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P:\R&amp;D\George_Quellhorst\Data Analysis\RT2 PCR\FINAL\"/>
    </mc:Choice>
  </mc:AlternateContent>
  <xr:revisionPtr revIDLastSave="0" documentId="8_{CD4C0F28-BDB9-45F4-BE69-A8F1F76C1383}" xr6:coauthVersionLast="37" xr6:coauthVersionMax="37" xr10:uidLastSave="{00000000-0000-0000-0000-000000000000}"/>
  <bookViews>
    <workbookView xWindow="0" yWindow="0" windowWidth="21600" windowHeight="9240" tabRatio="869" xr2:uid="{00000000-000D-0000-FFFF-FFFF00000000}"/>
  </bookViews>
  <sheets>
    <sheet name="Instructions" sheetId="1" r:id="rId1"/>
    <sheet name="Gene Table" sheetId="2" r:id="rId2"/>
    <sheet name="Array Content" sheetId="14" state="hidden" r:id="rId3"/>
    <sheet name="Test Sample Data" sheetId="4" r:id="rId4"/>
    <sheet name="Control Sample Data" sheetId="5" r:id="rId5"/>
    <sheet name="Choose Reference Genes" sheetId="7" r:id="rId6"/>
    <sheet name="QC Report" sheetId="8" r:id="rId7"/>
    <sheet name="Results" sheetId="9" r:id="rId8"/>
    <sheet name="3D Profile" sheetId="15" r:id="rId9"/>
    <sheet name="Scatter Plot" sheetId="10" r:id="rId10"/>
    <sheet name="Volcano Plot" sheetId="11" r:id="rId11"/>
    <sheet name="Calculations" sheetId="6" r:id="rId1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2" i="7" l="1"/>
  <c r="K22" i="7"/>
  <c r="AB22" i="7" s="1"/>
  <c r="J22" i="7"/>
  <c r="AA22" i="7" s="1"/>
  <c r="I22" i="7"/>
  <c r="H22" i="7"/>
  <c r="G22" i="7"/>
  <c r="F22" i="7"/>
  <c r="W22" i="7" s="1"/>
  <c r="E22" i="7"/>
  <c r="V22" i="7" s="1"/>
  <c r="D22" i="7"/>
  <c r="C22" i="7"/>
  <c r="N22" i="7" s="1"/>
  <c r="L21" i="7"/>
  <c r="K21" i="7"/>
  <c r="AB21" i="7" s="1"/>
  <c r="J21" i="7"/>
  <c r="I21" i="7"/>
  <c r="H21" i="7"/>
  <c r="Y21" i="7" s="1"/>
  <c r="G21" i="7"/>
  <c r="F21" i="7"/>
  <c r="E21" i="7"/>
  <c r="D21" i="7"/>
  <c r="U21" i="7" s="1"/>
  <c r="C21" i="7"/>
  <c r="N21" i="7" s="1"/>
  <c r="L20" i="7"/>
  <c r="K20" i="7"/>
  <c r="J20" i="7"/>
  <c r="AA20" i="7" s="1"/>
  <c r="I20" i="7"/>
  <c r="Z20" i="7" s="1"/>
  <c r="H20" i="7"/>
  <c r="G20" i="7"/>
  <c r="F20" i="7"/>
  <c r="W20" i="7" s="1"/>
  <c r="E20" i="7"/>
  <c r="V20" i="7" s="1"/>
  <c r="D20" i="7"/>
  <c r="C20" i="7"/>
  <c r="N20" i="7" s="1"/>
  <c r="L19" i="7"/>
  <c r="K19" i="7"/>
  <c r="AB19" i="7" s="1"/>
  <c r="J19" i="7"/>
  <c r="I19" i="7"/>
  <c r="H19" i="7"/>
  <c r="Y19" i="7" s="1"/>
  <c r="G19" i="7"/>
  <c r="F19" i="7"/>
  <c r="E19" i="7"/>
  <c r="D19" i="7"/>
  <c r="U19" i="7" s="1"/>
  <c r="C19" i="7"/>
  <c r="N19" i="7" s="1"/>
  <c r="L18" i="7"/>
  <c r="K18" i="7"/>
  <c r="J18" i="7"/>
  <c r="AA18" i="7" s="1"/>
  <c r="I18" i="7"/>
  <c r="Z18" i="7" s="1"/>
  <c r="H18" i="7"/>
  <c r="G18" i="7"/>
  <c r="F18" i="7"/>
  <c r="W18" i="7" s="1"/>
  <c r="E18" i="7"/>
  <c r="D18" i="7"/>
  <c r="C18" i="7"/>
  <c r="L17" i="7"/>
  <c r="K17" i="7"/>
  <c r="AB17" i="7" s="1"/>
  <c r="J17" i="7"/>
  <c r="I17" i="7"/>
  <c r="H17" i="7"/>
  <c r="Y17" i="7" s="1"/>
  <c r="G17" i="7"/>
  <c r="X17" i="7" s="1"/>
  <c r="F17" i="7"/>
  <c r="E17" i="7"/>
  <c r="D17" i="7"/>
  <c r="U17" i="7" s="1"/>
  <c r="C17" i="7"/>
  <c r="N17" i="7" s="1"/>
  <c r="L16" i="7"/>
  <c r="K16" i="7"/>
  <c r="J16" i="7"/>
  <c r="AA16" i="7" s="1"/>
  <c r="I16" i="7"/>
  <c r="H16" i="7"/>
  <c r="G16" i="7"/>
  <c r="F16" i="7"/>
  <c r="W16" i="7" s="1"/>
  <c r="E16" i="7"/>
  <c r="D16" i="7"/>
  <c r="C16" i="7"/>
  <c r="N16" i="7" s="1"/>
  <c r="L15" i="7"/>
  <c r="K15" i="7"/>
  <c r="AB15" i="7" s="1"/>
  <c r="J15" i="7"/>
  <c r="I15" i="7"/>
  <c r="H15" i="7"/>
  <c r="Y15" i="7" s="1"/>
  <c r="G15" i="7"/>
  <c r="X15" i="7" s="1"/>
  <c r="F15" i="7"/>
  <c r="E15" i="7"/>
  <c r="D15" i="7"/>
  <c r="U15" i="7" s="1"/>
  <c r="C15" i="7"/>
  <c r="N15" i="7" s="1"/>
  <c r="L14" i="7"/>
  <c r="K14" i="7"/>
  <c r="J14" i="7"/>
  <c r="AA14" i="7" s="1"/>
  <c r="I14" i="7"/>
  <c r="H14" i="7"/>
  <c r="G14" i="7"/>
  <c r="F14" i="7"/>
  <c r="W14" i="7" s="1"/>
  <c r="E14" i="7"/>
  <c r="V14" i="7" s="1"/>
  <c r="D14" i="7"/>
  <c r="C14" i="7"/>
  <c r="N14" i="7" s="1"/>
  <c r="L13" i="7"/>
  <c r="K13" i="7"/>
  <c r="AB13" i="7" s="1"/>
  <c r="J13" i="7"/>
  <c r="I13" i="7"/>
  <c r="H13" i="7"/>
  <c r="Y13" i="7" s="1"/>
  <c r="G13" i="7"/>
  <c r="F13" i="7"/>
  <c r="E13" i="7"/>
  <c r="D13" i="7"/>
  <c r="U13" i="7" s="1"/>
  <c r="C13" i="7"/>
  <c r="N13" i="7" s="1"/>
  <c r="L12" i="7"/>
  <c r="K12" i="7"/>
  <c r="J12" i="7"/>
  <c r="AA12" i="7" s="1"/>
  <c r="I12" i="7"/>
  <c r="Z12" i="7" s="1"/>
  <c r="H12" i="7"/>
  <c r="G12" i="7"/>
  <c r="F12" i="7"/>
  <c r="W12" i="7" s="1"/>
  <c r="E12" i="7"/>
  <c r="V12" i="7" s="1"/>
  <c r="D12" i="7"/>
  <c r="C12" i="7"/>
  <c r="N12" i="7" s="1"/>
  <c r="L11" i="7"/>
  <c r="K11" i="7"/>
  <c r="AB11" i="7" s="1"/>
  <c r="J11" i="7"/>
  <c r="I11" i="7"/>
  <c r="H11" i="7"/>
  <c r="Y11" i="7" s="1"/>
  <c r="G11" i="7"/>
  <c r="F11" i="7"/>
  <c r="E11" i="7"/>
  <c r="D11" i="7"/>
  <c r="U11" i="7" s="1"/>
  <c r="C11" i="7"/>
  <c r="T11" i="7" s="1"/>
  <c r="L10" i="7"/>
  <c r="K10" i="7"/>
  <c r="J10" i="7"/>
  <c r="AA10" i="7" s="1"/>
  <c r="I10" i="7"/>
  <c r="Z10" i="7" s="1"/>
  <c r="H10" i="7"/>
  <c r="G10" i="7"/>
  <c r="F10" i="7"/>
  <c r="W10" i="7" s="1"/>
  <c r="E10" i="7"/>
  <c r="D10" i="7"/>
  <c r="C10" i="7"/>
  <c r="L9" i="7"/>
  <c r="AC9" i="7" s="1"/>
  <c r="K9" i="7"/>
  <c r="AB9" i="7" s="1"/>
  <c r="J9" i="7"/>
  <c r="I9" i="7"/>
  <c r="H9" i="7"/>
  <c r="Y9" i="7" s="1"/>
  <c r="G9" i="7"/>
  <c r="X9" i="7" s="1"/>
  <c r="F9" i="7"/>
  <c r="E9" i="7"/>
  <c r="D9" i="7"/>
  <c r="U9" i="7" s="1"/>
  <c r="C9" i="7"/>
  <c r="N9" i="7" s="1"/>
  <c r="L8" i="7"/>
  <c r="K8" i="7"/>
  <c r="J8" i="7"/>
  <c r="AA8" i="7" s="1"/>
  <c r="I8" i="7"/>
  <c r="H8" i="7"/>
  <c r="G8" i="7"/>
  <c r="F8" i="7"/>
  <c r="W8" i="7" s="1"/>
  <c r="E8" i="7"/>
  <c r="V8" i="7" s="1"/>
  <c r="D8" i="7"/>
  <c r="C8" i="7"/>
  <c r="N8" i="7" s="1"/>
  <c r="Z22" i="7"/>
  <c r="Y22" i="7"/>
  <c r="X22" i="7"/>
  <c r="U22" i="7"/>
  <c r="T22" i="7"/>
  <c r="R22" i="7"/>
  <c r="AA21" i="7"/>
  <c r="Z21" i="7"/>
  <c r="X21" i="7"/>
  <c r="W21" i="7"/>
  <c r="V21" i="7"/>
  <c r="T21" i="7"/>
  <c r="R21" i="7"/>
  <c r="Y20" i="7"/>
  <c r="X20" i="7"/>
  <c r="U20" i="7"/>
  <c r="T20" i="7"/>
  <c r="R20" i="7"/>
  <c r="AA19" i="7"/>
  <c r="Z19" i="7"/>
  <c r="X19" i="7"/>
  <c r="W19" i="7"/>
  <c r="V19" i="7"/>
  <c r="R19" i="7"/>
  <c r="Y18" i="7"/>
  <c r="X18" i="7"/>
  <c r="V18" i="7"/>
  <c r="U18" i="7"/>
  <c r="T18" i="7"/>
  <c r="R18" i="7"/>
  <c r="AA17" i="7"/>
  <c r="Z17" i="7"/>
  <c r="W17" i="7"/>
  <c r="V17" i="7"/>
  <c r="R17" i="7"/>
  <c r="Z16" i="7"/>
  <c r="Y16" i="7"/>
  <c r="X16" i="7"/>
  <c r="V16" i="7"/>
  <c r="U16" i="7"/>
  <c r="T16" i="7"/>
  <c r="R16" i="7"/>
  <c r="AA15" i="7"/>
  <c r="Z15" i="7"/>
  <c r="W15" i="7"/>
  <c r="V15" i="7"/>
  <c r="T15" i="7"/>
  <c r="R15" i="7"/>
  <c r="Z14" i="7"/>
  <c r="Y14" i="7"/>
  <c r="X14" i="7"/>
  <c r="U14" i="7"/>
  <c r="T14" i="7"/>
  <c r="R14" i="7"/>
  <c r="AA13" i="7"/>
  <c r="Z13" i="7"/>
  <c r="X13" i="7"/>
  <c r="W13" i="7"/>
  <c r="V13" i="7"/>
  <c r="T13" i="7"/>
  <c r="R13" i="7"/>
  <c r="Y12" i="7"/>
  <c r="X12" i="7"/>
  <c r="U12" i="7"/>
  <c r="T12" i="7"/>
  <c r="R12" i="7"/>
  <c r="AA11" i="7"/>
  <c r="Z11" i="7"/>
  <c r="X11" i="7"/>
  <c r="W11" i="7"/>
  <c r="V11" i="7"/>
  <c r="R11" i="7"/>
  <c r="Y10" i="7"/>
  <c r="X10" i="7"/>
  <c r="V10" i="7"/>
  <c r="U10" i="7"/>
  <c r="T10" i="7"/>
  <c r="R10" i="7"/>
  <c r="AA9" i="7"/>
  <c r="Z9" i="7"/>
  <c r="W9" i="7"/>
  <c r="V9" i="7"/>
  <c r="R9" i="7"/>
  <c r="Z8" i="7"/>
  <c r="Y8" i="7"/>
  <c r="X8" i="7"/>
  <c r="U8" i="7"/>
  <c r="T8" i="7"/>
  <c r="R8" i="7"/>
  <c r="AC22" i="7"/>
  <c r="AC21" i="7"/>
  <c r="AC20" i="7"/>
  <c r="AB20" i="7"/>
  <c r="AC19" i="7"/>
  <c r="AC18" i="7"/>
  <c r="AB18" i="7"/>
  <c r="AC17" i="7"/>
  <c r="AC16" i="7"/>
  <c r="AB16" i="7"/>
  <c r="AC15" i="7"/>
  <c r="AC14" i="7"/>
  <c r="AB14" i="7"/>
  <c r="AC13" i="7"/>
  <c r="AC12" i="7"/>
  <c r="AB12" i="7"/>
  <c r="AC11" i="7"/>
  <c r="AC10" i="7"/>
  <c r="AB10" i="7"/>
  <c r="AC8" i="7"/>
  <c r="AB8" i="7"/>
  <c r="N11" i="7"/>
  <c r="N18" i="7"/>
  <c r="N10" i="7"/>
  <c r="T19" i="7" l="1"/>
  <c r="T9" i="7"/>
  <c r="T17" i="7"/>
  <c r="A101" i="6"/>
  <c r="O101" i="6" s="1"/>
  <c r="K102" i="11" l="1"/>
  <c r="L102" i="11"/>
  <c r="J90" i="10"/>
  <c r="J91" i="10"/>
  <c r="J92" i="10"/>
  <c r="J93" i="10"/>
  <c r="J94" i="10"/>
  <c r="J95" i="10"/>
  <c r="J96" i="10"/>
  <c r="J97" i="10"/>
  <c r="J98" i="10"/>
  <c r="J99" i="10"/>
  <c r="J100" i="10"/>
  <c r="J101" i="10"/>
  <c r="J102" i="10"/>
  <c r="K94" i="11"/>
  <c r="K95" i="11"/>
  <c r="K96" i="11"/>
  <c r="K97" i="11"/>
  <c r="K98" i="11"/>
  <c r="K99" i="11"/>
  <c r="K100" i="11"/>
  <c r="K101" i="11"/>
  <c r="K91" i="11"/>
  <c r="K92" i="11"/>
  <c r="K93" i="11"/>
  <c r="L91" i="11"/>
  <c r="L92" i="11"/>
  <c r="L93" i="11"/>
  <c r="L94" i="11"/>
  <c r="L95" i="11"/>
  <c r="L96" i="11"/>
  <c r="L97" i="11"/>
  <c r="L98" i="11"/>
  <c r="L99" i="11"/>
  <c r="L100" i="11"/>
  <c r="L101" i="11"/>
  <c r="K102" i="10"/>
  <c r="K101" i="10"/>
  <c r="K96" i="10"/>
  <c r="K97" i="10"/>
  <c r="K98" i="10"/>
  <c r="K99" i="10"/>
  <c r="K100" i="10"/>
  <c r="A98" i="9"/>
  <c r="A92" i="9"/>
  <c r="A93" i="9"/>
  <c r="A94" i="9"/>
  <c r="A95" i="9"/>
  <c r="A96" i="9"/>
  <c r="A97" i="9"/>
  <c r="T5" i="6" l="1"/>
  <c r="U5" i="6"/>
  <c r="V5" i="6"/>
  <c r="W5" i="6"/>
  <c r="X5" i="6"/>
  <c r="Y5" i="6"/>
  <c r="Z5" i="6"/>
  <c r="AA5" i="6"/>
  <c r="AB5" i="6"/>
  <c r="T6" i="6"/>
  <c r="U6" i="6"/>
  <c r="V6" i="6"/>
  <c r="W6" i="6"/>
  <c r="X6" i="6"/>
  <c r="Y6" i="6"/>
  <c r="Z6" i="6"/>
  <c r="AA6" i="6"/>
  <c r="AB6" i="6"/>
  <c r="T7" i="6"/>
  <c r="U7" i="6"/>
  <c r="V7" i="6"/>
  <c r="W7" i="6"/>
  <c r="X7" i="6"/>
  <c r="Y7" i="6"/>
  <c r="Z7" i="6"/>
  <c r="AA7" i="6"/>
  <c r="AB7" i="6"/>
  <c r="T8" i="6"/>
  <c r="U8" i="6"/>
  <c r="V8" i="6"/>
  <c r="W8" i="6"/>
  <c r="X8" i="6"/>
  <c r="Y8" i="6"/>
  <c r="Z8" i="6"/>
  <c r="AA8" i="6"/>
  <c r="AB8" i="6"/>
  <c r="T9" i="6"/>
  <c r="U9" i="6"/>
  <c r="V9" i="6"/>
  <c r="W9" i="6"/>
  <c r="X9" i="6"/>
  <c r="Y9" i="6"/>
  <c r="Z9" i="6"/>
  <c r="AA9" i="6"/>
  <c r="AB9" i="6"/>
  <c r="T10" i="6"/>
  <c r="U10" i="6"/>
  <c r="V10" i="6"/>
  <c r="W10" i="6"/>
  <c r="X10" i="6"/>
  <c r="Y10" i="6"/>
  <c r="Z10" i="6"/>
  <c r="AA10" i="6"/>
  <c r="AB10" i="6"/>
  <c r="T11" i="6"/>
  <c r="U11" i="6"/>
  <c r="V11" i="6"/>
  <c r="W11" i="6"/>
  <c r="X11" i="6"/>
  <c r="Y11" i="6"/>
  <c r="Z11" i="6"/>
  <c r="AA11" i="6"/>
  <c r="AB11" i="6"/>
  <c r="T12" i="6"/>
  <c r="U12" i="6"/>
  <c r="V12" i="6"/>
  <c r="W12" i="6"/>
  <c r="X12" i="6"/>
  <c r="Y12" i="6"/>
  <c r="Z12" i="6"/>
  <c r="AA12" i="6"/>
  <c r="AB12" i="6"/>
  <c r="T13" i="6"/>
  <c r="U13" i="6"/>
  <c r="V13" i="6"/>
  <c r="W13" i="6"/>
  <c r="X13" i="6"/>
  <c r="Y13" i="6"/>
  <c r="Z13" i="6"/>
  <c r="AA13" i="6"/>
  <c r="AB13" i="6"/>
  <c r="T14" i="6"/>
  <c r="U14" i="6"/>
  <c r="V14" i="6"/>
  <c r="W14" i="6"/>
  <c r="X14" i="6"/>
  <c r="Y14" i="6"/>
  <c r="Z14" i="6"/>
  <c r="AA14" i="6"/>
  <c r="AB14" i="6"/>
  <c r="T15" i="6"/>
  <c r="U15" i="6"/>
  <c r="V15" i="6"/>
  <c r="W15" i="6"/>
  <c r="X15" i="6"/>
  <c r="Y15" i="6"/>
  <c r="Z15" i="6"/>
  <c r="AA15" i="6"/>
  <c r="AB15" i="6"/>
  <c r="T16" i="6"/>
  <c r="U16" i="6"/>
  <c r="V16" i="6"/>
  <c r="W16" i="6"/>
  <c r="X16" i="6"/>
  <c r="Y16" i="6"/>
  <c r="Z16" i="6"/>
  <c r="AA16" i="6"/>
  <c r="AB16" i="6"/>
  <c r="T17" i="6"/>
  <c r="U17" i="6"/>
  <c r="V17" i="6"/>
  <c r="W17" i="6"/>
  <c r="X17" i="6"/>
  <c r="Y17" i="6"/>
  <c r="Z17" i="6"/>
  <c r="AA17" i="6"/>
  <c r="AB17" i="6"/>
  <c r="T18" i="6"/>
  <c r="U18" i="6"/>
  <c r="V18" i="6"/>
  <c r="W18" i="6"/>
  <c r="X18" i="6"/>
  <c r="Y18" i="6"/>
  <c r="Z18" i="6"/>
  <c r="AA18" i="6"/>
  <c r="AB18" i="6"/>
  <c r="T19" i="6"/>
  <c r="U19" i="6"/>
  <c r="V19" i="6"/>
  <c r="W19" i="6"/>
  <c r="X19" i="6"/>
  <c r="Y19" i="6"/>
  <c r="Z19" i="6"/>
  <c r="AA19" i="6"/>
  <c r="AB19" i="6"/>
  <c r="T20" i="6"/>
  <c r="U20" i="6"/>
  <c r="V20" i="6"/>
  <c r="W20" i="6"/>
  <c r="X20" i="6"/>
  <c r="Y20" i="6"/>
  <c r="Z20" i="6"/>
  <c r="AA20" i="6"/>
  <c r="AB20" i="6"/>
  <c r="T21" i="6"/>
  <c r="U21" i="6"/>
  <c r="V21" i="6"/>
  <c r="W21" i="6"/>
  <c r="X21" i="6"/>
  <c r="Y21" i="6"/>
  <c r="Z21" i="6"/>
  <c r="AA21" i="6"/>
  <c r="AB21" i="6"/>
  <c r="T22" i="6"/>
  <c r="U22" i="6"/>
  <c r="V22" i="6"/>
  <c r="W22" i="6"/>
  <c r="X22" i="6"/>
  <c r="Y22" i="6"/>
  <c r="Z22" i="6"/>
  <c r="AA22" i="6"/>
  <c r="AB22" i="6"/>
  <c r="T23" i="6"/>
  <c r="U23" i="6"/>
  <c r="V23" i="6"/>
  <c r="W23" i="6"/>
  <c r="X23" i="6"/>
  <c r="Y23" i="6"/>
  <c r="Z23" i="6"/>
  <c r="AA23" i="6"/>
  <c r="AB23" i="6"/>
  <c r="T24" i="6"/>
  <c r="U24" i="6"/>
  <c r="V24" i="6"/>
  <c r="W24" i="6"/>
  <c r="X24" i="6"/>
  <c r="Y24" i="6"/>
  <c r="Z24" i="6"/>
  <c r="AA24" i="6"/>
  <c r="AB24" i="6"/>
  <c r="T25" i="6"/>
  <c r="U25" i="6"/>
  <c r="V25" i="6"/>
  <c r="W25" i="6"/>
  <c r="X25" i="6"/>
  <c r="Y25" i="6"/>
  <c r="Z25" i="6"/>
  <c r="AA25" i="6"/>
  <c r="AB25" i="6"/>
  <c r="T26" i="6"/>
  <c r="U26" i="6"/>
  <c r="V26" i="6"/>
  <c r="W26" i="6"/>
  <c r="X26" i="6"/>
  <c r="Y26" i="6"/>
  <c r="Z26" i="6"/>
  <c r="AA26" i="6"/>
  <c r="AB26" i="6"/>
  <c r="T27" i="6"/>
  <c r="U27" i="6"/>
  <c r="V27" i="6"/>
  <c r="W27" i="6"/>
  <c r="X27" i="6"/>
  <c r="Y27" i="6"/>
  <c r="Z27" i="6"/>
  <c r="AA27" i="6"/>
  <c r="AB27" i="6"/>
  <c r="T28" i="6"/>
  <c r="U28" i="6"/>
  <c r="V28" i="6"/>
  <c r="W28" i="6"/>
  <c r="X28" i="6"/>
  <c r="Y28" i="6"/>
  <c r="Z28" i="6"/>
  <c r="AA28" i="6"/>
  <c r="AB28" i="6"/>
  <c r="T29" i="6"/>
  <c r="U29" i="6"/>
  <c r="V29" i="6"/>
  <c r="W29" i="6"/>
  <c r="X29" i="6"/>
  <c r="Y29" i="6"/>
  <c r="Z29" i="6"/>
  <c r="AA29" i="6"/>
  <c r="AB29" i="6"/>
  <c r="T30" i="6"/>
  <c r="U30" i="6"/>
  <c r="V30" i="6"/>
  <c r="W30" i="6"/>
  <c r="X30" i="6"/>
  <c r="Y30" i="6"/>
  <c r="Z30" i="6"/>
  <c r="AA30" i="6"/>
  <c r="AB30" i="6"/>
  <c r="T31" i="6"/>
  <c r="U31" i="6"/>
  <c r="V31" i="6"/>
  <c r="W31" i="6"/>
  <c r="X31" i="6"/>
  <c r="Y31" i="6"/>
  <c r="Z31" i="6"/>
  <c r="AA31" i="6"/>
  <c r="AB31" i="6"/>
  <c r="T32" i="6"/>
  <c r="U32" i="6"/>
  <c r="V32" i="6"/>
  <c r="W32" i="6"/>
  <c r="X32" i="6"/>
  <c r="Y32" i="6"/>
  <c r="Z32" i="6"/>
  <c r="AA32" i="6"/>
  <c r="AB32" i="6"/>
  <c r="T33" i="6"/>
  <c r="U33" i="6"/>
  <c r="V33" i="6"/>
  <c r="W33" i="6"/>
  <c r="X33" i="6"/>
  <c r="Y33" i="6"/>
  <c r="Z33" i="6"/>
  <c r="AA33" i="6"/>
  <c r="AB33" i="6"/>
  <c r="T34" i="6"/>
  <c r="U34" i="6"/>
  <c r="V34" i="6"/>
  <c r="W34" i="6"/>
  <c r="X34" i="6"/>
  <c r="Y34" i="6"/>
  <c r="Z34" i="6"/>
  <c r="AA34" i="6"/>
  <c r="AB34" i="6"/>
  <c r="T35" i="6"/>
  <c r="U35" i="6"/>
  <c r="V35" i="6"/>
  <c r="W35" i="6"/>
  <c r="X35" i="6"/>
  <c r="Y35" i="6"/>
  <c r="Z35" i="6"/>
  <c r="AA35" i="6"/>
  <c r="AB35" i="6"/>
  <c r="T36" i="6"/>
  <c r="U36" i="6"/>
  <c r="V36" i="6"/>
  <c r="W36" i="6"/>
  <c r="X36" i="6"/>
  <c r="Y36" i="6"/>
  <c r="Z36" i="6"/>
  <c r="AA36" i="6"/>
  <c r="AB36" i="6"/>
  <c r="T37" i="6"/>
  <c r="U37" i="6"/>
  <c r="V37" i="6"/>
  <c r="W37" i="6"/>
  <c r="X37" i="6"/>
  <c r="Y37" i="6"/>
  <c r="Z37" i="6"/>
  <c r="AA37" i="6"/>
  <c r="AB37" i="6"/>
  <c r="T38" i="6"/>
  <c r="U38" i="6"/>
  <c r="V38" i="6"/>
  <c r="W38" i="6"/>
  <c r="X38" i="6"/>
  <c r="Y38" i="6"/>
  <c r="Z38" i="6"/>
  <c r="AA38" i="6"/>
  <c r="AB38" i="6"/>
  <c r="T39" i="6"/>
  <c r="U39" i="6"/>
  <c r="V39" i="6"/>
  <c r="W39" i="6"/>
  <c r="X39" i="6"/>
  <c r="Y39" i="6"/>
  <c r="Z39" i="6"/>
  <c r="AA39" i="6"/>
  <c r="AB39" i="6"/>
  <c r="T40" i="6"/>
  <c r="U40" i="6"/>
  <c r="V40" i="6"/>
  <c r="W40" i="6"/>
  <c r="X40" i="6"/>
  <c r="Y40" i="6"/>
  <c r="Z40" i="6"/>
  <c r="AA40" i="6"/>
  <c r="AB40" i="6"/>
  <c r="T41" i="6"/>
  <c r="U41" i="6"/>
  <c r="V41" i="6"/>
  <c r="W41" i="6"/>
  <c r="X41" i="6"/>
  <c r="Y41" i="6"/>
  <c r="Z41" i="6"/>
  <c r="AA41" i="6"/>
  <c r="AB41" i="6"/>
  <c r="T42" i="6"/>
  <c r="U42" i="6"/>
  <c r="V42" i="6"/>
  <c r="W42" i="6"/>
  <c r="X42" i="6"/>
  <c r="Y42" i="6"/>
  <c r="Z42" i="6"/>
  <c r="AA42" i="6"/>
  <c r="AB42" i="6"/>
  <c r="T43" i="6"/>
  <c r="U43" i="6"/>
  <c r="V43" i="6"/>
  <c r="W43" i="6"/>
  <c r="X43" i="6"/>
  <c r="Y43" i="6"/>
  <c r="Z43" i="6"/>
  <c r="AA43" i="6"/>
  <c r="AB43" i="6"/>
  <c r="T44" i="6"/>
  <c r="U44" i="6"/>
  <c r="V44" i="6"/>
  <c r="W44" i="6"/>
  <c r="X44" i="6"/>
  <c r="Y44" i="6"/>
  <c r="Z44" i="6"/>
  <c r="AA44" i="6"/>
  <c r="AB44" i="6"/>
  <c r="T45" i="6"/>
  <c r="U45" i="6"/>
  <c r="V45" i="6"/>
  <c r="W45" i="6"/>
  <c r="X45" i="6"/>
  <c r="Y45" i="6"/>
  <c r="Z45" i="6"/>
  <c r="AA45" i="6"/>
  <c r="AB45" i="6"/>
  <c r="T46" i="6"/>
  <c r="U46" i="6"/>
  <c r="V46" i="6"/>
  <c r="W46" i="6"/>
  <c r="X46" i="6"/>
  <c r="Y46" i="6"/>
  <c r="Z46" i="6"/>
  <c r="AA46" i="6"/>
  <c r="AB46" i="6"/>
  <c r="T47" i="6"/>
  <c r="U47" i="6"/>
  <c r="V47" i="6"/>
  <c r="W47" i="6"/>
  <c r="X47" i="6"/>
  <c r="Y47" i="6"/>
  <c r="Z47" i="6"/>
  <c r="AA47" i="6"/>
  <c r="AB47" i="6"/>
  <c r="T48" i="6"/>
  <c r="U48" i="6"/>
  <c r="V48" i="6"/>
  <c r="W48" i="6"/>
  <c r="X48" i="6"/>
  <c r="Y48" i="6"/>
  <c r="Z48" i="6"/>
  <c r="AA48" i="6"/>
  <c r="AB48" i="6"/>
  <c r="T49" i="6"/>
  <c r="U49" i="6"/>
  <c r="V49" i="6"/>
  <c r="W49" i="6"/>
  <c r="X49" i="6"/>
  <c r="Y49" i="6"/>
  <c r="Z49" i="6"/>
  <c r="AA49" i="6"/>
  <c r="AB49" i="6"/>
  <c r="T50" i="6"/>
  <c r="U50" i="6"/>
  <c r="V50" i="6"/>
  <c r="W50" i="6"/>
  <c r="X50" i="6"/>
  <c r="Y50" i="6"/>
  <c r="Z50" i="6"/>
  <c r="AA50" i="6"/>
  <c r="AB50" i="6"/>
  <c r="T51" i="6"/>
  <c r="U51" i="6"/>
  <c r="V51" i="6"/>
  <c r="W51" i="6"/>
  <c r="X51" i="6"/>
  <c r="Y51" i="6"/>
  <c r="Z51" i="6"/>
  <c r="AA51" i="6"/>
  <c r="AB51" i="6"/>
  <c r="T52" i="6"/>
  <c r="U52" i="6"/>
  <c r="V52" i="6"/>
  <c r="W52" i="6"/>
  <c r="X52" i="6"/>
  <c r="Y52" i="6"/>
  <c r="Z52" i="6"/>
  <c r="AA52" i="6"/>
  <c r="AB52" i="6"/>
  <c r="T53" i="6"/>
  <c r="U53" i="6"/>
  <c r="V53" i="6"/>
  <c r="W53" i="6"/>
  <c r="X53" i="6"/>
  <c r="Y53" i="6"/>
  <c r="Z53" i="6"/>
  <c r="AA53" i="6"/>
  <c r="AB53" i="6"/>
  <c r="T54" i="6"/>
  <c r="U54" i="6"/>
  <c r="V54" i="6"/>
  <c r="W54" i="6"/>
  <c r="X54" i="6"/>
  <c r="Y54" i="6"/>
  <c r="Z54" i="6"/>
  <c r="AA54" i="6"/>
  <c r="AB54" i="6"/>
  <c r="T55" i="6"/>
  <c r="U55" i="6"/>
  <c r="V55" i="6"/>
  <c r="W55" i="6"/>
  <c r="X55" i="6"/>
  <c r="Y55" i="6"/>
  <c r="Z55" i="6"/>
  <c r="AA55" i="6"/>
  <c r="AB55" i="6"/>
  <c r="T56" i="6"/>
  <c r="U56" i="6"/>
  <c r="V56" i="6"/>
  <c r="W56" i="6"/>
  <c r="X56" i="6"/>
  <c r="Y56" i="6"/>
  <c r="Z56" i="6"/>
  <c r="AA56" i="6"/>
  <c r="AB56" i="6"/>
  <c r="T57" i="6"/>
  <c r="U57" i="6"/>
  <c r="V57" i="6"/>
  <c r="W57" i="6"/>
  <c r="X57" i="6"/>
  <c r="Y57" i="6"/>
  <c r="Z57" i="6"/>
  <c r="AA57" i="6"/>
  <c r="AB57" i="6"/>
  <c r="T58" i="6"/>
  <c r="U58" i="6"/>
  <c r="V58" i="6"/>
  <c r="W58" i="6"/>
  <c r="X58" i="6"/>
  <c r="Y58" i="6"/>
  <c r="Z58" i="6"/>
  <c r="AA58" i="6"/>
  <c r="AB58" i="6"/>
  <c r="T59" i="6"/>
  <c r="U59" i="6"/>
  <c r="V59" i="6"/>
  <c r="W59" i="6"/>
  <c r="X59" i="6"/>
  <c r="Y59" i="6"/>
  <c r="Z59" i="6"/>
  <c r="AA59" i="6"/>
  <c r="AB59" i="6"/>
  <c r="T60" i="6"/>
  <c r="U60" i="6"/>
  <c r="V60" i="6"/>
  <c r="W60" i="6"/>
  <c r="X60" i="6"/>
  <c r="Y60" i="6"/>
  <c r="Z60" i="6"/>
  <c r="AA60" i="6"/>
  <c r="AB60" i="6"/>
  <c r="T61" i="6"/>
  <c r="U61" i="6"/>
  <c r="V61" i="6"/>
  <c r="W61" i="6"/>
  <c r="X61" i="6"/>
  <c r="Y61" i="6"/>
  <c r="Z61" i="6"/>
  <c r="AA61" i="6"/>
  <c r="AB61" i="6"/>
  <c r="T62" i="6"/>
  <c r="U62" i="6"/>
  <c r="V62" i="6"/>
  <c r="W62" i="6"/>
  <c r="X62" i="6"/>
  <c r="Y62" i="6"/>
  <c r="Z62" i="6"/>
  <c r="AA62" i="6"/>
  <c r="AB62" i="6"/>
  <c r="T63" i="6"/>
  <c r="U63" i="6"/>
  <c r="V63" i="6"/>
  <c r="W63" i="6"/>
  <c r="X63" i="6"/>
  <c r="Y63" i="6"/>
  <c r="Z63" i="6"/>
  <c r="AA63" i="6"/>
  <c r="AB63" i="6"/>
  <c r="T64" i="6"/>
  <c r="U64" i="6"/>
  <c r="V64" i="6"/>
  <c r="W64" i="6"/>
  <c r="X64" i="6"/>
  <c r="Y64" i="6"/>
  <c r="Z64" i="6"/>
  <c r="AA64" i="6"/>
  <c r="AB64" i="6"/>
  <c r="T65" i="6"/>
  <c r="U65" i="6"/>
  <c r="V65" i="6"/>
  <c r="W65" i="6"/>
  <c r="X65" i="6"/>
  <c r="Y65" i="6"/>
  <c r="Z65" i="6"/>
  <c r="AA65" i="6"/>
  <c r="AB65" i="6"/>
  <c r="T66" i="6"/>
  <c r="U66" i="6"/>
  <c r="V66" i="6"/>
  <c r="W66" i="6"/>
  <c r="X66" i="6"/>
  <c r="Y66" i="6"/>
  <c r="Z66" i="6"/>
  <c r="AA66" i="6"/>
  <c r="AB66" i="6"/>
  <c r="T67" i="6"/>
  <c r="U67" i="6"/>
  <c r="V67" i="6"/>
  <c r="W67" i="6"/>
  <c r="X67" i="6"/>
  <c r="Y67" i="6"/>
  <c r="Z67" i="6"/>
  <c r="AA67" i="6"/>
  <c r="AB67" i="6"/>
  <c r="T68" i="6"/>
  <c r="U68" i="6"/>
  <c r="V68" i="6"/>
  <c r="W68" i="6"/>
  <c r="X68" i="6"/>
  <c r="Y68" i="6"/>
  <c r="Z68" i="6"/>
  <c r="AA68" i="6"/>
  <c r="AB68" i="6"/>
  <c r="T69" i="6"/>
  <c r="U69" i="6"/>
  <c r="V69" i="6"/>
  <c r="W69" i="6"/>
  <c r="X69" i="6"/>
  <c r="Y69" i="6"/>
  <c r="Z69" i="6"/>
  <c r="AA69" i="6"/>
  <c r="AB69" i="6"/>
  <c r="T70" i="6"/>
  <c r="U70" i="6"/>
  <c r="V70" i="6"/>
  <c r="W70" i="6"/>
  <c r="X70" i="6"/>
  <c r="Y70" i="6"/>
  <c r="Z70" i="6"/>
  <c r="AA70" i="6"/>
  <c r="AB70" i="6"/>
  <c r="T71" i="6"/>
  <c r="U71" i="6"/>
  <c r="V71" i="6"/>
  <c r="W71" i="6"/>
  <c r="X71" i="6"/>
  <c r="Y71" i="6"/>
  <c r="Z71" i="6"/>
  <c r="AA71" i="6"/>
  <c r="AB71" i="6"/>
  <c r="T72" i="6"/>
  <c r="U72" i="6"/>
  <c r="V72" i="6"/>
  <c r="W72" i="6"/>
  <c r="X72" i="6"/>
  <c r="Y72" i="6"/>
  <c r="Z72" i="6"/>
  <c r="AA72" i="6"/>
  <c r="AB72" i="6"/>
  <c r="T73" i="6"/>
  <c r="U73" i="6"/>
  <c r="V73" i="6"/>
  <c r="W73" i="6"/>
  <c r="X73" i="6"/>
  <c r="Y73" i="6"/>
  <c r="Z73" i="6"/>
  <c r="AA73" i="6"/>
  <c r="AB73" i="6"/>
  <c r="T74" i="6"/>
  <c r="U74" i="6"/>
  <c r="V74" i="6"/>
  <c r="W74" i="6"/>
  <c r="X74" i="6"/>
  <c r="Y74" i="6"/>
  <c r="Z74" i="6"/>
  <c r="AA74" i="6"/>
  <c r="AB74" i="6"/>
  <c r="T75" i="6"/>
  <c r="U75" i="6"/>
  <c r="V75" i="6"/>
  <c r="W75" i="6"/>
  <c r="X75" i="6"/>
  <c r="Y75" i="6"/>
  <c r="Z75" i="6"/>
  <c r="AA75" i="6"/>
  <c r="AB75" i="6"/>
  <c r="T76" i="6"/>
  <c r="U76" i="6"/>
  <c r="V76" i="6"/>
  <c r="W76" i="6"/>
  <c r="X76" i="6"/>
  <c r="Y76" i="6"/>
  <c r="Z76" i="6"/>
  <c r="AA76" i="6"/>
  <c r="AB76" i="6"/>
  <c r="T77" i="6"/>
  <c r="U77" i="6"/>
  <c r="V77" i="6"/>
  <c r="W77" i="6"/>
  <c r="X77" i="6"/>
  <c r="Y77" i="6"/>
  <c r="Z77" i="6"/>
  <c r="AA77" i="6"/>
  <c r="AB77" i="6"/>
  <c r="T78" i="6"/>
  <c r="U78" i="6"/>
  <c r="V78" i="6"/>
  <c r="W78" i="6"/>
  <c r="X78" i="6"/>
  <c r="Y78" i="6"/>
  <c r="Z78" i="6"/>
  <c r="AA78" i="6"/>
  <c r="AB78" i="6"/>
  <c r="T79" i="6"/>
  <c r="U79" i="6"/>
  <c r="V79" i="6"/>
  <c r="W79" i="6"/>
  <c r="X79" i="6"/>
  <c r="Y79" i="6"/>
  <c r="Z79" i="6"/>
  <c r="AA79" i="6"/>
  <c r="AB79" i="6"/>
  <c r="T80" i="6"/>
  <c r="U80" i="6"/>
  <c r="V80" i="6"/>
  <c r="W80" i="6"/>
  <c r="X80" i="6"/>
  <c r="Y80" i="6"/>
  <c r="Z80" i="6"/>
  <c r="AA80" i="6"/>
  <c r="AB80" i="6"/>
  <c r="T81" i="6"/>
  <c r="U81" i="6"/>
  <c r="V81" i="6"/>
  <c r="W81" i="6"/>
  <c r="X81" i="6"/>
  <c r="Y81" i="6"/>
  <c r="Z81" i="6"/>
  <c r="AA81" i="6"/>
  <c r="AB81" i="6"/>
  <c r="T82" i="6"/>
  <c r="U82" i="6"/>
  <c r="V82" i="6"/>
  <c r="W82" i="6"/>
  <c r="X82" i="6"/>
  <c r="Y82" i="6"/>
  <c r="Z82" i="6"/>
  <c r="AA82" i="6"/>
  <c r="AB82" i="6"/>
  <c r="T83" i="6"/>
  <c r="U83" i="6"/>
  <c r="V83" i="6"/>
  <c r="W83" i="6"/>
  <c r="X83" i="6"/>
  <c r="Y83" i="6"/>
  <c r="Z83" i="6"/>
  <c r="AA83" i="6"/>
  <c r="AB83" i="6"/>
  <c r="T84" i="6"/>
  <c r="U84" i="6"/>
  <c r="V84" i="6"/>
  <c r="W84" i="6"/>
  <c r="X84" i="6"/>
  <c r="Y84" i="6"/>
  <c r="Z84" i="6"/>
  <c r="AA84" i="6"/>
  <c r="AB84" i="6"/>
  <c r="T85" i="6"/>
  <c r="U85" i="6"/>
  <c r="V85" i="6"/>
  <c r="W85" i="6"/>
  <c r="X85" i="6"/>
  <c r="Y85" i="6"/>
  <c r="Z85" i="6"/>
  <c r="AA85" i="6"/>
  <c r="AB85" i="6"/>
  <c r="T86" i="6"/>
  <c r="U86" i="6"/>
  <c r="V86" i="6"/>
  <c r="W86" i="6"/>
  <c r="X86" i="6"/>
  <c r="Y86" i="6"/>
  <c r="Z86" i="6"/>
  <c r="AA86" i="6"/>
  <c r="AB86" i="6"/>
  <c r="T87" i="6"/>
  <c r="U87" i="6"/>
  <c r="V87" i="6"/>
  <c r="W87" i="6"/>
  <c r="X87" i="6"/>
  <c r="Y87" i="6"/>
  <c r="Z87" i="6"/>
  <c r="AA87" i="6"/>
  <c r="AB87" i="6"/>
  <c r="T88" i="6"/>
  <c r="U88" i="6"/>
  <c r="V88" i="6"/>
  <c r="W88" i="6"/>
  <c r="X88" i="6"/>
  <c r="Y88" i="6"/>
  <c r="Z88" i="6"/>
  <c r="AA88" i="6"/>
  <c r="AB88" i="6"/>
  <c r="T89" i="6"/>
  <c r="U89" i="6"/>
  <c r="V89" i="6"/>
  <c r="W89" i="6"/>
  <c r="X89" i="6"/>
  <c r="Y89" i="6"/>
  <c r="Z89" i="6"/>
  <c r="AA89" i="6"/>
  <c r="AB89" i="6"/>
  <c r="T90" i="6"/>
  <c r="U90" i="6"/>
  <c r="V90" i="6"/>
  <c r="W90" i="6"/>
  <c r="X90" i="6"/>
  <c r="Y90" i="6"/>
  <c r="Z90" i="6"/>
  <c r="AA90" i="6"/>
  <c r="AB90" i="6"/>
  <c r="T91" i="6"/>
  <c r="U91" i="6"/>
  <c r="V91" i="6"/>
  <c r="W91" i="6"/>
  <c r="X91" i="6"/>
  <c r="Y91" i="6"/>
  <c r="Z91" i="6"/>
  <c r="AA91" i="6"/>
  <c r="AB91" i="6"/>
  <c r="T92" i="6"/>
  <c r="U92" i="6"/>
  <c r="V92" i="6"/>
  <c r="W92" i="6"/>
  <c r="X92" i="6"/>
  <c r="Y92" i="6"/>
  <c r="Z92" i="6"/>
  <c r="AA92" i="6"/>
  <c r="AB92" i="6"/>
  <c r="T93" i="6"/>
  <c r="U93" i="6"/>
  <c r="V93" i="6"/>
  <c r="W93" i="6"/>
  <c r="X93" i="6"/>
  <c r="Y93" i="6"/>
  <c r="Z93" i="6"/>
  <c r="AA93" i="6"/>
  <c r="AB93" i="6"/>
  <c r="T94" i="6"/>
  <c r="U94" i="6"/>
  <c r="V94" i="6"/>
  <c r="W94" i="6"/>
  <c r="X94" i="6"/>
  <c r="Y94" i="6"/>
  <c r="Z94" i="6"/>
  <c r="AA94" i="6"/>
  <c r="AB94" i="6"/>
  <c r="T95" i="6"/>
  <c r="U95" i="6"/>
  <c r="V95" i="6"/>
  <c r="W95" i="6"/>
  <c r="X95" i="6"/>
  <c r="Y95" i="6"/>
  <c r="Z95" i="6"/>
  <c r="AA95" i="6"/>
  <c r="AB95" i="6"/>
  <c r="T96" i="6"/>
  <c r="U96" i="6"/>
  <c r="V96" i="6"/>
  <c r="W96" i="6"/>
  <c r="X96" i="6"/>
  <c r="Y96" i="6"/>
  <c r="Z96" i="6"/>
  <c r="AA96" i="6"/>
  <c r="AB96" i="6"/>
  <c r="T97" i="6"/>
  <c r="U97" i="6"/>
  <c r="V97" i="6"/>
  <c r="W97" i="6"/>
  <c r="X97" i="6"/>
  <c r="Y97" i="6"/>
  <c r="Z97" i="6"/>
  <c r="AA97" i="6"/>
  <c r="AB97" i="6"/>
  <c r="T98" i="6"/>
  <c r="U98" i="6"/>
  <c r="V98" i="6"/>
  <c r="W98" i="6"/>
  <c r="X98" i="6"/>
  <c r="Y98" i="6"/>
  <c r="Z98" i="6"/>
  <c r="AA98" i="6"/>
  <c r="AB98" i="6"/>
  <c r="T99" i="6"/>
  <c r="U99" i="6"/>
  <c r="V99" i="6"/>
  <c r="W99" i="6"/>
  <c r="X99" i="6"/>
  <c r="Y99" i="6"/>
  <c r="Z99" i="6"/>
  <c r="AA99" i="6"/>
  <c r="AB99" i="6"/>
  <c r="T4" i="6"/>
  <c r="U4" i="6"/>
  <c r="V4" i="6"/>
  <c r="W4" i="6"/>
  <c r="X4" i="6"/>
  <c r="Y4" i="6"/>
  <c r="Z4" i="6"/>
  <c r="AA4" i="6"/>
  <c r="AB4" i="6"/>
  <c r="F5" i="6"/>
  <c r="G5" i="6"/>
  <c r="H5" i="6"/>
  <c r="I5" i="6"/>
  <c r="J5" i="6"/>
  <c r="K5" i="6"/>
  <c r="L5" i="6"/>
  <c r="M5" i="6"/>
  <c r="N5" i="6"/>
  <c r="F6" i="6"/>
  <c r="G6" i="6"/>
  <c r="H6" i="6"/>
  <c r="I6" i="6"/>
  <c r="J6" i="6"/>
  <c r="K6" i="6"/>
  <c r="L6" i="6"/>
  <c r="M6" i="6"/>
  <c r="N6" i="6"/>
  <c r="F7" i="6"/>
  <c r="G7" i="6"/>
  <c r="H7" i="6"/>
  <c r="I7" i="6"/>
  <c r="J7" i="6"/>
  <c r="K7" i="6"/>
  <c r="L7" i="6"/>
  <c r="M7" i="6"/>
  <c r="N7" i="6"/>
  <c r="F8" i="6"/>
  <c r="G8" i="6"/>
  <c r="H8" i="6"/>
  <c r="I8" i="6"/>
  <c r="J8" i="6"/>
  <c r="K8" i="6"/>
  <c r="L8" i="6"/>
  <c r="M8" i="6"/>
  <c r="N8"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F13" i="6"/>
  <c r="G13" i="6"/>
  <c r="H13" i="6"/>
  <c r="I13" i="6"/>
  <c r="J13" i="6"/>
  <c r="K13" i="6"/>
  <c r="L13" i="6"/>
  <c r="M13" i="6"/>
  <c r="N13" i="6"/>
  <c r="F14" i="6"/>
  <c r="G14" i="6"/>
  <c r="H14" i="6"/>
  <c r="I14" i="6"/>
  <c r="J14" i="6"/>
  <c r="K14" i="6"/>
  <c r="L14" i="6"/>
  <c r="M14" i="6"/>
  <c r="N14" i="6"/>
  <c r="F15" i="6"/>
  <c r="G15" i="6"/>
  <c r="H15" i="6"/>
  <c r="I15" i="6"/>
  <c r="J15" i="6"/>
  <c r="K15" i="6"/>
  <c r="L15" i="6"/>
  <c r="M15" i="6"/>
  <c r="N15" i="6"/>
  <c r="F16" i="6"/>
  <c r="G16" i="6"/>
  <c r="H16" i="6"/>
  <c r="I16" i="6"/>
  <c r="J16" i="6"/>
  <c r="K16" i="6"/>
  <c r="L16" i="6"/>
  <c r="M16" i="6"/>
  <c r="N16" i="6"/>
  <c r="F17" i="6"/>
  <c r="G17" i="6"/>
  <c r="H17" i="6"/>
  <c r="I17" i="6"/>
  <c r="J17" i="6"/>
  <c r="K17" i="6"/>
  <c r="L17" i="6"/>
  <c r="M17" i="6"/>
  <c r="N17" i="6"/>
  <c r="F18" i="6"/>
  <c r="G18" i="6"/>
  <c r="H18" i="6"/>
  <c r="I18" i="6"/>
  <c r="J18" i="6"/>
  <c r="K18" i="6"/>
  <c r="L18" i="6"/>
  <c r="M18" i="6"/>
  <c r="N18" i="6"/>
  <c r="F19" i="6"/>
  <c r="G19" i="6"/>
  <c r="H19" i="6"/>
  <c r="I19" i="6"/>
  <c r="J19" i="6"/>
  <c r="K19" i="6"/>
  <c r="L19" i="6"/>
  <c r="M19" i="6"/>
  <c r="N19" i="6"/>
  <c r="F20" i="6"/>
  <c r="G20" i="6"/>
  <c r="H20" i="6"/>
  <c r="I20" i="6"/>
  <c r="J20" i="6"/>
  <c r="K20" i="6"/>
  <c r="L20" i="6"/>
  <c r="M20" i="6"/>
  <c r="N20" i="6"/>
  <c r="F21" i="6"/>
  <c r="G21" i="6"/>
  <c r="H21" i="6"/>
  <c r="I21" i="6"/>
  <c r="J21" i="6"/>
  <c r="K21" i="6"/>
  <c r="L21" i="6"/>
  <c r="M21" i="6"/>
  <c r="N21" i="6"/>
  <c r="F22" i="6"/>
  <c r="G22" i="6"/>
  <c r="H22" i="6"/>
  <c r="I22" i="6"/>
  <c r="J22" i="6"/>
  <c r="K22" i="6"/>
  <c r="L22" i="6"/>
  <c r="M22" i="6"/>
  <c r="N22" i="6"/>
  <c r="F23" i="6"/>
  <c r="G23" i="6"/>
  <c r="H23" i="6"/>
  <c r="I23" i="6"/>
  <c r="J23" i="6"/>
  <c r="K23" i="6"/>
  <c r="L23" i="6"/>
  <c r="M23" i="6"/>
  <c r="N23" i="6"/>
  <c r="F24" i="6"/>
  <c r="G24" i="6"/>
  <c r="H24" i="6"/>
  <c r="I24" i="6"/>
  <c r="J24" i="6"/>
  <c r="K24" i="6"/>
  <c r="L24" i="6"/>
  <c r="M24" i="6"/>
  <c r="N24" i="6"/>
  <c r="F25" i="6"/>
  <c r="G25" i="6"/>
  <c r="H25" i="6"/>
  <c r="I25" i="6"/>
  <c r="J25" i="6"/>
  <c r="K25" i="6"/>
  <c r="L25" i="6"/>
  <c r="M25" i="6"/>
  <c r="N25" i="6"/>
  <c r="F26" i="6"/>
  <c r="G26" i="6"/>
  <c r="H26" i="6"/>
  <c r="I26" i="6"/>
  <c r="J26" i="6"/>
  <c r="K26" i="6"/>
  <c r="L26" i="6"/>
  <c r="M26" i="6"/>
  <c r="N26" i="6"/>
  <c r="F27" i="6"/>
  <c r="G27" i="6"/>
  <c r="H27" i="6"/>
  <c r="I27" i="6"/>
  <c r="J27" i="6"/>
  <c r="K27" i="6"/>
  <c r="L27" i="6"/>
  <c r="M27" i="6"/>
  <c r="N27" i="6"/>
  <c r="F28" i="6"/>
  <c r="G28" i="6"/>
  <c r="H28" i="6"/>
  <c r="I28" i="6"/>
  <c r="J28" i="6"/>
  <c r="K28" i="6"/>
  <c r="L28" i="6"/>
  <c r="M28" i="6"/>
  <c r="N28" i="6"/>
  <c r="F29" i="6"/>
  <c r="G29" i="6"/>
  <c r="H29" i="6"/>
  <c r="I29" i="6"/>
  <c r="J29" i="6"/>
  <c r="K29" i="6"/>
  <c r="L29" i="6"/>
  <c r="M29" i="6"/>
  <c r="N29" i="6"/>
  <c r="F30" i="6"/>
  <c r="G30" i="6"/>
  <c r="H30" i="6"/>
  <c r="I30" i="6"/>
  <c r="J30" i="6"/>
  <c r="K30" i="6"/>
  <c r="L30" i="6"/>
  <c r="M30" i="6"/>
  <c r="N30" i="6"/>
  <c r="F31" i="6"/>
  <c r="G31" i="6"/>
  <c r="H31" i="6"/>
  <c r="I31" i="6"/>
  <c r="J31" i="6"/>
  <c r="K31" i="6"/>
  <c r="L31" i="6"/>
  <c r="M31" i="6"/>
  <c r="N31" i="6"/>
  <c r="F32" i="6"/>
  <c r="G32" i="6"/>
  <c r="H32" i="6"/>
  <c r="I32" i="6"/>
  <c r="J32" i="6"/>
  <c r="K32" i="6"/>
  <c r="L32" i="6"/>
  <c r="M32" i="6"/>
  <c r="N32" i="6"/>
  <c r="F33" i="6"/>
  <c r="G33" i="6"/>
  <c r="H33" i="6"/>
  <c r="I33" i="6"/>
  <c r="J33" i="6"/>
  <c r="K33" i="6"/>
  <c r="L33" i="6"/>
  <c r="M33" i="6"/>
  <c r="N33" i="6"/>
  <c r="F34" i="6"/>
  <c r="G34" i="6"/>
  <c r="H34" i="6"/>
  <c r="I34" i="6"/>
  <c r="J34" i="6"/>
  <c r="K34" i="6"/>
  <c r="L34" i="6"/>
  <c r="M34" i="6"/>
  <c r="N34" i="6"/>
  <c r="F35" i="6"/>
  <c r="G35" i="6"/>
  <c r="H35" i="6"/>
  <c r="I35" i="6"/>
  <c r="J35" i="6"/>
  <c r="K35" i="6"/>
  <c r="L35" i="6"/>
  <c r="M35" i="6"/>
  <c r="N35" i="6"/>
  <c r="F36" i="6"/>
  <c r="G36" i="6"/>
  <c r="H36" i="6"/>
  <c r="I36" i="6"/>
  <c r="J36" i="6"/>
  <c r="K36" i="6"/>
  <c r="L36" i="6"/>
  <c r="M36" i="6"/>
  <c r="N36" i="6"/>
  <c r="F37" i="6"/>
  <c r="G37" i="6"/>
  <c r="H37" i="6"/>
  <c r="I37" i="6"/>
  <c r="J37" i="6"/>
  <c r="K37" i="6"/>
  <c r="L37" i="6"/>
  <c r="M37" i="6"/>
  <c r="N37" i="6"/>
  <c r="F38" i="6"/>
  <c r="G38" i="6"/>
  <c r="H38" i="6"/>
  <c r="I38" i="6"/>
  <c r="J38" i="6"/>
  <c r="K38" i="6"/>
  <c r="L38" i="6"/>
  <c r="M38" i="6"/>
  <c r="N38" i="6"/>
  <c r="F39" i="6"/>
  <c r="G39" i="6"/>
  <c r="H39" i="6"/>
  <c r="I39" i="6"/>
  <c r="J39" i="6"/>
  <c r="K39" i="6"/>
  <c r="L39" i="6"/>
  <c r="M39" i="6"/>
  <c r="N39" i="6"/>
  <c r="F40" i="6"/>
  <c r="G40" i="6"/>
  <c r="H40" i="6"/>
  <c r="I40" i="6"/>
  <c r="J40" i="6"/>
  <c r="K40" i="6"/>
  <c r="L40" i="6"/>
  <c r="M40" i="6"/>
  <c r="N40" i="6"/>
  <c r="F41" i="6"/>
  <c r="G41" i="6"/>
  <c r="H41" i="6"/>
  <c r="I41" i="6"/>
  <c r="J41" i="6"/>
  <c r="K41" i="6"/>
  <c r="L41" i="6"/>
  <c r="M41" i="6"/>
  <c r="N41" i="6"/>
  <c r="F42" i="6"/>
  <c r="G42" i="6"/>
  <c r="H42" i="6"/>
  <c r="I42" i="6"/>
  <c r="J42" i="6"/>
  <c r="K42" i="6"/>
  <c r="L42" i="6"/>
  <c r="M42" i="6"/>
  <c r="N42" i="6"/>
  <c r="F43" i="6"/>
  <c r="G43" i="6"/>
  <c r="H43" i="6"/>
  <c r="I43" i="6"/>
  <c r="J43" i="6"/>
  <c r="K43" i="6"/>
  <c r="L43" i="6"/>
  <c r="M43" i="6"/>
  <c r="N43" i="6"/>
  <c r="F44" i="6"/>
  <c r="G44" i="6"/>
  <c r="H44" i="6"/>
  <c r="I44" i="6"/>
  <c r="J44" i="6"/>
  <c r="K44" i="6"/>
  <c r="L44" i="6"/>
  <c r="M44" i="6"/>
  <c r="N44" i="6"/>
  <c r="F45" i="6"/>
  <c r="G45" i="6"/>
  <c r="H45" i="6"/>
  <c r="I45" i="6"/>
  <c r="J45" i="6"/>
  <c r="K45" i="6"/>
  <c r="L45" i="6"/>
  <c r="M45" i="6"/>
  <c r="N45" i="6"/>
  <c r="F46" i="6"/>
  <c r="G46" i="6"/>
  <c r="H46" i="6"/>
  <c r="I46" i="6"/>
  <c r="J46" i="6"/>
  <c r="K46" i="6"/>
  <c r="L46" i="6"/>
  <c r="M46" i="6"/>
  <c r="N46" i="6"/>
  <c r="F47" i="6"/>
  <c r="G47" i="6"/>
  <c r="H47" i="6"/>
  <c r="I47" i="6"/>
  <c r="J47" i="6"/>
  <c r="K47" i="6"/>
  <c r="L47" i="6"/>
  <c r="M47" i="6"/>
  <c r="N47" i="6"/>
  <c r="F48" i="6"/>
  <c r="G48" i="6"/>
  <c r="H48" i="6"/>
  <c r="I48" i="6"/>
  <c r="J48" i="6"/>
  <c r="K48" i="6"/>
  <c r="L48" i="6"/>
  <c r="M48" i="6"/>
  <c r="N48" i="6"/>
  <c r="F49" i="6"/>
  <c r="G49" i="6"/>
  <c r="H49" i="6"/>
  <c r="I49" i="6"/>
  <c r="J49" i="6"/>
  <c r="K49" i="6"/>
  <c r="L49" i="6"/>
  <c r="M49" i="6"/>
  <c r="N49" i="6"/>
  <c r="F50" i="6"/>
  <c r="G50" i="6"/>
  <c r="H50" i="6"/>
  <c r="I50" i="6"/>
  <c r="J50" i="6"/>
  <c r="K50" i="6"/>
  <c r="L50" i="6"/>
  <c r="M50" i="6"/>
  <c r="N50" i="6"/>
  <c r="F51" i="6"/>
  <c r="G51" i="6"/>
  <c r="H51" i="6"/>
  <c r="I51" i="6"/>
  <c r="J51" i="6"/>
  <c r="K51" i="6"/>
  <c r="L51" i="6"/>
  <c r="M51" i="6"/>
  <c r="N51" i="6"/>
  <c r="F52" i="6"/>
  <c r="G52" i="6"/>
  <c r="H52" i="6"/>
  <c r="I52" i="6"/>
  <c r="J52" i="6"/>
  <c r="K52" i="6"/>
  <c r="L52" i="6"/>
  <c r="M52" i="6"/>
  <c r="N52" i="6"/>
  <c r="F53" i="6"/>
  <c r="G53" i="6"/>
  <c r="H53" i="6"/>
  <c r="I53" i="6"/>
  <c r="J53" i="6"/>
  <c r="K53" i="6"/>
  <c r="L53" i="6"/>
  <c r="M53" i="6"/>
  <c r="N53" i="6"/>
  <c r="F54" i="6"/>
  <c r="G54" i="6"/>
  <c r="H54" i="6"/>
  <c r="I54" i="6"/>
  <c r="J54" i="6"/>
  <c r="K54" i="6"/>
  <c r="L54" i="6"/>
  <c r="M54" i="6"/>
  <c r="N54" i="6"/>
  <c r="F55" i="6"/>
  <c r="G55" i="6"/>
  <c r="H55" i="6"/>
  <c r="I55" i="6"/>
  <c r="J55" i="6"/>
  <c r="K55" i="6"/>
  <c r="L55" i="6"/>
  <c r="M55" i="6"/>
  <c r="N55" i="6"/>
  <c r="F56" i="6"/>
  <c r="G56" i="6"/>
  <c r="H56" i="6"/>
  <c r="I56" i="6"/>
  <c r="J56" i="6"/>
  <c r="K56" i="6"/>
  <c r="L56" i="6"/>
  <c r="M56" i="6"/>
  <c r="N56" i="6"/>
  <c r="F57" i="6"/>
  <c r="G57" i="6"/>
  <c r="H57" i="6"/>
  <c r="I57" i="6"/>
  <c r="J57" i="6"/>
  <c r="K57" i="6"/>
  <c r="L57" i="6"/>
  <c r="M57" i="6"/>
  <c r="N57" i="6"/>
  <c r="F58" i="6"/>
  <c r="G58" i="6"/>
  <c r="H58" i="6"/>
  <c r="I58" i="6"/>
  <c r="J58" i="6"/>
  <c r="K58" i="6"/>
  <c r="L58" i="6"/>
  <c r="M58" i="6"/>
  <c r="N58" i="6"/>
  <c r="F59" i="6"/>
  <c r="G59" i="6"/>
  <c r="H59" i="6"/>
  <c r="I59" i="6"/>
  <c r="J59" i="6"/>
  <c r="K59" i="6"/>
  <c r="L59" i="6"/>
  <c r="M59" i="6"/>
  <c r="N59" i="6"/>
  <c r="F60" i="6"/>
  <c r="G60" i="6"/>
  <c r="H60" i="6"/>
  <c r="I60" i="6"/>
  <c r="J60" i="6"/>
  <c r="K60" i="6"/>
  <c r="L60" i="6"/>
  <c r="M60" i="6"/>
  <c r="N60" i="6"/>
  <c r="F61" i="6"/>
  <c r="G61" i="6"/>
  <c r="H61" i="6"/>
  <c r="I61" i="6"/>
  <c r="J61" i="6"/>
  <c r="K61" i="6"/>
  <c r="L61" i="6"/>
  <c r="M61" i="6"/>
  <c r="N61" i="6"/>
  <c r="F62" i="6"/>
  <c r="G62" i="6"/>
  <c r="H62" i="6"/>
  <c r="I62" i="6"/>
  <c r="J62" i="6"/>
  <c r="K62" i="6"/>
  <c r="L62" i="6"/>
  <c r="M62" i="6"/>
  <c r="N62" i="6"/>
  <c r="F63" i="6"/>
  <c r="G63" i="6"/>
  <c r="H63" i="6"/>
  <c r="I63" i="6"/>
  <c r="J63" i="6"/>
  <c r="K63" i="6"/>
  <c r="L63" i="6"/>
  <c r="M63" i="6"/>
  <c r="N63" i="6"/>
  <c r="F64" i="6"/>
  <c r="G64" i="6"/>
  <c r="H64" i="6"/>
  <c r="I64" i="6"/>
  <c r="J64" i="6"/>
  <c r="K64" i="6"/>
  <c r="L64" i="6"/>
  <c r="M64" i="6"/>
  <c r="N64" i="6"/>
  <c r="F65" i="6"/>
  <c r="G65" i="6"/>
  <c r="H65" i="6"/>
  <c r="I65" i="6"/>
  <c r="J65" i="6"/>
  <c r="K65" i="6"/>
  <c r="L65" i="6"/>
  <c r="M65" i="6"/>
  <c r="N65" i="6"/>
  <c r="F66" i="6"/>
  <c r="G66" i="6"/>
  <c r="H66" i="6"/>
  <c r="I66" i="6"/>
  <c r="J66" i="6"/>
  <c r="K66" i="6"/>
  <c r="L66" i="6"/>
  <c r="M66" i="6"/>
  <c r="N66" i="6"/>
  <c r="F67" i="6"/>
  <c r="G67" i="6"/>
  <c r="H67" i="6"/>
  <c r="I67" i="6"/>
  <c r="J67" i="6"/>
  <c r="K67" i="6"/>
  <c r="L67" i="6"/>
  <c r="M67" i="6"/>
  <c r="N67" i="6"/>
  <c r="F68" i="6"/>
  <c r="G68" i="6"/>
  <c r="H68" i="6"/>
  <c r="I68" i="6"/>
  <c r="J68" i="6"/>
  <c r="K68" i="6"/>
  <c r="L68" i="6"/>
  <c r="M68" i="6"/>
  <c r="N68" i="6"/>
  <c r="F69" i="6"/>
  <c r="G69" i="6"/>
  <c r="H69" i="6"/>
  <c r="I69" i="6"/>
  <c r="J69" i="6"/>
  <c r="K69" i="6"/>
  <c r="L69" i="6"/>
  <c r="M69" i="6"/>
  <c r="N69" i="6"/>
  <c r="F70" i="6"/>
  <c r="G70" i="6"/>
  <c r="H70" i="6"/>
  <c r="I70" i="6"/>
  <c r="J70" i="6"/>
  <c r="K70" i="6"/>
  <c r="L70" i="6"/>
  <c r="M70" i="6"/>
  <c r="N70" i="6"/>
  <c r="F71" i="6"/>
  <c r="G71" i="6"/>
  <c r="H71" i="6"/>
  <c r="I71" i="6"/>
  <c r="J71" i="6"/>
  <c r="K71" i="6"/>
  <c r="L71" i="6"/>
  <c r="M71" i="6"/>
  <c r="N71" i="6"/>
  <c r="F72" i="6"/>
  <c r="G72" i="6"/>
  <c r="H72" i="6"/>
  <c r="I72" i="6"/>
  <c r="J72" i="6"/>
  <c r="K72" i="6"/>
  <c r="L72" i="6"/>
  <c r="M72" i="6"/>
  <c r="N72" i="6"/>
  <c r="F73" i="6"/>
  <c r="G73" i="6"/>
  <c r="H73" i="6"/>
  <c r="I73" i="6"/>
  <c r="J73" i="6"/>
  <c r="K73" i="6"/>
  <c r="L73" i="6"/>
  <c r="M73" i="6"/>
  <c r="N73" i="6"/>
  <c r="F74" i="6"/>
  <c r="G74" i="6"/>
  <c r="H74" i="6"/>
  <c r="I74" i="6"/>
  <c r="J74" i="6"/>
  <c r="K74" i="6"/>
  <c r="L74" i="6"/>
  <c r="M74" i="6"/>
  <c r="N74" i="6"/>
  <c r="F75" i="6"/>
  <c r="G75" i="6"/>
  <c r="H75" i="6"/>
  <c r="I75" i="6"/>
  <c r="J75" i="6"/>
  <c r="K75" i="6"/>
  <c r="L75" i="6"/>
  <c r="M75" i="6"/>
  <c r="N75" i="6"/>
  <c r="F76" i="6"/>
  <c r="G76" i="6"/>
  <c r="H76" i="6"/>
  <c r="I76" i="6"/>
  <c r="J76" i="6"/>
  <c r="K76" i="6"/>
  <c r="L76" i="6"/>
  <c r="M76" i="6"/>
  <c r="N76" i="6"/>
  <c r="F77" i="6"/>
  <c r="G77" i="6"/>
  <c r="H77" i="6"/>
  <c r="I77" i="6"/>
  <c r="J77" i="6"/>
  <c r="K77" i="6"/>
  <c r="L77" i="6"/>
  <c r="M77" i="6"/>
  <c r="N77" i="6"/>
  <c r="F78" i="6"/>
  <c r="G78" i="6"/>
  <c r="H78" i="6"/>
  <c r="I78" i="6"/>
  <c r="J78" i="6"/>
  <c r="K78" i="6"/>
  <c r="L78" i="6"/>
  <c r="M78" i="6"/>
  <c r="N78" i="6"/>
  <c r="F79" i="6"/>
  <c r="G79" i="6"/>
  <c r="H79" i="6"/>
  <c r="I79" i="6"/>
  <c r="J79" i="6"/>
  <c r="K79" i="6"/>
  <c r="L79" i="6"/>
  <c r="M79" i="6"/>
  <c r="N79" i="6"/>
  <c r="F80" i="6"/>
  <c r="G80" i="6"/>
  <c r="H80" i="6"/>
  <c r="I80" i="6"/>
  <c r="J80" i="6"/>
  <c r="K80" i="6"/>
  <c r="L80" i="6"/>
  <c r="M80" i="6"/>
  <c r="N80" i="6"/>
  <c r="F81" i="6"/>
  <c r="G81" i="6"/>
  <c r="H81" i="6"/>
  <c r="I81" i="6"/>
  <c r="J81" i="6"/>
  <c r="K81" i="6"/>
  <c r="L81" i="6"/>
  <c r="M81" i="6"/>
  <c r="N81" i="6"/>
  <c r="F82" i="6"/>
  <c r="G82" i="6"/>
  <c r="H82" i="6"/>
  <c r="I82" i="6"/>
  <c r="J82" i="6"/>
  <c r="K82" i="6"/>
  <c r="L82" i="6"/>
  <c r="M82" i="6"/>
  <c r="N82" i="6"/>
  <c r="F83" i="6"/>
  <c r="G83" i="6"/>
  <c r="H83" i="6"/>
  <c r="I83" i="6"/>
  <c r="J83" i="6"/>
  <c r="K83" i="6"/>
  <c r="L83" i="6"/>
  <c r="M83" i="6"/>
  <c r="N83" i="6"/>
  <c r="F84" i="6"/>
  <c r="G84" i="6"/>
  <c r="H84" i="6"/>
  <c r="I84" i="6"/>
  <c r="J84" i="6"/>
  <c r="K84" i="6"/>
  <c r="L84" i="6"/>
  <c r="M84" i="6"/>
  <c r="N84" i="6"/>
  <c r="F85" i="6"/>
  <c r="G85" i="6"/>
  <c r="H85" i="6"/>
  <c r="I85" i="6"/>
  <c r="J85" i="6"/>
  <c r="K85" i="6"/>
  <c r="L85" i="6"/>
  <c r="M85" i="6"/>
  <c r="N85" i="6"/>
  <c r="F86" i="6"/>
  <c r="G86" i="6"/>
  <c r="H86" i="6"/>
  <c r="I86" i="6"/>
  <c r="J86" i="6"/>
  <c r="K86" i="6"/>
  <c r="L86" i="6"/>
  <c r="M86" i="6"/>
  <c r="N86" i="6"/>
  <c r="F87" i="6"/>
  <c r="G87" i="6"/>
  <c r="H87" i="6"/>
  <c r="I87" i="6"/>
  <c r="J87" i="6"/>
  <c r="K87" i="6"/>
  <c r="L87" i="6"/>
  <c r="M87" i="6"/>
  <c r="N87" i="6"/>
  <c r="F88" i="6"/>
  <c r="G88" i="6"/>
  <c r="H88" i="6"/>
  <c r="I88" i="6"/>
  <c r="J88" i="6"/>
  <c r="K88" i="6"/>
  <c r="L88" i="6"/>
  <c r="M88" i="6"/>
  <c r="N88" i="6"/>
  <c r="F89" i="6"/>
  <c r="G89" i="6"/>
  <c r="H89" i="6"/>
  <c r="I89" i="6"/>
  <c r="J89" i="6"/>
  <c r="K89" i="6"/>
  <c r="L89" i="6"/>
  <c r="M89" i="6"/>
  <c r="N89" i="6"/>
  <c r="F90" i="6"/>
  <c r="G90" i="6"/>
  <c r="H90" i="6"/>
  <c r="I90" i="6"/>
  <c r="J90" i="6"/>
  <c r="K90" i="6"/>
  <c r="L90" i="6"/>
  <c r="M90" i="6"/>
  <c r="N90" i="6"/>
  <c r="F91" i="6"/>
  <c r="G91" i="6"/>
  <c r="H91" i="6"/>
  <c r="I91" i="6"/>
  <c r="J91" i="6"/>
  <c r="K91" i="6"/>
  <c r="L91" i="6"/>
  <c r="M91" i="6"/>
  <c r="N91" i="6"/>
  <c r="F92" i="6"/>
  <c r="G92" i="6"/>
  <c r="H92" i="6"/>
  <c r="I92" i="6"/>
  <c r="J92" i="6"/>
  <c r="K92" i="6"/>
  <c r="L92" i="6"/>
  <c r="M92" i="6"/>
  <c r="N92" i="6"/>
  <c r="F93" i="6"/>
  <c r="G93" i="6"/>
  <c r="H93" i="6"/>
  <c r="I93" i="6"/>
  <c r="J93" i="6"/>
  <c r="K93" i="6"/>
  <c r="L93" i="6"/>
  <c r="M93" i="6"/>
  <c r="N93" i="6"/>
  <c r="F94" i="6"/>
  <c r="G94" i="6"/>
  <c r="H94" i="6"/>
  <c r="I94" i="6"/>
  <c r="J94" i="6"/>
  <c r="K94" i="6"/>
  <c r="L94" i="6"/>
  <c r="M94" i="6"/>
  <c r="N94" i="6"/>
  <c r="F95" i="6"/>
  <c r="G95" i="6"/>
  <c r="H95" i="6"/>
  <c r="I95" i="6"/>
  <c r="J95" i="6"/>
  <c r="K95" i="6"/>
  <c r="L95" i="6"/>
  <c r="M95" i="6"/>
  <c r="N95" i="6"/>
  <c r="F96" i="6"/>
  <c r="G96" i="6"/>
  <c r="H96" i="6"/>
  <c r="I96" i="6"/>
  <c r="J96" i="6"/>
  <c r="K96" i="6"/>
  <c r="L96" i="6"/>
  <c r="M96" i="6"/>
  <c r="N96" i="6"/>
  <c r="F97" i="6"/>
  <c r="G97" i="6"/>
  <c r="H97" i="6"/>
  <c r="I97" i="6"/>
  <c r="J97" i="6"/>
  <c r="K97" i="6"/>
  <c r="L97" i="6"/>
  <c r="M97" i="6"/>
  <c r="N97" i="6"/>
  <c r="F98" i="6"/>
  <c r="G98" i="6"/>
  <c r="H98" i="6"/>
  <c r="I98" i="6"/>
  <c r="J98" i="6"/>
  <c r="K98" i="6"/>
  <c r="L98" i="6"/>
  <c r="M98" i="6"/>
  <c r="N98" i="6"/>
  <c r="F99" i="6"/>
  <c r="G99" i="6"/>
  <c r="H99" i="6"/>
  <c r="I99" i="6"/>
  <c r="J99" i="6"/>
  <c r="K99" i="6"/>
  <c r="L99" i="6"/>
  <c r="M99" i="6"/>
  <c r="N99" i="6"/>
  <c r="F4" i="6"/>
  <c r="G4" i="6"/>
  <c r="H4" i="6"/>
  <c r="I4" i="6"/>
  <c r="J4" i="6"/>
  <c r="K4" i="6"/>
  <c r="L4" i="6"/>
  <c r="M4" i="6"/>
  <c r="N4" i="6"/>
  <c r="C109" i="6"/>
  <c r="S8" i="6" s="1"/>
  <c r="E97" i="6" l="1"/>
  <c r="E81" i="6"/>
  <c r="E65" i="6"/>
  <c r="E49" i="6"/>
  <c r="E33" i="6"/>
  <c r="E17" i="6"/>
  <c r="Q91" i="6"/>
  <c r="R70" i="6"/>
  <c r="R59" i="6"/>
  <c r="E93" i="6"/>
  <c r="E77" i="6"/>
  <c r="E61" i="6"/>
  <c r="E45" i="6"/>
  <c r="E29" i="6"/>
  <c r="E13" i="6"/>
  <c r="E89" i="6"/>
  <c r="E73" i="6"/>
  <c r="E57" i="6"/>
  <c r="E41" i="6"/>
  <c r="E25" i="6"/>
  <c r="E9" i="6"/>
  <c r="Q99" i="6"/>
  <c r="R86" i="6"/>
  <c r="R75" i="6"/>
  <c r="R54" i="6"/>
  <c r="E85" i="6"/>
  <c r="E69" i="6"/>
  <c r="E53" i="6"/>
  <c r="E37" i="6"/>
  <c r="E21" i="6"/>
  <c r="E5" i="6"/>
  <c r="Q95" i="6"/>
  <c r="C99" i="6"/>
  <c r="C95" i="6"/>
  <c r="C79" i="6"/>
  <c r="C71" i="6"/>
  <c r="C63" i="6"/>
  <c r="C55" i="6"/>
  <c r="C47" i="6"/>
  <c r="C43" i="6"/>
  <c r="C35" i="6"/>
  <c r="C23" i="6"/>
  <c r="C19" i="6"/>
  <c r="C7" i="6"/>
  <c r="S96" i="6"/>
  <c r="S81" i="6"/>
  <c r="S76" i="6"/>
  <c r="R72" i="6"/>
  <c r="S65" i="6"/>
  <c r="R56" i="6"/>
  <c r="S51" i="6"/>
  <c r="S44" i="6"/>
  <c r="R39" i="6"/>
  <c r="R31" i="6"/>
  <c r="S28" i="6"/>
  <c r="S12" i="6"/>
  <c r="E96" i="6"/>
  <c r="E92" i="6"/>
  <c r="E88" i="6"/>
  <c r="E84" i="6"/>
  <c r="E80" i="6"/>
  <c r="E76" i="6"/>
  <c r="E72" i="6"/>
  <c r="E68" i="6"/>
  <c r="E64" i="6"/>
  <c r="E60" i="6"/>
  <c r="E56" i="6"/>
  <c r="E52" i="6"/>
  <c r="E48" i="6"/>
  <c r="E44" i="6"/>
  <c r="E40" i="6"/>
  <c r="E36" i="6"/>
  <c r="E32" i="6"/>
  <c r="E28" i="6"/>
  <c r="E24" i="6"/>
  <c r="E20" i="6"/>
  <c r="E16" i="6"/>
  <c r="E12" i="6"/>
  <c r="E8" i="6"/>
  <c r="R4" i="6"/>
  <c r="Q96" i="6"/>
  <c r="Q92" i="6"/>
  <c r="R83" i="6"/>
  <c r="R78" i="6"/>
  <c r="R67" i="6"/>
  <c r="R62" i="6"/>
  <c r="R51" i="6"/>
  <c r="R46" i="6"/>
  <c r="C91" i="6"/>
  <c r="C87" i="6"/>
  <c r="C83" i="6"/>
  <c r="C75" i="6"/>
  <c r="C67" i="6"/>
  <c r="C59" i="6"/>
  <c r="C51" i="6"/>
  <c r="C39" i="6"/>
  <c r="C31" i="6"/>
  <c r="C27" i="6"/>
  <c r="C15" i="6"/>
  <c r="C11" i="6"/>
  <c r="S92" i="6"/>
  <c r="R88" i="6"/>
  <c r="S83" i="6"/>
  <c r="S67" i="6"/>
  <c r="S60" i="6"/>
  <c r="S49" i="6"/>
  <c r="S36" i="6"/>
  <c r="R23" i="6"/>
  <c r="S20" i="6"/>
  <c r="R15" i="6"/>
  <c r="R7" i="6"/>
  <c r="D4" i="6"/>
  <c r="C96" i="6"/>
  <c r="C92" i="6"/>
  <c r="C88" i="6"/>
  <c r="C84" i="6"/>
  <c r="C80" i="6"/>
  <c r="C76" i="6"/>
  <c r="C72" i="6"/>
  <c r="C68" i="6"/>
  <c r="C64" i="6"/>
  <c r="C60" i="6"/>
  <c r="C56" i="6"/>
  <c r="C52" i="6"/>
  <c r="C48" i="6"/>
  <c r="C44" i="6"/>
  <c r="C40" i="6"/>
  <c r="C36" i="6"/>
  <c r="C32" i="6"/>
  <c r="C28" i="6"/>
  <c r="C24" i="6"/>
  <c r="C20" i="6"/>
  <c r="C16" i="6"/>
  <c r="C12" i="6"/>
  <c r="C8" i="6"/>
  <c r="S97" i="6"/>
  <c r="S93" i="6"/>
  <c r="S89" i="6"/>
  <c r="S84" i="6"/>
  <c r="R80" i="6"/>
  <c r="S75" i="6"/>
  <c r="S73" i="6"/>
  <c r="S68" i="6"/>
  <c r="R64" i="6"/>
  <c r="S59" i="6"/>
  <c r="S57" i="6"/>
  <c r="S52" i="6"/>
  <c r="R48" i="6"/>
  <c r="R43" i="6"/>
  <c r="S40" i="6"/>
  <c r="R35" i="6"/>
  <c r="S32" i="6"/>
  <c r="R27" i="6"/>
  <c r="S24" i="6"/>
  <c r="R19" i="6"/>
  <c r="S16" i="6"/>
  <c r="R11"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R5" i="6"/>
  <c r="S6" i="6"/>
  <c r="R9" i="6"/>
  <c r="S10" i="6"/>
  <c r="R13" i="6"/>
  <c r="S14" i="6"/>
  <c r="R17" i="6"/>
  <c r="S18" i="6"/>
  <c r="R21" i="6"/>
  <c r="S22" i="6"/>
  <c r="R25" i="6"/>
  <c r="S26" i="6"/>
  <c r="R29" i="6"/>
  <c r="S30" i="6"/>
  <c r="R33" i="6"/>
  <c r="S34" i="6"/>
  <c r="R37" i="6"/>
  <c r="S38" i="6"/>
  <c r="R41" i="6"/>
  <c r="S42" i="6"/>
  <c r="R45" i="6"/>
  <c r="S46" i="6"/>
  <c r="R49" i="6"/>
  <c r="S50" i="6"/>
  <c r="R53" i="6"/>
  <c r="S54" i="6"/>
  <c r="R57" i="6"/>
  <c r="S58" i="6"/>
  <c r="R61" i="6"/>
  <c r="S62" i="6"/>
  <c r="R65" i="6"/>
  <c r="S66" i="6"/>
  <c r="R69" i="6"/>
  <c r="S70" i="6"/>
  <c r="R73" i="6"/>
  <c r="S74" i="6"/>
  <c r="R77" i="6"/>
  <c r="S78" i="6"/>
  <c r="R81" i="6"/>
  <c r="S82" i="6"/>
  <c r="R85" i="6"/>
  <c r="S86" i="6"/>
  <c r="R89" i="6"/>
  <c r="R90" i="6"/>
  <c r="R91" i="6"/>
  <c r="R92" i="6"/>
  <c r="R93" i="6"/>
  <c r="R94" i="6"/>
  <c r="R95" i="6"/>
  <c r="R96" i="6"/>
  <c r="R97" i="6"/>
  <c r="R98" i="6"/>
  <c r="R99" i="6"/>
  <c r="S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E4" i="6"/>
  <c r="S5" i="6"/>
  <c r="R8" i="6"/>
  <c r="S9" i="6"/>
  <c r="R12" i="6"/>
  <c r="S13" i="6"/>
  <c r="R16" i="6"/>
  <c r="S17" i="6"/>
  <c r="R20" i="6"/>
  <c r="S21" i="6"/>
  <c r="R24" i="6"/>
  <c r="S25" i="6"/>
  <c r="R28" i="6"/>
  <c r="S29" i="6"/>
  <c r="R32" i="6"/>
  <c r="S33" i="6"/>
  <c r="R36" i="6"/>
  <c r="S37" i="6"/>
  <c r="R40" i="6"/>
  <c r="S41" i="6"/>
  <c r="R44" i="6"/>
  <c r="E98" i="6"/>
  <c r="C97" i="6"/>
  <c r="E94" i="6"/>
  <c r="C93" i="6"/>
  <c r="E90" i="6"/>
  <c r="C89" i="6"/>
  <c r="E86" i="6"/>
  <c r="C85" i="6"/>
  <c r="E82" i="6"/>
  <c r="C81" i="6"/>
  <c r="E78" i="6"/>
  <c r="C77" i="6"/>
  <c r="E74" i="6"/>
  <c r="C73" i="6"/>
  <c r="E70" i="6"/>
  <c r="C69" i="6"/>
  <c r="E66" i="6"/>
  <c r="C65" i="6"/>
  <c r="E62" i="6"/>
  <c r="C61" i="6"/>
  <c r="E58" i="6"/>
  <c r="C57" i="6"/>
  <c r="E54" i="6"/>
  <c r="C53" i="6"/>
  <c r="E50" i="6"/>
  <c r="C49" i="6"/>
  <c r="E46" i="6"/>
  <c r="C45" i="6"/>
  <c r="E42" i="6"/>
  <c r="C41" i="6"/>
  <c r="E38" i="6"/>
  <c r="C37" i="6"/>
  <c r="E34" i="6"/>
  <c r="C33" i="6"/>
  <c r="E30" i="6"/>
  <c r="C29" i="6"/>
  <c r="E26" i="6"/>
  <c r="C25" i="6"/>
  <c r="E22" i="6"/>
  <c r="C21" i="6"/>
  <c r="E18" i="6"/>
  <c r="C17" i="6"/>
  <c r="E14" i="6"/>
  <c r="C13" i="6"/>
  <c r="E10" i="6"/>
  <c r="C9" i="6"/>
  <c r="E6" i="6"/>
  <c r="C5" i="6"/>
  <c r="S98" i="6"/>
  <c r="Q97" i="6"/>
  <c r="S94" i="6"/>
  <c r="Q93" i="6"/>
  <c r="S90" i="6"/>
  <c r="S87" i="6"/>
  <c r="R84" i="6"/>
  <c r="S79" i="6"/>
  <c r="R76" i="6"/>
  <c r="S71" i="6"/>
  <c r="R68" i="6"/>
  <c r="S63" i="6"/>
  <c r="R60" i="6"/>
  <c r="S55" i="6"/>
  <c r="R52" i="6"/>
  <c r="S47" i="6"/>
  <c r="R42" i="6"/>
  <c r="R38" i="6"/>
  <c r="R34" i="6"/>
  <c r="R30" i="6"/>
  <c r="R26" i="6"/>
  <c r="R22" i="6"/>
  <c r="R18" i="6"/>
  <c r="R14" i="6"/>
  <c r="R10" i="6"/>
  <c r="R6" i="6"/>
  <c r="C4" i="6"/>
  <c r="E99" i="6"/>
  <c r="C98" i="6"/>
  <c r="E95" i="6"/>
  <c r="C94" i="6"/>
  <c r="E91" i="6"/>
  <c r="C90" i="6"/>
  <c r="E87" i="6"/>
  <c r="C86" i="6"/>
  <c r="E83" i="6"/>
  <c r="C82" i="6"/>
  <c r="E79" i="6"/>
  <c r="C78" i="6"/>
  <c r="E75" i="6"/>
  <c r="C74" i="6"/>
  <c r="E71" i="6"/>
  <c r="C70" i="6"/>
  <c r="E67" i="6"/>
  <c r="C66" i="6"/>
  <c r="E63" i="6"/>
  <c r="C62" i="6"/>
  <c r="E59" i="6"/>
  <c r="C58" i="6"/>
  <c r="E55" i="6"/>
  <c r="C54" i="6"/>
  <c r="E51" i="6"/>
  <c r="C50" i="6"/>
  <c r="E47" i="6"/>
  <c r="C46" i="6"/>
  <c r="E43" i="6"/>
  <c r="C42" i="6"/>
  <c r="E39" i="6"/>
  <c r="C38" i="6"/>
  <c r="E35" i="6"/>
  <c r="C34" i="6"/>
  <c r="E31" i="6"/>
  <c r="C30" i="6"/>
  <c r="E27" i="6"/>
  <c r="C26" i="6"/>
  <c r="E23" i="6"/>
  <c r="C22" i="6"/>
  <c r="E19" i="6"/>
  <c r="C18" i="6"/>
  <c r="E15" i="6"/>
  <c r="C14" i="6"/>
  <c r="E11" i="6"/>
  <c r="C10" i="6"/>
  <c r="E7" i="6"/>
  <c r="C6" i="6"/>
  <c r="Q4" i="6"/>
  <c r="S99" i="6"/>
  <c r="Q98" i="6"/>
  <c r="S95" i="6"/>
  <c r="Q94" i="6"/>
  <c r="S91" i="6"/>
  <c r="Q90" i="6"/>
  <c r="S88" i="6"/>
  <c r="R87" i="6"/>
  <c r="S85" i="6"/>
  <c r="R82" i="6"/>
  <c r="S80" i="6"/>
  <c r="R79" i="6"/>
  <c r="S77" i="6"/>
  <c r="R74" i="6"/>
  <c r="S72" i="6"/>
  <c r="R71" i="6"/>
  <c r="S69" i="6"/>
  <c r="R66" i="6"/>
  <c r="S64" i="6"/>
  <c r="R63" i="6"/>
  <c r="S61" i="6"/>
  <c r="R58" i="6"/>
  <c r="S56" i="6"/>
  <c r="R55" i="6"/>
  <c r="S53" i="6"/>
  <c r="R50" i="6"/>
  <c r="S48" i="6"/>
  <c r="R47" i="6"/>
  <c r="S45" i="6"/>
  <c r="S43" i="6"/>
  <c r="S39" i="6"/>
  <c r="S35" i="6"/>
  <c r="S31" i="6"/>
  <c r="S27" i="6"/>
  <c r="S23" i="6"/>
  <c r="S19" i="6"/>
  <c r="S15" i="6"/>
  <c r="S11" i="6"/>
  <c r="S7" i="6"/>
  <c r="P98" i="4" l="1"/>
  <c r="O98" i="4"/>
  <c r="P97" i="4"/>
  <c r="O97" i="4"/>
  <c r="P96" i="4"/>
  <c r="O96" i="4"/>
  <c r="P95" i="4"/>
  <c r="O95" i="4"/>
  <c r="P94" i="4"/>
  <c r="O94" i="4"/>
  <c r="P93" i="4"/>
  <c r="O93" i="4"/>
  <c r="P92" i="4"/>
  <c r="O92" i="4"/>
  <c r="P91" i="4"/>
  <c r="O91" i="4"/>
  <c r="P90" i="4"/>
  <c r="O90" i="4"/>
  <c r="P89" i="4"/>
  <c r="O89" i="4"/>
  <c r="P88" i="4"/>
  <c r="O88" i="4"/>
  <c r="P87" i="4"/>
  <c r="O87" i="4"/>
  <c r="P86" i="4"/>
  <c r="O86" i="4"/>
  <c r="P85" i="4"/>
  <c r="O85" i="4"/>
  <c r="P84" i="4"/>
  <c r="O84" i="4"/>
  <c r="P83" i="4"/>
  <c r="O83" i="4"/>
  <c r="P82" i="4"/>
  <c r="O82" i="4"/>
  <c r="P81" i="4"/>
  <c r="O81" i="4"/>
  <c r="P80" i="4"/>
  <c r="O80" i="4"/>
  <c r="P79" i="4"/>
  <c r="O79" i="4"/>
  <c r="P78" i="4"/>
  <c r="O78" i="4"/>
  <c r="P77" i="4"/>
  <c r="O77" i="4"/>
  <c r="P76" i="4"/>
  <c r="O76" i="4"/>
  <c r="P75" i="4"/>
  <c r="O75" i="4"/>
  <c r="P74" i="4"/>
  <c r="O74" i="4"/>
  <c r="P73" i="4"/>
  <c r="O73" i="4"/>
  <c r="P72" i="4"/>
  <c r="O72" i="4"/>
  <c r="P71" i="4"/>
  <c r="O71" i="4"/>
  <c r="P70" i="4"/>
  <c r="O70" i="4"/>
  <c r="P69" i="4"/>
  <c r="O69" i="4"/>
  <c r="P68" i="4"/>
  <c r="O68" i="4"/>
  <c r="P67" i="4"/>
  <c r="O67" i="4"/>
  <c r="P66" i="4"/>
  <c r="O66" i="4"/>
  <c r="P65" i="4"/>
  <c r="O65" i="4"/>
  <c r="P64" i="4"/>
  <c r="O64" i="4"/>
  <c r="P63" i="4"/>
  <c r="O63" i="4"/>
  <c r="P62" i="4"/>
  <c r="O62" i="4"/>
  <c r="P61" i="4"/>
  <c r="O61" i="4"/>
  <c r="P60" i="4"/>
  <c r="O60" i="4"/>
  <c r="P59" i="4"/>
  <c r="O59" i="4"/>
  <c r="P58" i="4"/>
  <c r="O58" i="4"/>
  <c r="P57" i="4"/>
  <c r="O57" i="4"/>
  <c r="P56" i="4"/>
  <c r="O56" i="4"/>
  <c r="P55" i="4"/>
  <c r="O55" i="4"/>
  <c r="P54" i="4"/>
  <c r="O54" i="4"/>
  <c r="P53" i="4"/>
  <c r="O53" i="4"/>
  <c r="P52" i="4"/>
  <c r="O52" i="4"/>
  <c r="P51" i="4"/>
  <c r="O51" i="4"/>
  <c r="P50" i="4"/>
  <c r="O50" i="4"/>
  <c r="P49" i="4"/>
  <c r="O49" i="4"/>
  <c r="P48" i="4"/>
  <c r="O48" i="4"/>
  <c r="P47" i="4"/>
  <c r="O47" i="4"/>
  <c r="P46" i="4"/>
  <c r="O46" i="4"/>
  <c r="P45" i="4"/>
  <c r="O45" i="4"/>
  <c r="P44" i="4"/>
  <c r="O44" i="4"/>
  <c r="P43" i="4"/>
  <c r="O43" i="4"/>
  <c r="P42" i="4"/>
  <c r="O42" i="4"/>
  <c r="P41" i="4"/>
  <c r="O41" i="4"/>
  <c r="P40" i="4"/>
  <c r="O40" i="4"/>
  <c r="P39" i="4"/>
  <c r="O39" i="4"/>
  <c r="P38" i="4"/>
  <c r="O38" i="4"/>
  <c r="P37" i="4"/>
  <c r="O37" i="4"/>
  <c r="P36" i="4"/>
  <c r="O36" i="4"/>
  <c r="P35" i="4"/>
  <c r="O35" i="4"/>
  <c r="P34" i="4"/>
  <c r="O34" i="4"/>
  <c r="P33" i="4"/>
  <c r="O33" i="4"/>
  <c r="P32" i="4"/>
  <c r="O32" i="4"/>
  <c r="P31" i="4"/>
  <c r="O31" i="4"/>
  <c r="P30" i="4"/>
  <c r="O30" i="4"/>
  <c r="P29" i="4"/>
  <c r="O29" i="4"/>
  <c r="P28" i="4"/>
  <c r="O28" i="4"/>
  <c r="P27" i="4"/>
  <c r="O27" i="4"/>
  <c r="P26" i="4"/>
  <c r="O26" i="4"/>
  <c r="P25" i="4"/>
  <c r="O25" i="4"/>
  <c r="P24" i="4"/>
  <c r="O24" i="4"/>
  <c r="P23" i="4"/>
  <c r="O23" i="4"/>
  <c r="P22" i="4"/>
  <c r="O22" i="4"/>
  <c r="P21" i="4"/>
  <c r="O21" i="4"/>
  <c r="P20" i="4"/>
  <c r="O20" i="4"/>
  <c r="P19" i="4"/>
  <c r="O19" i="4"/>
  <c r="P18" i="4"/>
  <c r="O18" i="4"/>
  <c r="P17" i="4"/>
  <c r="O17" i="4"/>
  <c r="P16" i="4"/>
  <c r="O16" i="4"/>
  <c r="P15" i="4"/>
  <c r="O15" i="4"/>
  <c r="P14" i="4"/>
  <c r="O14" i="4"/>
  <c r="P13" i="4"/>
  <c r="O13" i="4"/>
  <c r="P12" i="4"/>
  <c r="O12" i="4"/>
  <c r="P11" i="4"/>
  <c r="O11" i="4"/>
  <c r="P10" i="4"/>
  <c r="O10" i="4"/>
  <c r="P9" i="4"/>
  <c r="O9" i="4"/>
  <c r="P8" i="4"/>
  <c r="O8" i="4"/>
  <c r="P7" i="4"/>
  <c r="O7" i="4"/>
  <c r="P6" i="4"/>
  <c r="O6" i="4"/>
  <c r="P5" i="4"/>
  <c r="O5" i="4"/>
  <c r="P4" i="4"/>
  <c r="O4" i="4"/>
  <c r="P3" i="4"/>
  <c r="O3" i="4"/>
  <c r="P98" i="5"/>
  <c r="O98" i="5"/>
  <c r="P97" i="5"/>
  <c r="O97" i="5"/>
  <c r="P96" i="5"/>
  <c r="O96" i="5"/>
  <c r="P95" i="5"/>
  <c r="O95" i="5"/>
  <c r="P94" i="5"/>
  <c r="O94" i="5"/>
  <c r="P93" i="5"/>
  <c r="O93" i="5"/>
  <c r="P92" i="5"/>
  <c r="O92" i="5"/>
  <c r="P91" i="5"/>
  <c r="O91" i="5"/>
  <c r="P90" i="5"/>
  <c r="O90" i="5"/>
  <c r="P89" i="5"/>
  <c r="O89" i="5"/>
  <c r="P88" i="5"/>
  <c r="O88" i="5"/>
  <c r="P87" i="5"/>
  <c r="O87" i="5"/>
  <c r="P86" i="5"/>
  <c r="O86" i="5"/>
  <c r="P85" i="5"/>
  <c r="O85" i="5"/>
  <c r="P84" i="5"/>
  <c r="O84" i="5"/>
  <c r="P83" i="5"/>
  <c r="O83" i="5"/>
  <c r="P82" i="5"/>
  <c r="O82" i="5"/>
  <c r="P81" i="5"/>
  <c r="O81" i="5"/>
  <c r="P80" i="5"/>
  <c r="O80" i="5"/>
  <c r="P79" i="5"/>
  <c r="O79" i="5"/>
  <c r="P78" i="5"/>
  <c r="O78" i="5"/>
  <c r="P77" i="5"/>
  <c r="O77" i="5"/>
  <c r="P76" i="5"/>
  <c r="O76" i="5"/>
  <c r="P75" i="5"/>
  <c r="O75" i="5"/>
  <c r="P74" i="5"/>
  <c r="O74" i="5"/>
  <c r="P73" i="5"/>
  <c r="O73" i="5"/>
  <c r="P72" i="5"/>
  <c r="O72" i="5"/>
  <c r="P71" i="5"/>
  <c r="O71" i="5"/>
  <c r="P70" i="5"/>
  <c r="O70" i="5"/>
  <c r="P69" i="5"/>
  <c r="O69" i="5"/>
  <c r="P68" i="5"/>
  <c r="O68" i="5"/>
  <c r="P67" i="5"/>
  <c r="O67" i="5"/>
  <c r="P66" i="5"/>
  <c r="O66" i="5"/>
  <c r="P65" i="5"/>
  <c r="O65" i="5"/>
  <c r="P64" i="5"/>
  <c r="O64" i="5"/>
  <c r="P63" i="5"/>
  <c r="O63" i="5"/>
  <c r="P62" i="5"/>
  <c r="O62" i="5"/>
  <c r="P61" i="5"/>
  <c r="O61" i="5"/>
  <c r="P60" i="5"/>
  <c r="O60" i="5"/>
  <c r="P59" i="5"/>
  <c r="O59" i="5"/>
  <c r="P58" i="5"/>
  <c r="O58" i="5"/>
  <c r="P57" i="5"/>
  <c r="O57" i="5"/>
  <c r="P56" i="5"/>
  <c r="O56" i="5"/>
  <c r="P55" i="5"/>
  <c r="O55" i="5"/>
  <c r="P54" i="5"/>
  <c r="O54" i="5"/>
  <c r="P53" i="5"/>
  <c r="O53" i="5"/>
  <c r="P52" i="5"/>
  <c r="O52" i="5"/>
  <c r="P51" i="5"/>
  <c r="O51" i="5"/>
  <c r="P50" i="5"/>
  <c r="O50" i="5"/>
  <c r="P49" i="5"/>
  <c r="O49" i="5"/>
  <c r="P48" i="5"/>
  <c r="O48" i="5"/>
  <c r="P47" i="5"/>
  <c r="O47"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O16" i="5"/>
  <c r="P15" i="5"/>
  <c r="O15" i="5"/>
  <c r="P14" i="5"/>
  <c r="O14" i="5"/>
  <c r="P13" i="5"/>
  <c r="O13" i="5"/>
  <c r="P12" i="5"/>
  <c r="O12" i="5"/>
  <c r="P11" i="5"/>
  <c r="O11" i="5"/>
  <c r="P10" i="5"/>
  <c r="O10" i="5"/>
  <c r="P9" i="5"/>
  <c r="O9" i="5"/>
  <c r="P8" i="5"/>
  <c r="O8" i="5"/>
  <c r="P7" i="5"/>
  <c r="O7" i="5"/>
  <c r="P6" i="5"/>
  <c r="O6" i="5"/>
  <c r="P5" i="5"/>
  <c r="O5" i="5"/>
  <c r="P4" i="5"/>
  <c r="O4" i="5"/>
  <c r="P3" i="5"/>
  <c r="O3" i="5"/>
  <c r="B22" i="7"/>
  <c r="B21" i="7"/>
  <c r="B20" i="7"/>
  <c r="B19" i="7"/>
  <c r="B18" i="7"/>
  <c r="B17" i="7"/>
  <c r="B16" i="7"/>
  <c r="B15" i="7"/>
  <c r="B14" i="7"/>
  <c r="B13" i="7"/>
  <c r="B12" i="7"/>
  <c r="B11" i="7"/>
  <c r="B10" i="7"/>
  <c r="B9" i="7"/>
  <c r="B8" i="7"/>
  <c r="L17" i="8"/>
  <c r="M17" i="8"/>
  <c r="S14" i="7" l="1"/>
  <c r="M14" i="7"/>
  <c r="S22" i="7"/>
  <c r="M22" i="7"/>
  <c r="M11" i="7"/>
  <c r="S11" i="7"/>
  <c r="S15" i="7"/>
  <c r="M15" i="7"/>
  <c r="M19" i="7"/>
  <c r="S19" i="7"/>
  <c r="M10" i="7"/>
  <c r="S10" i="7"/>
  <c r="S12" i="7"/>
  <c r="M12" i="7"/>
  <c r="S18" i="7"/>
  <c r="M18" i="7"/>
  <c r="S8" i="7"/>
  <c r="M8" i="7"/>
  <c r="S16" i="7"/>
  <c r="M16" i="7"/>
  <c r="M20" i="7"/>
  <c r="S20" i="7"/>
  <c r="M9" i="7"/>
  <c r="S9" i="7"/>
  <c r="M13" i="7"/>
  <c r="S13" i="7"/>
  <c r="M17" i="7"/>
  <c r="S17" i="7"/>
  <c r="M21" i="7"/>
  <c r="S21" i="7"/>
  <c r="J92" i="9"/>
  <c r="O96" i="11" s="1"/>
  <c r="A7" i="7" l="1"/>
  <c r="A6" i="7"/>
  <c r="A5" i="7"/>
  <c r="A4" i="7"/>
  <c r="A3" i="7"/>
  <c r="IT8" i="11" l="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7"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3" i="9"/>
  <c r="C2" i="8"/>
  <c r="K2" i="8"/>
  <c r="A38" i="8" s="1"/>
  <c r="K1" i="8"/>
  <c r="A25" i="8" s="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3" i="5"/>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3" i="4"/>
  <c r="B3" i="7" s="1"/>
  <c r="D2" i="9"/>
  <c r="CB2" i="6" s="1"/>
  <c r="C2" i="9"/>
  <c r="G2" i="9" s="1"/>
  <c r="A12" i="8"/>
  <c r="P22" i="7"/>
  <c r="P21" i="7"/>
  <c r="P20" i="7"/>
  <c r="P19" i="7"/>
  <c r="P18" i="7"/>
  <c r="P17" i="7"/>
  <c r="P16" i="7"/>
  <c r="P15" i="7"/>
  <c r="P14" i="7"/>
  <c r="P13" i="7"/>
  <c r="P12" i="7"/>
  <c r="P11" i="7"/>
  <c r="P10" i="7"/>
  <c r="P9" i="7"/>
  <c r="P8" i="7"/>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R4" i="7" s="1"/>
  <c r="A4" i="6"/>
  <c r="C3" i="7" s="1"/>
  <c r="A5" i="6"/>
  <c r="BA5" i="6" s="1"/>
  <c r="A6" i="6"/>
  <c r="CC6" i="6" s="1"/>
  <c r="A7" i="6"/>
  <c r="BA7" i="6" s="1"/>
  <c r="A8" i="6"/>
  <c r="CC8" i="6" s="1"/>
  <c r="A9" i="6"/>
  <c r="BA9" i="6" s="1"/>
  <c r="A10" i="6"/>
  <c r="CC10" i="6" s="1"/>
  <c r="A11" i="6"/>
  <c r="BA11" i="6" s="1"/>
  <c r="A12" i="6"/>
  <c r="BA12" i="6" s="1"/>
  <c r="A13" i="6"/>
  <c r="BA13" i="6" s="1"/>
  <c r="A14" i="6"/>
  <c r="BA14" i="6" s="1"/>
  <c r="A15" i="6"/>
  <c r="BA15" i="6" s="1"/>
  <c r="A16" i="6"/>
  <c r="BA16" i="6" s="1"/>
  <c r="A17" i="6"/>
  <c r="BA17" i="6" s="1"/>
  <c r="A18" i="6"/>
  <c r="CC18" i="6" s="1"/>
  <c r="A19" i="6"/>
  <c r="BA19" i="6" s="1"/>
  <c r="A20" i="6"/>
  <c r="CC20" i="6" s="1"/>
  <c r="A21" i="6"/>
  <c r="BA21" i="6" s="1"/>
  <c r="A22" i="6"/>
  <c r="CC22" i="6" s="1"/>
  <c r="A23" i="6"/>
  <c r="A24" i="6"/>
  <c r="CC24" i="6" s="1"/>
  <c r="A25" i="6"/>
  <c r="A26" i="6"/>
  <c r="BA26" i="6" s="1"/>
  <c r="A27" i="6"/>
  <c r="A28" i="6"/>
  <c r="BA28" i="6" s="1"/>
  <c r="A29" i="6"/>
  <c r="A30" i="6"/>
  <c r="BA30" i="6" s="1"/>
  <c r="A31" i="6"/>
  <c r="A32" i="6"/>
  <c r="BA32" i="6" s="1"/>
  <c r="A33" i="6"/>
  <c r="A34" i="6"/>
  <c r="BA34" i="6" s="1"/>
  <c r="A35" i="6"/>
  <c r="BA35" i="6" s="1"/>
  <c r="A36" i="6"/>
  <c r="BA36" i="6" s="1"/>
  <c r="A37" i="6"/>
  <c r="BA37" i="6" s="1"/>
  <c r="A38" i="6"/>
  <c r="CC38" i="6" s="1"/>
  <c r="A39" i="6"/>
  <c r="A40" i="6"/>
  <c r="CC40" i="6" s="1"/>
  <c r="A41" i="6"/>
  <c r="A42" i="6"/>
  <c r="CC42" i="6" s="1"/>
  <c r="A43" i="6"/>
  <c r="A44" i="6"/>
  <c r="CC44" i="6" s="1"/>
  <c r="A45" i="6"/>
  <c r="BA45" i="6" s="1"/>
  <c r="A46" i="6"/>
  <c r="BA46" i="6" s="1"/>
  <c r="A47" i="6"/>
  <c r="BA47" i="6" s="1"/>
  <c r="A48" i="6"/>
  <c r="CC48" i="6" s="1"/>
  <c r="A49" i="6"/>
  <c r="BA49" i="6" s="1"/>
  <c r="A50" i="6"/>
  <c r="CC50" i="6" s="1"/>
  <c r="A51" i="6"/>
  <c r="BA51" i="6" s="1"/>
  <c r="A52" i="6"/>
  <c r="CC52" i="6" s="1"/>
  <c r="A53" i="6"/>
  <c r="BA53" i="6" s="1"/>
  <c r="A54" i="6"/>
  <c r="CC54" i="6" s="1"/>
  <c r="A55" i="6"/>
  <c r="BA55" i="6" s="1"/>
  <c r="A56" i="6"/>
  <c r="CC56" i="6" s="1"/>
  <c r="A57" i="6"/>
  <c r="A58" i="6"/>
  <c r="A59" i="6"/>
  <c r="BA59" i="6" s="1"/>
  <c r="A60" i="6"/>
  <c r="A61" i="6"/>
  <c r="CC61" i="6" s="1"/>
  <c r="A62" i="6"/>
  <c r="A63" i="6"/>
  <c r="BA63" i="6" s="1"/>
  <c r="A64" i="6"/>
  <c r="A65" i="6"/>
  <c r="BA65" i="6" s="1"/>
  <c r="A66" i="6"/>
  <c r="A67" i="6"/>
  <c r="BA67" i="6" s="1"/>
  <c r="A68" i="6"/>
  <c r="A69" i="6"/>
  <c r="CC69" i="6" s="1"/>
  <c r="A70" i="6"/>
  <c r="A71" i="6"/>
  <c r="BA71" i="6" s="1"/>
  <c r="A72" i="6"/>
  <c r="A73" i="6"/>
  <c r="BA73" i="6" s="1"/>
  <c r="A74" i="6"/>
  <c r="CC74" i="6" s="1"/>
  <c r="A75" i="6"/>
  <c r="A76" i="6"/>
  <c r="CC76" i="6" s="1"/>
  <c r="A77" i="6"/>
  <c r="A78" i="6"/>
  <c r="CC78" i="6" s="1"/>
  <c r="A79" i="6"/>
  <c r="A80" i="6"/>
  <c r="CC80" i="6" s="1"/>
  <c r="A81" i="6"/>
  <c r="A82" i="6"/>
  <c r="CC82" i="6" s="1"/>
  <c r="A83" i="6"/>
  <c r="A84" i="6"/>
  <c r="CC84" i="6" s="1"/>
  <c r="A85" i="6"/>
  <c r="A86" i="6"/>
  <c r="CC86" i="6" s="1"/>
  <c r="A87" i="6"/>
  <c r="A88" i="6"/>
  <c r="CC88" i="6" s="1"/>
  <c r="A89" i="6"/>
  <c r="A90" i="6"/>
  <c r="CC90" i="6" s="1"/>
  <c r="A91" i="6"/>
  <c r="A92" i="6"/>
  <c r="CC92" i="6" s="1"/>
  <c r="A93" i="6"/>
  <c r="BA93" i="6" s="1"/>
  <c r="A94" i="6"/>
  <c r="BA94" i="6" s="1"/>
  <c r="A95" i="6"/>
  <c r="BA95" i="6" s="1"/>
  <c r="A96" i="6"/>
  <c r="CC96" i="6" s="1"/>
  <c r="A97" i="6"/>
  <c r="CC97" i="6" s="1"/>
  <c r="A98" i="6"/>
  <c r="CC98" i="6" s="1"/>
  <c r="A99" i="6"/>
  <c r="BA99" i="6" s="1"/>
  <c r="CC4" i="6"/>
  <c r="N3" i="7" l="1"/>
  <c r="T3" i="7"/>
  <c r="S3" i="7"/>
  <c r="M3" i="7"/>
  <c r="B7" i="7"/>
  <c r="D7" i="7"/>
  <c r="U7" i="7" s="1"/>
  <c r="I7" i="7"/>
  <c r="Z7" i="7" s="1"/>
  <c r="B6" i="7"/>
  <c r="F6" i="7"/>
  <c r="W6" i="7" s="1"/>
  <c r="K6" i="7"/>
  <c r="AB6" i="7" s="1"/>
  <c r="B5" i="7"/>
  <c r="G5" i="7"/>
  <c r="X5" i="7" s="1"/>
  <c r="I5" i="7"/>
  <c r="Z5" i="7" s="1"/>
  <c r="B4" i="7"/>
  <c r="F4" i="7"/>
  <c r="W4" i="7" s="1"/>
  <c r="K4" i="7"/>
  <c r="AB4" i="7" s="1"/>
  <c r="L3" i="7"/>
  <c r="AC3" i="7" s="1"/>
  <c r="J3" i="7"/>
  <c r="AA3" i="7" s="1"/>
  <c r="C1" i="5"/>
  <c r="G7" i="7"/>
  <c r="X7" i="7" s="1"/>
  <c r="H7" i="7"/>
  <c r="Y7" i="7" s="1"/>
  <c r="R7" i="7"/>
  <c r="I6" i="7"/>
  <c r="Z6" i="7" s="1"/>
  <c r="J6" i="7"/>
  <c r="AA6" i="7" s="1"/>
  <c r="D6" i="7"/>
  <c r="U6" i="7" s="1"/>
  <c r="C5" i="7"/>
  <c r="H5" i="7"/>
  <c r="Y5" i="7" s="1"/>
  <c r="R5" i="7"/>
  <c r="E4" i="7"/>
  <c r="V4" i="7" s="1"/>
  <c r="J4" i="7"/>
  <c r="AA4" i="7" s="1"/>
  <c r="D4" i="7"/>
  <c r="U4" i="7" s="1"/>
  <c r="R3" i="7"/>
  <c r="I3" i="7"/>
  <c r="Z3" i="7" s="1"/>
  <c r="Q101" i="6"/>
  <c r="B40" i="8" s="1"/>
  <c r="U101" i="6"/>
  <c r="F40" i="8" s="1"/>
  <c r="Y101" i="6"/>
  <c r="J40" i="8" s="1"/>
  <c r="J41" i="8" s="1"/>
  <c r="C101" i="6"/>
  <c r="B36" i="8" s="1"/>
  <c r="G101" i="6"/>
  <c r="F36" i="8" s="1"/>
  <c r="K101" i="6"/>
  <c r="J36" i="8" s="1"/>
  <c r="M101" i="6"/>
  <c r="L36" i="8" s="1"/>
  <c r="R101" i="6"/>
  <c r="C40" i="8" s="1"/>
  <c r="V101" i="6"/>
  <c r="G40" i="8" s="1"/>
  <c r="Z101" i="6"/>
  <c r="K40" i="8" s="1"/>
  <c r="D101" i="6"/>
  <c r="C36" i="8" s="1"/>
  <c r="H101" i="6"/>
  <c r="G36" i="8" s="1"/>
  <c r="S101" i="6"/>
  <c r="D40" i="8" s="1"/>
  <c r="W101" i="6"/>
  <c r="H40" i="8" s="1"/>
  <c r="AA101" i="6"/>
  <c r="L40" i="8" s="1"/>
  <c r="L41" i="8" s="1"/>
  <c r="E101" i="6"/>
  <c r="D36" i="8" s="1"/>
  <c r="I101" i="6"/>
  <c r="H36" i="8" s="1"/>
  <c r="T101" i="6"/>
  <c r="E40" i="8" s="1"/>
  <c r="X101" i="6"/>
  <c r="I40" i="8" s="1"/>
  <c r="I41" i="8" s="1"/>
  <c r="AB101" i="6"/>
  <c r="M40" i="8" s="1"/>
  <c r="F101" i="6"/>
  <c r="E36" i="8" s="1"/>
  <c r="J101" i="6"/>
  <c r="I36" i="8" s="1"/>
  <c r="N101" i="6"/>
  <c r="M36" i="8" s="1"/>
  <c r="M37" i="8" s="1"/>
  <c r="L101" i="6"/>
  <c r="K36" i="8" s="1"/>
  <c r="M6" i="10"/>
  <c r="K7" i="7"/>
  <c r="AB7" i="7" s="1"/>
  <c r="L7" i="7"/>
  <c r="AC7" i="7" s="1"/>
  <c r="F7" i="7"/>
  <c r="W7" i="7" s="1"/>
  <c r="R6" i="7"/>
  <c r="C6" i="7"/>
  <c r="H6" i="7"/>
  <c r="Y6" i="7" s="1"/>
  <c r="K5" i="7"/>
  <c r="AB5" i="7" s="1"/>
  <c r="L5" i="7"/>
  <c r="AC5" i="7" s="1"/>
  <c r="F5" i="7"/>
  <c r="W5" i="7" s="1"/>
  <c r="C4" i="7"/>
  <c r="H4" i="7"/>
  <c r="Y4" i="7" s="1"/>
  <c r="H3" i="7"/>
  <c r="Y3" i="7" s="1"/>
  <c r="E3" i="7"/>
  <c r="V3" i="7" s="1"/>
  <c r="G3" i="7"/>
  <c r="X3" i="7" s="1"/>
  <c r="C7" i="7"/>
  <c r="E7" i="7"/>
  <c r="V7" i="7" s="1"/>
  <c r="J7" i="7"/>
  <c r="AA7" i="7" s="1"/>
  <c r="E6" i="7"/>
  <c r="V6" i="7" s="1"/>
  <c r="G6" i="7"/>
  <c r="X6" i="7" s="1"/>
  <c r="L6" i="7"/>
  <c r="AC6" i="7" s="1"/>
  <c r="D5" i="7"/>
  <c r="U5" i="7" s="1"/>
  <c r="E5" i="7"/>
  <c r="V5" i="7" s="1"/>
  <c r="J5" i="7"/>
  <c r="AA5" i="7" s="1"/>
  <c r="I4" i="7"/>
  <c r="Z4" i="7" s="1"/>
  <c r="G4" i="7"/>
  <c r="X4" i="7" s="1"/>
  <c r="L4" i="7"/>
  <c r="AC4" i="7" s="1"/>
  <c r="D3" i="7"/>
  <c r="U3" i="7" s="1"/>
  <c r="F3" i="7"/>
  <c r="W3" i="7" s="1"/>
  <c r="K3" i="7"/>
  <c r="AB3" i="7" s="1"/>
  <c r="R103" i="6"/>
  <c r="W103" i="6"/>
  <c r="AA103" i="6"/>
  <c r="S104" i="6"/>
  <c r="W104" i="6"/>
  <c r="AA104" i="6"/>
  <c r="S105" i="6"/>
  <c r="W105" i="6"/>
  <c r="AA105" i="6"/>
  <c r="T106" i="6"/>
  <c r="X106" i="6"/>
  <c r="AB106" i="6"/>
  <c r="U107" i="6"/>
  <c r="Y107" i="6"/>
  <c r="AB102" i="6"/>
  <c r="X102" i="6"/>
  <c r="T102" i="6"/>
  <c r="X103" i="6"/>
  <c r="AB103" i="6"/>
  <c r="T104" i="6"/>
  <c r="X104" i="6"/>
  <c r="AB104" i="6"/>
  <c r="T105" i="6"/>
  <c r="X105" i="6"/>
  <c r="AB105" i="6"/>
  <c r="U106" i="6"/>
  <c r="Y106" i="6"/>
  <c r="Q107" i="6"/>
  <c r="V107" i="6"/>
  <c r="Z107" i="6"/>
  <c r="AA102" i="6"/>
  <c r="W102" i="6"/>
  <c r="S102" i="6"/>
  <c r="U103" i="6"/>
  <c r="Y103" i="6"/>
  <c r="Q104" i="6"/>
  <c r="U104" i="6"/>
  <c r="Y104" i="6"/>
  <c r="Q105" i="6"/>
  <c r="U105" i="6"/>
  <c r="Y105" i="6"/>
  <c r="Q106" i="6"/>
  <c r="V106" i="6"/>
  <c r="Z106" i="6"/>
  <c r="R107" i="6"/>
  <c r="W107" i="6"/>
  <c r="AA107" i="6"/>
  <c r="Z102" i="6"/>
  <c r="V102" i="6"/>
  <c r="R102" i="6"/>
  <c r="R104" i="6"/>
  <c r="R105" i="6"/>
  <c r="Z105" i="6"/>
  <c r="W106" i="6"/>
  <c r="T107" i="6"/>
  <c r="AB107" i="6"/>
  <c r="U102" i="6"/>
  <c r="T103" i="6"/>
  <c r="Q103" i="6"/>
  <c r="V103" i="6"/>
  <c r="Z103" i="6"/>
  <c r="V104" i="6"/>
  <c r="Z104" i="6"/>
  <c r="V105" i="6"/>
  <c r="R106" i="6"/>
  <c r="AA106" i="6"/>
  <c r="X107" i="6"/>
  <c r="Y102" i="6"/>
  <c r="S103" i="6"/>
  <c r="Q102" i="6"/>
  <c r="M41" i="8"/>
  <c r="AR5" i="6"/>
  <c r="AV5" i="6"/>
  <c r="AZ5" i="6"/>
  <c r="AR6" i="6"/>
  <c r="AV6" i="6"/>
  <c r="AZ6" i="6"/>
  <c r="AR7" i="6"/>
  <c r="AV7" i="6"/>
  <c r="AZ7" i="6"/>
  <c r="AR8" i="6"/>
  <c r="AV8" i="6"/>
  <c r="AZ8" i="6"/>
  <c r="AR9" i="6"/>
  <c r="AV9" i="6"/>
  <c r="AZ9" i="6"/>
  <c r="AR10" i="6"/>
  <c r="AV10" i="6"/>
  <c r="AZ10" i="6"/>
  <c r="AR11" i="6"/>
  <c r="AV11" i="6"/>
  <c r="AZ11" i="6"/>
  <c r="AR12" i="6"/>
  <c r="AV12" i="6"/>
  <c r="AZ12" i="6"/>
  <c r="AR13" i="6"/>
  <c r="AV13" i="6"/>
  <c r="AZ13" i="6"/>
  <c r="AR14" i="6"/>
  <c r="AV14" i="6"/>
  <c r="AZ14" i="6"/>
  <c r="AR15" i="6"/>
  <c r="AV15" i="6"/>
  <c r="AZ15" i="6"/>
  <c r="AR16" i="6"/>
  <c r="AV16" i="6"/>
  <c r="AZ16" i="6"/>
  <c r="AR17" i="6"/>
  <c r="AV17" i="6"/>
  <c r="AZ17" i="6"/>
  <c r="AR18" i="6"/>
  <c r="AV18" i="6"/>
  <c r="AZ18" i="6"/>
  <c r="AR19" i="6"/>
  <c r="AV19" i="6"/>
  <c r="AZ19" i="6"/>
  <c r="AR20" i="6"/>
  <c r="AV20" i="6"/>
  <c r="AZ20" i="6"/>
  <c r="AR21" i="6"/>
  <c r="AV21" i="6"/>
  <c r="AZ21" i="6"/>
  <c r="AR22" i="6"/>
  <c r="AV22" i="6"/>
  <c r="AZ22" i="6"/>
  <c r="AR23" i="6"/>
  <c r="AV23" i="6"/>
  <c r="AZ23" i="6"/>
  <c r="AV4" i="6"/>
  <c r="AZ4" i="6"/>
  <c r="AO4" i="6"/>
  <c r="AN6" i="6"/>
  <c r="AN8" i="6"/>
  <c r="AN10" i="6"/>
  <c r="AN12" i="6"/>
  <c r="AN14" i="6"/>
  <c r="AN16" i="6"/>
  <c r="AN18" i="6"/>
  <c r="AN20" i="6"/>
  <c r="AN22" i="6"/>
  <c r="AM4" i="6"/>
  <c r="AI23" i="6"/>
  <c r="AE23" i="6"/>
  <c r="AK22" i="6"/>
  <c r="AG22" i="6"/>
  <c r="AC22" i="6"/>
  <c r="AI21" i="6"/>
  <c r="AE21" i="6"/>
  <c r="AK20" i="6"/>
  <c r="AG20" i="6"/>
  <c r="AC20" i="6"/>
  <c r="S107" i="6"/>
  <c r="L37" i="8"/>
  <c r="S106" i="6"/>
  <c r="AS5" i="6"/>
  <c r="AX5" i="6"/>
  <c r="AQ6" i="6"/>
  <c r="AW6" i="6"/>
  <c r="AP7" i="6"/>
  <c r="AU7" i="6"/>
  <c r="AO8" i="6"/>
  <c r="AT8" i="6"/>
  <c r="AY8" i="6"/>
  <c r="AS9" i="6"/>
  <c r="AX9" i="6"/>
  <c r="AQ10" i="6"/>
  <c r="AW10" i="6"/>
  <c r="AP11" i="6"/>
  <c r="AU11" i="6"/>
  <c r="AO12" i="6"/>
  <c r="AT12" i="6"/>
  <c r="AY12" i="6"/>
  <c r="AS13" i="6"/>
  <c r="AX13" i="6"/>
  <c r="AQ14" i="6"/>
  <c r="AW14" i="6"/>
  <c r="AP15" i="6"/>
  <c r="AU15" i="6"/>
  <c r="AO16" i="6"/>
  <c r="AT16" i="6"/>
  <c r="AY16" i="6"/>
  <c r="AS17" i="6"/>
  <c r="AX17" i="6"/>
  <c r="AQ18" i="6"/>
  <c r="AW18" i="6"/>
  <c r="AP19" i="6"/>
  <c r="AU19" i="6"/>
  <c r="AO20" i="6"/>
  <c r="AT20" i="6"/>
  <c r="AY20" i="6"/>
  <c r="AS21" i="6"/>
  <c r="AX21" i="6"/>
  <c r="AQ22" i="6"/>
  <c r="AW22" i="6"/>
  <c r="AP23" i="6"/>
  <c r="AU23" i="6"/>
  <c r="AS4" i="6"/>
  <c r="AX4" i="6"/>
  <c r="AP4" i="6"/>
  <c r="AM7" i="6"/>
  <c r="AN9" i="6"/>
  <c r="AM12" i="6"/>
  <c r="AM15" i="6"/>
  <c r="AN17" i="6"/>
  <c r="AM20" i="6"/>
  <c r="AM23" i="6"/>
  <c r="AK23" i="6"/>
  <c r="AF23" i="6"/>
  <c r="AJ22" i="6"/>
  <c r="AE22" i="6"/>
  <c r="AJ21" i="6"/>
  <c r="AD21" i="6"/>
  <c r="AI20" i="6"/>
  <c r="AD20" i="6"/>
  <c r="AI19" i="6"/>
  <c r="AE19" i="6"/>
  <c r="AK18" i="6"/>
  <c r="AG18" i="6"/>
  <c r="AC18" i="6"/>
  <c r="AI17" i="6"/>
  <c r="AE17" i="6"/>
  <c r="AK16" i="6"/>
  <c r="AG16" i="6"/>
  <c r="AC16" i="6"/>
  <c r="AI15" i="6"/>
  <c r="AE15" i="6"/>
  <c r="AK14" i="6"/>
  <c r="AG14" i="6"/>
  <c r="AC14" i="6"/>
  <c r="AI13" i="6"/>
  <c r="AE13" i="6"/>
  <c r="AK12" i="6"/>
  <c r="AG12" i="6"/>
  <c r="AC12" i="6"/>
  <c r="AI11" i="6"/>
  <c r="AE11" i="6"/>
  <c r="AK10" i="6"/>
  <c r="AP5" i="6"/>
  <c r="AW5" i="6"/>
  <c r="AS6" i="6"/>
  <c r="AY6" i="6"/>
  <c r="AT7" i="6"/>
  <c r="AP8" i="6"/>
  <c r="AW8" i="6"/>
  <c r="AQ9" i="6"/>
  <c r="AY9" i="6"/>
  <c r="AT10" i="6"/>
  <c r="AO11" i="6"/>
  <c r="AW11" i="6"/>
  <c r="AQ12" i="6"/>
  <c r="AX12" i="6"/>
  <c r="AT13" i="6"/>
  <c r="AO14" i="6"/>
  <c r="AU14" i="6"/>
  <c r="AQ15" i="6"/>
  <c r="AX15" i="6"/>
  <c r="AS16" i="6"/>
  <c r="AO17" i="6"/>
  <c r="AU17" i="6"/>
  <c r="AP18" i="6"/>
  <c r="AX18" i="6"/>
  <c r="AS19" i="6"/>
  <c r="AY19" i="6"/>
  <c r="AU20" i="6"/>
  <c r="AP21" i="6"/>
  <c r="AW21" i="6"/>
  <c r="AS22" i="6"/>
  <c r="AY22" i="6"/>
  <c r="AT23" i="6"/>
  <c r="AT4" i="6"/>
  <c r="AR4" i="6"/>
  <c r="AM6" i="6"/>
  <c r="AM10" i="6"/>
  <c r="AN13" i="6"/>
  <c r="AM17" i="6"/>
  <c r="AM21" i="6"/>
  <c r="AN4" i="6"/>
  <c r="AG23" i="6"/>
  <c r="AI22" i="6"/>
  <c r="AL21" i="6"/>
  <c r="AF21" i="6"/>
  <c r="AH20" i="6"/>
  <c r="AK19" i="6"/>
  <c r="AF19" i="6"/>
  <c r="AJ18" i="6"/>
  <c r="AE18" i="6"/>
  <c r="AJ17" i="6"/>
  <c r="AD17" i="6"/>
  <c r="AI16" i="6"/>
  <c r="AD16" i="6"/>
  <c r="AH15" i="6"/>
  <c r="AC15" i="6"/>
  <c r="AH14" i="6"/>
  <c r="AL13" i="6"/>
  <c r="AG13" i="6"/>
  <c r="AL12" i="6"/>
  <c r="AF12" i="6"/>
  <c r="AK11" i="6"/>
  <c r="AF11" i="6"/>
  <c r="AJ10" i="6"/>
  <c r="AF10" i="6"/>
  <c r="AL9" i="6"/>
  <c r="AH9" i="6"/>
  <c r="AD9" i="6"/>
  <c r="AJ8" i="6"/>
  <c r="AF8" i="6"/>
  <c r="AL7" i="6"/>
  <c r="AH7" i="6"/>
  <c r="AD7" i="6"/>
  <c r="AJ6" i="6"/>
  <c r="AF6" i="6"/>
  <c r="AL5" i="6"/>
  <c r="AH5" i="6"/>
  <c r="AD5" i="6"/>
  <c r="AJ4" i="6"/>
  <c r="AF4" i="6"/>
  <c r="M103" i="6"/>
  <c r="M105" i="6"/>
  <c r="M107" i="6"/>
  <c r="L16" i="8" s="1"/>
  <c r="L107" i="6"/>
  <c r="H107" i="6"/>
  <c r="D107" i="6"/>
  <c r="J106" i="6"/>
  <c r="F106" i="6"/>
  <c r="L105" i="6"/>
  <c r="H105" i="6"/>
  <c r="D105" i="6"/>
  <c r="J104" i="6"/>
  <c r="F104" i="6"/>
  <c r="L103" i="6"/>
  <c r="H103" i="6"/>
  <c r="D103" i="6"/>
  <c r="J102" i="6"/>
  <c r="F102" i="6"/>
  <c r="AQ5" i="6"/>
  <c r="AY5" i="6"/>
  <c r="AT6" i="6"/>
  <c r="AO7" i="6"/>
  <c r="AW7" i="6"/>
  <c r="AQ8" i="6"/>
  <c r="AX8" i="6"/>
  <c r="AT9" i="6"/>
  <c r="AO10" i="6"/>
  <c r="AU10" i="6"/>
  <c r="AQ11" i="6"/>
  <c r="AX11" i="6"/>
  <c r="AS12" i="6"/>
  <c r="AO13" i="6"/>
  <c r="AU13" i="6"/>
  <c r="AP14" i="6"/>
  <c r="AX14" i="6"/>
  <c r="AS15" i="6"/>
  <c r="AY15" i="6"/>
  <c r="AU16" i="6"/>
  <c r="AP17" i="6"/>
  <c r="AW17" i="6"/>
  <c r="AS18" i="6"/>
  <c r="AY18" i="6"/>
  <c r="AT19" i="6"/>
  <c r="AP20" i="6"/>
  <c r="AW20" i="6"/>
  <c r="AQ21" i="6"/>
  <c r="AY21" i="6"/>
  <c r="AT22" i="6"/>
  <c r="AO23" i="6"/>
  <c r="AW23" i="6"/>
  <c r="AU4" i="6"/>
  <c r="AQ4" i="6"/>
  <c r="AN7" i="6"/>
  <c r="AM11" i="6"/>
  <c r="AM14" i="6"/>
  <c r="AM18" i="6"/>
  <c r="AN21" i="6"/>
  <c r="AL23" i="6"/>
  <c r="AD23" i="6"/>
  <c r="AH22" i="6"/>
  <c r="AK21" i="6"/>
  <c r="AC21" i="6"/>
  <c r="AF20" i="6"/>
  <c r="AJ19" i="6"/>
  <c r="AD19" i="6"/>
  <c r="AI18" i="6"/>
  <c r="AD18" i="6"/>
  <c r="AH17" i="6"/>
  <c r="AC17" i="6"/>
  <c r="AH16" i="6"/>
  <c r="AL15" i="6"/>
  <c r="AG15" i="6"/>
  <c r="AL14" i="6"/>
  <c r="AF14" i="6"/>
  <c r="AK13" i="6"/>
  <c r="AF13" i="6"/>
  <c r="AJ12" i="6"/>
  <c r="AE12" i="6"/>
  <c r="AJ11" i="6"/>
  <c r="AD11" i="6"/>
  <c r="AI10" i="6"/>
  <c r="AE10" i="6"/>
  <c r="AK9" i="6"/>
  <c r="AG9" i="6"/>
  <c r="AC9" i="6"/>
  <c r="AI8" i="6"/>
  <c r="AE8" i="6"/>
  <c r="AK7" i="6"/>
  <c r="AO5" i="6"/>
  <c r="AP6" i="6"/>
  <c r="AS7" i="6"/>
  <c r="AU8" i="6"/>
  <c r="AW9" i="6"/>
  <c r="AY10" i="6"/>
  <c r="AP12" i="6"/>
  <c r="AQ13" i="6"/>
  <c r="AT14" i="6"/>
  <c r="AW15" i="6"/>
  <c r="AX16" i="6"/>
  <c r="AO18" i="6"/>
  <c r="AQ19" i="6"/>
  <c r="AS20" i="6"/>
  <c r="AU21" i="6"/>
  <c r="AX22" i="6"/>
  <c r="AY23" i="6"/>
  <c r="AN5" i="6"/>
  <c r="AM13" i="6"/>
  <c r="AN19" i="6"/>
  <c r="AH23" i="6"/>
  <c r="AD22" i="6"/>
  <c r="AJ20" i="6"/>
  <c r="AG19" i="6"/>
  <c r="AF18" i="6"/>
  <c r="AF17" i="6"/>
  <c r="AE16" i="6"/>
  <c r="AD15" i="6"/>
  <c r="AD14" i="6"/>
  <c r="AC13" i="6"/>
  <c r="AL11" i="6"/>
  <c r="AL10" i="6"/>
  <c r="AC10" i="6"/>
  <c r="AE9" i="6"/>
  <c r="AG8" i="6"/>
  <c r="AI7" i="6"/>
  <c r="AC7" i="6"/>
  <c r="AH6" i="6"/>
  <c r="AC6" i="6"/>
  <c r="AG5" i="6"/>
  <c r="AL4" i="6"/>
  <c r="AG4" i="6"/>
  <c r="N103" i="6"/>
  <c r="M106" i="6"/>
  <c r="L15" i="8" s="1"/>
  <c r="M102" i="6"/>
  <c r="G107" i="6"/>
  <c r="L106" i="6"/>
  <c r="G106" i="6"/>
  <c r="K105" i="6"/>
  <c r="F105" i="6"/>
  <c r="K104" i="6"/>
  <c r="E104" i="6"/>
  <c r="J103" i="6"/>
  <c r="E103" i="6"/>
  <c r="I102" i="6"/>
  <c r="D102" i="6"/>
  <c r="AT5" i="6"/>
  <c r="AU6" i="6"/>
  <c r="AX7" i="6"/>
  <c r="AO9" i="6"/>
  <c r="AP10" i="6"/>
  <c r="AS11" i="6"/>
  <c r="AU12" i="6"/>
  <c r="AW13" i="6"/>
  <c r="AY14" i="6"/>
  <c r="AP16" i="6"/>
  <c r="AQ17" i="6"/>
  <c r="AT18" i="6"/>
  <c r="AW19" i="6"/>
  <c r="AX20" i="6"/>
  <c r="AO22" i="6"/>
  <c r="AQ23" i="6"/>
  <c r="AW4" i="6"/>
  <c r="AM8" i="6"/>
  <c r="AN15" i="6"/>
  <c r="AM22" i="6"/>
  <c r="AC23" i="6"/>
  <c r="AH21" i="6"/>
  <c r="AE20" i="6"/>
  <c r="AC19" i="6"/>
  <c r="AL17" i="6"/>
  <c r="AL16" i="6"/>
  <c r="AK15" i="6"/>
  <c r="AJ14" i="6"/>
  <c r="AJ13" i="6"/>
  <c r="AI12" i="6"/>
  <c r="AH11" i="6"/>
  <c r="AH10" i="6"/>
  <c r="AJ9" i="6"/>
  <c r="AL8" i="6"/>
  <c r="AD8" i="6"/>
  <c r="AG7" i="6"/>
  <c r="AL6" i="6"/>
  <c r="AG6" i="6"/>
  <c r="AK5" i="6"/>
  <c r="AF5" i="6"/>
  <c r="AK4" i="6"/>
  <c r="AE4" i="6"/>
  <c r="M104" i="6"/>
  <c r="N106" i="6"/>
  <c r="K107" i="6"/>
  <c r="F107" i="6"/>
  <c r="K106" i="6"/>
  <c r="E106" i="6"/>
  <c r="J105" i="6"/>
  <c r="E105" i="6"/>
  <c r="I104" i="6"/>
  <c r="D104" i="6"/>
  <c r="I103" i="6"/>
  <c r="C103" i="6"/>
  <c r="H102" i="6"/>
  <c r="C102" i="6"/>
  <c r="AU5" i="6"/>
  <c r="AX6" i="6"/>
  <c r="AY7" i="6"/>
  <c r="AP9" i="6"/>
  <c r="AS10" i="6"/>
  <c r="AT11" i="6"/>
  <c r="AW12" i="6"/>
  <c r="AY13" i="6"/>
  <c r="AO15" i="6"/>
  <c r="AQ16" i="6"/>
  <c r="AT17" i="6"/>
  <c r="AU18" i="6"/>
  <c r="AX19" i="6"/>
  <c r="AO21" i="6"/>
  <c r="AP22" i="6"/>
  <c r="AS23" i="6"/>
  <c r="AY4" i="6"/>
  <c r="AM9" i="6"/>
  <c r="AM16" i="6"/>
  <c r="AN23" i="6"/>
  <c r="AL22" i="6"/>
  <c r="AG21" i="6"/>
  <c r="AL19" i="6"/>
  <c r="AL18" i="6"/>
  <c r="AK17" i="6"/>
  <c r="AJ16" i="6"/>
  <c r="AJ15" i="6"/>
  <c r="AI14" i="6"/>
  <c r="AH13" i="6"/>
  <c r="AH12" i="6"/>
  <c r="AG11" i="6"/>
  <c r="AG10" i="6"/>
  <c r="AI9" i="6"/>
  <c r="AK8" i="6"/>
  <c r="AC8" i="6"/>
  <c r="AF7" i="6"/>
  <c r="AK6" i="6"/>
  <c r="AE6" i="6"/>
  <c r="AJ5" i="6"/>
  <c r="AE5" i="6"/>
  <c r="AI4" i="6"/>
  <c r="AD4" i="6"/>
  <c r="N104" i="6"/>
  <c r="N107" i="6"/>
  <c r="M16" i="8" s="1"/>
  <c r="J107" i="6"/>
  <c r="E107" i="6"/>
  <c r="I106" i="6"/>
  <c r="D106" i="6"/>
  <c r="I105" i="6"/>
  <c r="C105" i="6"/>
  <c r="H104" i="6"/>
  <c r="G103" i="6"/>
  <c r="L102" i="6"/>
  <c r="G102" i="6"/>
  <c r="AQ7" i="6"/>
  <c r="AU9" i="6"/>
  <c r="AY11" i="6"/>
  <c r="AP13" i="6"/>
  <c r="AT15" i="6"/>
  <c r="AY17" i="6"/>
  <c r="AT21" i="6"/>
  <c r="AX23" i="6"/>
  <c r="AN11" i="6"/>
  <c r="AM19" i="6"/>
  <c r="AF22" i="6"/>
  <c r="AH19" i="6"/>
  <c r="AG17" i="6"/>
  <c r="AF15" i="6"/>
  <c r="AD12" i="6"/>
  <c r="AD10" i="6"/>
  <c r="AH8" i="6"/>
  <c r="AE7" i="6"/>
  <c r="AD6" i="6"/>
  <c r="AC5" i="6"/>
  <c r="AC4" i="6"/>
  <c r="N102" i="6"/>
  <c r="C107" i="6"/>
  <c r="C106" i="6"/>
  <c r="L104" i="6"/>
  <c r="K103" i="6"/>
  <c r="K102" i="6"/>
  <c r="C104" i="6"/>
  <c r="AO6" i="6"/>
  <c r="AS8" i="6"/>
  <c r="AX10" i="6"/>
  <c r="AS14" i="6"/>
  <c r="AW16" i="6"/>
  <c r="AO19" i="6"/>
  <c r="AQ20" i="6"/>
  <c r="AU22" i="6"/>
  <c r="AM5" i="6"/>
  <c r="AJ23" i="6"/>
  <c r="AL20" i="6"/>
  <c r="AH18" i="6"/>
  <c r="AF16" i="6"/>
  <c r="AE14" i="6"/>
  <c r="AD13" i="6"/>
  <c r="AC11" i="6"/>
  <c r="AF9" i="6"/>
  <c r="AJ7" i="6"/>
  <c r="AI6" i="6"/>
  <c r="AI5" i="6"/>
  <c r="AH4" i="6"/>
  <c r="N105" i="6"/>
  <c r="M14" i="8" s="1"/>
  <c r="M27" i="8" s="1"/>
  <c r="M28" i="8" s="1"/>
  <c r="I107" i="6"/>
  <c r="H106" i="6"/>
  <c r="G105" i="6"/>
  <c r="G104" i="6"/>
  <c r="F103" i="6"/>
  <c r="E102" i="6"/>
  <c r="H41" i="8"/>
  <c r="D41" i="8"/>
  <c r="J37" i="8"/>
  <c r="F37" i="8"/>
  <c r="B37" i="8"/>
  <c r="K37" i="8"/>
  <c r="C37" i="8"/>
  <c r="K41" i="8"/>
  <c r="G41" i="8"/>
  <c r="C41" i="8"/>
  <c r="I37" i="8"/>
  <c r="E37" i="8"/>
  <c r="E41" i="8"/>
  <c r="F41" i="8"/>
  <c r="B41" i="8"/>
  <c r="H37" i="8"/>
  <c r="D37" i="8"/>
  <c r="G37" i="8"/>
  <c r="Q11" i="7"/>
  <c r="Q15" i="7"/>
  <c r="Q19" i="7"/>
  <c r="Q9" i="7"/>
  <c r="Q13" i="7"/>
  <c r="Q17" i="7"/>
  <c r="Q21" i="7"/>
  <c r="Q10" i="7"/>
  <c r="Q14" i="7"/>
  <c r="Q18" i="7"/>
  <c r="Q22" i="7"/>
  <c r="Q8" i="7"/>
  <c r="Q12" i="7"/>
  <c r="Q16" i="7"/>
  <c r="Q20" i="7"/>
  <c r="Q2" i="6"/>
  <c r="BO2" i="6" s="1"/>
  <c r="AO2" i="6"/>
  <c r="R1" i="7"/>
  <c r="IV6" i="10"/>
  <c r="L6" i="10"/>
  <c r="CA2" i="6"/>
  <c r="C1" i="7"/>
  <c r="C1" i="4"/>
  <c r="IU6" i="10"/>
  <c r="BA97" i="6"/>
  <c r="CC65" i="6"/>
  <c r="BA61" i="6"/>
  <c r="CC21" i="6"/>
  <c r="CC32" i="6"/>
  <c r="BA69" i="6"/>
  <c r="BA38" i="6"/>
  <c r="CC73" i="6"/>
  <c r="BA10" i="6"/>
  <c r="CC34" i="6"/>
  <c r="BA42" i="6"/>
  <c r="BA74" i="6"/>
  <c r="BA22" i="6"/>
  <c r="BA82" i="6"/>
  <c r="CC14" i="6"/>
  <c r="CC16" i="6"/>
  <c r="BA18" i="6"/>
  <c r="CC30" i="6"/>
  <c r="CC46" i="6"/>
  <c r="BA90" i="6"/>
  <c r="BA98" i="6"/>
  <c r="CC93" i="6"/>
  <c r="BA44" i="6"/>
  <c r="CC28" i="6"/>
  <c r="BA40" i="6"/>
  <c r="CC59" i="6"/>
  <c r="CC95" i="6"/>
  <c r="BA52" i="6"/>
  <c r="CC36" i="6"/>
  <c r="BA96" i="6"/>
  <c r="CC71" i="6"/>
  <c r="BA6" i="6"/>
  <c r="CC26" i="6"/>
  <c r="CC35" i="6"/>
  <c r="BA50" i="6"/>
  <c r="BA54" i="6"/>
  <c r="CC67" i="6"/>
  <c r="BA78" i="6"/>
  <c r="BA86" i="6"/>
  <c r="CC99" i="6"/>
  <c r="CC63" i="6"/>
  <c r="I2" i="9"/>
  <c r="A34" i="8"/>
  <c r="A18" i="8"/>
  <c r="A29" i="8"/>
  <c r="P3" i="7"/>
  <c r="P4" i="7"/>
  <c r="P5" i="7"/>
  <c r="P6" i="7"/>
  <c r="P7" i="7"/>
  <c r="BA4" i="6"/>
  <c r="CC12" i="6"/>
  <c r="BA20" i="6"/>
  <c r="BA48" i="6"/>
  <c r="BA56" i="6"/>
  <c r="BA76" i="6"/>
  <c r="BA80" i="6"/>
  <c r="BA84" i="6"/>
  <c r="BA88" i="6"/>
  <c r="BA24" i="6"/>
  <c r="BA92" i="6"/>
  <c r="BA8" i="6"/>
  <c r="CC23" i="6"/>
  <c r="BA23" i="6"/>
  <c r="BA29" i="6"/>
  <c r="CC29" i="6"/>
  <c r="CC57" i="6"/>
  <c r="BA57" i="6"/>
  <c r="CC5" i="6"/>
  <c r="CC7" i="6"/>
  <c r="CC9" i="6"/>
  <c r="CC11" i="6"/>
  <c r="CC13" i="6"/>
  <c r="CC15" i="6"/>
  <c r="CC17" i="6"/>
  <c r="CC19" i="6"/>
  <c r="BA27" i="6"/>
  <c r="CC27" i="6"/>
  <c r="BA31" i="6"/>
  <c r="CC31" i="6"/>
  <c r="BA33" i="6"/>
  <c r="CC33" i="6"/>
  <c r="BA25" i="6"/>
  <c r="CC25" i="6"/>
  <c r="BA39" i="6"/>
  <c r="CC39" i="6"/>
  <c r="BA41" i="6"/>
  <c r="CC41" i="6"/>
  <c r="BA43" i="6"/>
  <c r="CC43" i="6"/>
  <c r="CC37" i="6"/>
  <c r="CC45" i="6"/>
  <c r="CC47" i="6"/>
  <c r="CC49" i="6"/>
  <c r="CC51" i="6"/>
  <c r="CC53" i="6"/>
  <c r="CC55" i="6"/>
  <c r="BA58" i="6"/>
  <c r="CC58" i="6"/>
  <c r="BA60" i="6"/>
  <c r="CC60" i="6"/>
  <c r="BA62" i="6"/>
  <c r="CC62" i="6"/>
  <c r="BA64" i="6"/>
  <c r="CC64" i="6"/>
  <c r="BA66" i="6"/>
  <c r="CC66" i="6"/>
  <c r="BA68" i="6"/>
  <c r="CC68" i="6"/>
  <c r="BA70" i="6"/>
  <c r="CC70" i="6"/>
  <c r="BA72" i="6"/>
  <c r="CC72" i="6"/>
  <c r="BA75" i="6"/>
  <c r="CC75" i="6"/>
  <c r="BA77" i="6"/>
  <c r="CC77" i="6"/>
  <c r="BA79" i="6"/>
  <c r="CC79" i="6"/>
  <c r="CC94" i="6"/>
  <c r="BA81" i="6"/>
  <c r="CC81" i="6"/>
  <c r="BA83" i="6"/>
  <c r="CC83" i="6"/>
  <c r="BA85" i="6"/>
  <c r="CC85" i="6"/>
  <c r="BA87" i="6"/>
  <c r="CC87" i="6"/>
  <c r="BA89" i="6"/>
  <c r="CC89" i="6"/>
  <c r="CC91" i="6"/>
  <c r="BA91" i="6"/>
  <c r="AB24" i="7" l="1"/>
  <c r="AZ26" i="6"/>
  <c r="N4" i="7"/>
  <c r="T4" i="7"/>
  <c r="M6" i="7"/>
  <c r="S6" i="7"/>
  <c r="N6" i="7"/>
  <c r="T6" i="7"/>
  <c r="M5" i="7"/>
  <c r="S5" i="7"/>
  <c r="N5" i="7"/>
  <c r="T5" i="7"/>
  <c r="S4" i="7"/>
  <c r="M4" i="7"/>
  <c r="N7" i="7"/>
  <c r="T7" i="7"/>
  <c r="AC24" i="7"/>
  <c r="M7" i="7"/>
  <c r="S7" i="7"/>
  <c r="N24" i="7"/>
  <c r="L14" i="8"/>
  <c r="L27" i="8" s="1"/>
  <c r="L28" i="8" s="1"/>
  <c r="AY26" i="6"/>
  <c r="AN26" i="6"/>
  <c r="L22" i="8"/>
  <c r="L23" i="8"/>
  <c r="M22" i="8"/>
  <c r="M23" i="8"/>
  <c r="M15" i="8"/>
  <c r="BZ6" i="6"/>
  <c r="DB6" i="6" s="1"/>
  <c r="BZ41" i="6"/>
  <c r="DB41" i="6" s="1"/>
  <c r="BZ9" i="6"/>
  <c r="DB9" i="6" s="1"/>
  <c r="BZ86" i="6"/>
  <c r="DB86" i="6" s="1"/>
  <c r="BZ70" i="6"/>
  <c r="DB70" i="6" s="1"/>
  <c r="BZ54" i="6"/>
  <c r="DB54" i="6" s="1"/>
  <c r="BZ23" i="6"/>
  <c r="DB23" i="6" s="1"/>
  <c r="BZ49" i="6"/>
  <c r="DB49" i="6" s="1"/>
  <c r="BZ22" i="6"/>
  <c r="DB22" i="6" s="1"/>
  <c r="BZ5" i="6"/>
  <c r="DB5" i="6" s="1"/>
  <c r="BZ21" i="6"/>
  <c r="DB21" i="6" s="1"/>
  <c r="BZ37" i="6"/>
  <c r="DB37" i="6" s="1"/>
  <c r="BZ8" i="6"/>
  <c r="DB8" i="6" s="1"/>
  <c r="BZ24" i="6"/>
  <c r="DB24" i="6" s="1"/>
  <c r="BZ40" i="6"/>
  <c r="DB40" i="6" s="1"/>
  <c r="BZ53" i="6"/>
  <c r="DB53" i="6" s="1"/>
  <c r="BZ61" i="6"/>
  <c r="DB61" i="6" s="1"/>
  <c r="BZ69" i="6"/>
  <c r="DB69" i="6" s="1"/>
  <c r="BZ77" i="6"/>
  <c r="DB77" i="6" s="1"/>
  <c r="BZ85" i="6"/>
  <c r="DB85" i="6" s="1"/>
  <c r="BZ93" i="6"/>
  <c r="DB93" i="6" s="1"/>
  <c r="BZ4" i="6"/>
  <c r="DB4" i="6" s="1"/>
  <c r="BZ84" i="6"/>
  <c r="DB84" i="6" s="1"/>
  <c r="BZ68" i="6"/>
  <c r="DB68" i="6" s="1"/>
  <c r="BZ52" i="6"/>
  <c r="DB52" i="6" s="1"/>
  <c r="BZ20" i="6"/>
  <c r="DB20" i="6" s="1"/>
  <c r="BZ25" i="6"/>
  <c r="DB25" i="6" s="1"/>
  <c r="BZ94" i="6"/>
  <c r="DB94" i="6" s="1"/>
  <c r="BZ62" i="6"/>
  <c r="DB62" i="6" s="1"/>
  <c r="BZ7" i="6"/>
  <c r="DB7" i="6" s="1"/>
  <c r="BZ45" i="6"/>
  <c r="DB45" i="6" s="1"/>
  <c r="BZ32" i="6"/>
  <c r="DB32" i="6" s="1"/>
  <c r="BZ48" i="6"/>
  <c r="DB48" i="6" s="1"/>
  <c r="BZ73" i="6"/>
  <c r="DB73" i="6" s="1"/>
  <c r="BZ89" i="6"/>
  <c r="DB89" i="6" s="1"/>
  <c r="BZ92" i="6"/>
  <c r="DB92" i="6" s="1"/>
  <c r="BZ60" i="6"/>
  <c r="DB60" i="6" s="1"/>
  <c r="BZ46" i="6"/>
  <c r="DB46" i="6" s="1"/>
  <c r="BZ74" i="6"/>
  <c r="DB74" i="6" s="1"/>
  <c r="BZ28" i="6"/>
  <c r="DB28" i="6" s="1"/>
  <c r="BZ33" i="6"/>
  <c r="DB33" i="6" s="1"/>
  <c r="BZ34" i="6"/>
  <c r="DB34" i="6" s="1"/>
  <c r="BZ19" i="6"/>
  <c r="DB19" i="6" s="1"/>
  <c r="BZ51" i="6"/>
  <c r="DB51" i="6" s="1"/>
  <c r="BZ75" i="6"/>
  <c r="DB75" i="6" s="1"/>
  <c r="BZ83" i="6"/>
  <c r="DB83" i="6" s="1"/>
  <c r="BZ88" i="6"/>
  <c r="DB88" i="6" s="1"/>
  <c r="BZ72" i="6"/>
  <c r="DB72" i="6" s="1"/>
  <c r="BZ31" i="6"/>
  <c r="DB31" i="6" s="1"/>
  <c r="BZ30" i="6"/>
  <c r="DB30" i="6" s="1"/>
  <c r="BZ98" i="6"/>
  <c r="DB98" i="6" s="1"/>
  <c r="BZ82" i="6"/>
  <c r="DB82" i="6" s="1"/>
  <c r="BZ66" i="6"/>
  <c r="DB66" i="6" s="1"/>
  <c r="BZ44" i="6"/>
  <c r="DB44" i="6" s="1"/>
  <c r="BZ12" i="6"/>
  <c r="DB12" i="6" s="1"/>
  <c r="BZ17" i="6"/>
  <c r="DB17" i="6" s="1"/>
  <c r="BZ10" i="6"/>
  <c r="DB10" i="6" s="1"/>
  <c r="BZ26" i="6"/>
  <c r="DB26" i="6" s="1"/>
  <c r="BZ42" i="6"/>
  <c r="DB42" i="6" s="1"/>
  <c r="BZ11" i="6"/>
  <c r="DB11" i="6" s="1"/>
  <c r="BZ27" i="6"/>
  <c r="DB27" i="6" s="1"/>
  <c r="BZ43" i="6"/>
  <c r="DB43" i="6" s="1"/>
  <c r="BZ55" i="6"/>
  <c r="DB55" i="6" s="1"/>
  <c r="BZ63" i="6"/>
  <c r="DB63" i="6" s="1"/>
  <c r="BZ71" i="6"/>
  <c r="DB71" i="6" s="1"/>
  <c r="BZ79" i="6"/>
  <c r="DB79" i="6" s="1"/>
  <c r="BZ87" i="6"/>
  <c r="DB87" i="6" s="1"/>
  <c r="BZ95" i="6"/>
  <c r="DB95" i="6" s="1"/>
  <c r="BZ96" i="6"/>
  <c r="DB96" i="6" s="1"/>
  <c r="BZ80" i="6"/>
  <c r="DB80" i="6" s="1"/>
  <c r="BZ64" i="6"/>
  <c r="DB64" i="6" s="1"/>
  <c r="BZ47" i="6"/>
  <c r="DB47" i="6" s="1"/>
  <c r="BZ15" i="6"/>
  <c r="DB15" i="6" s="1"/>
  <c r="BZ78" i="6"/>
  <c r="DB78" i="6" s="1"/>
  <c r="BZ39" i="6"/>
  <c r="DB39" i="6" s="1"/>
  <c r="BZ38" i="6"/>
  <c r="DB38" i="6" s="1"/>
  <c r="BZ13" i="6"/>
  <c r="DB13" i="6" s="1"/>
  <c r="BZ29" i="6"/>
  <c r="DB29" i="6" s="1"/>
  <c r="BZ16" i="6"/>
  <c r="DB16" i="6" s="1"/>
  <c r="BZ57" i="6"/>
  <c r="DB57" i="6" s="1"/>
  <c r="BZ65" i="6"/>
  <c r="DB65" i="6" s="1"/>
  <c r="BZ81" i="6"/>
  <c r="DB81" i="6" s="1"/>
  <c r="BZ97" i="6"/>
  <c r="DB97" i="6" s="1"/>
  <c r="BZ76" i="6"/>
  <c r="DB76" i="6" s="1"/>
  <c r="BZ36" i="6"/>
  <c r="DB36" i="6" s="1"/>
  <c r="BZ14" i="6"/>
  <c r="DB14" i="6" s="1"/>
  <c r="BZ90" i="6"/>
  <c r="DB90" i="6" s="1"/>
  <c r="BZ58" i="6"/>
  <c r="DB58" i="6" s="1"/>
  <c r="BZ18" i="6"/>
  <c r="DB18" i="6" s="1"/>
  <c r="BZ50" i="6"/>
  <c r="DB50" i="6" s="1"/>
  <c r="BZ35" i="6"/>
  <c r="DB35" i="6" s="1"/>
  <c r="BZ59" i="6"/>
  <c r="DB59" i="6" s="1"/>
  <c r="BZ67" i="6"/>
  <c r="DB67" i="6" s="1"/>
  <c r="BZ91" i="6"/>
  <c r="DB91" i="6" s="1"/>
  <c r="BZ99" i="6"/>
  <c r="DB99" i="6" s="1"/>
  <c r="BZ56" i="6"/>
  <c r="DB56" i="6" s="1"/>
  <c r="AM26" i="6"/>
  <c r="M20" i="8"/>
  <c r="M21" i="8"/>
  <c r="L20" i="8"/>
  <c r="L21" i="8"/>
  <c r="E17" i="8"/>
  <c r="E16" i="8"/>
  <c r="E15" i="8"/>
  <c r="E14" i="8"/>
  <c r="D16" i="8"/>
  <c r="D17" i="8"/>
  <c r="H23" i="8"/>
  <c r="H22" i="8"/>
  <c r="C21" i="8"/>
  <c r="C20" i="8"/>
  <c r="D14" i="8"/>
  <c r="D15" i="8"/>
  <c r="F16" i="8"/>
  <c r="F17" i="8"/>
  <c r="F15" i="8"/>
  <c r="F14" i="8"/>
  <c r="I23" i="8"/>
  <c r="I22" i="8"/>
  <c r="B21" i="8"/>
  <c r="B20" i="8"/>
  <c r="J16" i="8"/>
  <c r="J17" i="8"/>
  <c r="H17" i="8"/>
  <c r="H16" i="8"/>
  <c r="C15" i="8"/>
  <c r="C14" i="8"/>
  <c r="I17" i="8"/>
  <c r="I16" i="8"/>
  <c r="B15" i="8"/>
  <c r="B14" i="8"/>
  <c r="G17" i="8"/>
  <c r="G16" i="8"/>
  <c r="B23" i="8"/>
  <c r="B22" i="8"/>
  <c r="I20" i="8"/>
  <c r="I21" i="8"/>
  <c r="C23" i="8"/>
  <c r="C22" i="8"/>
  <c r="C31" i="8" s="1"/>
  <c r="C32" i="8" s="1"/>
  <c r="K21" i="8"/>
  <c r="K20" i="8"/>
  <c r="K17" i="8"/>
  <c r="K16" i="8"/>
  <c r="J20" i="8"/>
  <c r="J21" i="8"/>
  <c r="J22" i="8"/>
  <c r="J23" i="8"/>
  <c r="H14" i="8"/>
  <c r="H15" i="8"/>
  <c r="G15" i="8"/>
  <c r="G14" i="8"/>
  <c r="D21" i="8"/>
  <c r="D20" i="8"/>
  <c r="C17" i="8"/>
  <c r="C16" i="8"/>
  <c r="C27" i="8" s="1"/>
  <c r="C28" i="8" s="1"/>
  <c r="H20" i="8"/>
  <c r="H21" i="8"/>
  <c r="G23" i="8"/>
  <c r="G22" i="8"/>
  <c r="B16" i="8"/>
  <c r="B17" i="8"/>
  <c r="I15" i="8"/>
  <c r="I14" i="8"/>
  <c r="F22" i="8"/>
  <c r="F23" i="8"/>
  <c r="E21" i="8"/>
  <c r="E20" i="8"/>
  <c r="K15" i="8"/>
  <c r="K14" i="8"/>
  <c r="D22" i="8"/>
  <c r="D23" i="8"/>
  <c r="G21" i="8"/>
  <c r="G20" i="8"/>
  <c r="K23" i="8"/>
  <c r="K22" i="8"/>
  <c r="J15" i="8"/>
  <c r="J14" i="8"/>
  <c r="E23" i="8"/>
  <c r="E22" i="8"/>
  <c r="E31" i="8" s="1"/>
  <c r="E32" i="8" s="1"/>
  <c r="F20" i="8"/>
  <c r="F21" i="8"/>
  <c r="CQ2" i="6"/>
  <c r="Q6" i="7"/>
  <c r="Q4" i="7"/>
  <c r="Q7" i="7"/>
  <c r="C2" i="6"/>
  <c r="AC2" i="6"/>
  <c r="K24" i="7"/>
  <c r="AQ26" i="6"/>
  <c r="BQ82" i="6" s="1"/>
  <c r="CS82" i="6" s="1"/>
  <c r="AE26" i="6"/>
  <c r="BE80" i="6" s="1"/>
  <c r="CG80" i="6" s="1"/>
  <c r="AH26" i="6"/>
  <c r="BH15" i="6" s="1"/>
  <c r="CJ15" i="6" s="1"/>
  <c r="AJ26" i="6"/>
  <c r="BJ46" i="6" s="1"/>
  <c r="CL46" i="6" s="1"/>
  <c r="AW26" i="6"/>
  <c r="BW63" i="6" s="1"/>
  <c r="CY63" i="6" s="1"/>
  <c r="AS26" i="6"/>
  <c r="AT26" i="6"/>
  <c r="BT57" i="6" s="1"/>
  <c r="CV57" i="6" s="1"/>
  <c r="AV26" i="6"/>
  <c r="AO26" i="6"/>
  <c r="BO92" i="6" s="1"/>
  <c r="AD26" i="6"/>
  <c r="AU26" i="6"/>
  <c r="BU60" i="6" s="1"/>
  <c r="CW60" i="6" s="1"/>
  <c r="AK26" i="6"/>
  <c r="AP26" i="6"/>
  <c r="BP59" i="6" s="1"/>
  <c r="CR59" i="6" s="1"/>
  <c r="AC26" i="6"/>
  <c r="BC94" i="6" s="1"/>
  <c r="AL26" i="6"/>
  <c r="BL66" i="6" s="1"/>
  <c r="CN66" i="6" s="1"/>
  <c r="AG26" i="6"/>
  <c r="BG62" i="6" s="1"/>
  <c r="CI62" i="6" s="1"/>
  <c r="AX26" i="6"/>
  <c r="BX71" i="6" s="1"/>
  <c r="CZ71" i="6" s="1"/>
  <c r="AR26" i="6"/>
  <c r="BR29" i="6" s="1"/>
  <c r="CT29" i="6" s="1"/>
  <c r="AF26" i="6"/>
  <c r="BF71" i="6" s="1"/>
  <c r="CH71" i="6" s="1"/>
  <c r="AI26" i="6"/>
  <c r="BI60" i="6" s="1"/>
  <c r="CK60" i="6" s="1"/>
  <c r="Q3" i="7"/>
  <c r="F24" i="7"/>
  <c r="Q5" i="7"/>
  <c r="C24" i="7"/>
  <c r="G24" i="7"/>
  <c r="J24" i="7"/>
  <c r="H24" i="7"/>
  <c r="D24" i="7"/>
  <c r="E24" i="7"/>
  <c r="L24" i="7"/>
  <c r="I24" i="7"/>
  <c r="M24" i="7" l="1"/>
  <c r="L31" i="8"/>
  <c r="L32" i="8" s="1"/>
  <c r="BN7" i="6"/>
  <c r="CP7" i="6" s="1"/>
  <c r="BN15" i="6"/>
  <c r="CP15" i="6" s="1"/>
  <c r="BN23" i="6"/>
  <c r="CP23" i="6" s="1"/>
  <c r="BN31" i="6"/>
  <c r="CP31" i="6" s="1"/>
  <c r="BN39" i="6"/>
  <c r="CP39" i="6" s="1"/>
  <c r="BN47" i="6"/>
  <c r="CP47" i="6" s="1"/>
  <c r="BN55" i="6"/>
  <c r="CP55" i="6" s="1"/>
  <c r="BN63" i="6"/>
  <c r="CP63" i="6" s="1"/>
  <c r="BN71" i="6"/>
  <c r="CP71" i="6" s="1"/>
  <c r="BN79" i="6"/>
  <c r="CP79" i="6" s="1"/>
  <c r="BN87" i="6"/>
  <c r="CP87" i="6" s="1"/>
  <c r="BN95" i="6"/>
  <c r="CP95" i="6" s="1"/>
  <c r="BN12" i="6"/>
  <c r="CP12" i="6" s="1"/>
  <c r="BN28" i="6"/>
  <c r="CP28" i="6" s="1"/>
  <c r="BN44" i="6"/>
  <c r="CP44" i="6" s="1"/>
  <c r="BN60" i="6"/>
  <c r="CP60" i="6" s="1"/>
  <c r="BN76" i="6"/>
  <c r="CP76" i="6" s="1"/>
  <c r="BN92" i="6"/>
  <c r="CP92" i="6" s="1"/>
  <c r="BN10" i="6"/>
  <c r="CP10" i="6" s="1"/>
  <c r="BN26" i="6"/>
  <c r="CP26" i="6" s="1"/>
  <c r="BN42" i="6"/>
  <c r="CP42" i="6" s="1"/>
  <c r="BN58" i="6"/>
  <c r="CP58" i="6" s="1"/>
  <c r="BN74" i="6"/>
  <c r="CP74" i="6" s="1"/>
  <c r="BN90" i="6"/>
  <c r="CP90" i="6" s="1"/>
  <c r="BN27" i="6"/>
  <c r="CP27" i="6" s="1"/>
  <c r="BN43" i="6"/>
  <c r="CP43" i="6" s="1"/>
  <c r="BN59" i="6"/>
  <c r="CP59" i="6" s="1"/>
  <c r="BN75" i="6"/>
  <c r="CP75" i="6" s="1"/>
  <c r="BN99" i="6"/>
  <c r="CP99" i="6" s="1"/>
  <c r="BN20" i="6"/>
  <c r="CP20" i="6" s="1"/>
  <c r="BN68" i="6"/>
  <c r="CP68" i="6" s="1"/>
  <c r="BN4" i="6"/>
  <c r="CP4" i="6" s="1"/>
  <c r="BN34" i="6"/>
  <c r="CP34" i="6" s="1"/>
  <c r="BN66" i="6"/>
  <c r="CP66" i="6" s="1"/>
  <c r="BN98" i="6"/>
  <c r="CP98" i="6" s="1"/>
  <c r="BN5" i="6"/>
  <c r="CP5" i="6" s="1"/>
  <c r="BN21" i="6"/>
  <c r="CP21" i="6" s="1"/>
  <c r="BN37" i="6"/>
  <c r="CP37" i="6" s="1"/>
  <c r="BN53" i="6"/>
  <c r="CP53" i="6" s="1"/>
  <c r="BN69" i="6"/>
  <c r="CP69" i="6" s="1"/>
  <c r="BN93" i="6"/>
  <c r="CP93" i="6" s="1"/>
  <c r="BN40" i="6"/>
  <c r="CP40" i="6" s="1"/>
  <c r="BN72" i="6"/>
  <c r="CP72" i="6" s="1"/>
  <c r="BN6" i="6"/>
  <c r="CP6" i="6" s="1"/>
  <c r="BN38" i="6"/>
  <c r="CP38" i="6" s="1"/>
  <c r="BN70" i="6"/>
  <c r="CP70" i="6" s="1"/>
  <c r="BN9" i="6"/>
  <c r="CP9" i="6" s="1"/>
  <c r="BN17" i="6"/>
  <c r="CP17" i="6" s="1"/>
  <c r="BN25" i="6"/>
  <c r="CP25" i="6" s="1"/>
  <c r="BN33" i="6"/>
  <c r="CP33" i="6" s="1"/>
  <c r="BN41" i="6"/>
  <c r="CP41" i="6" s="1"/>
  <c r="BN49" i="6"/>
  <c r="CP49" i="6" s="1"/>
  <c r="BN57" i="6"/>
  <c r="CP57" i="6" s="1"/>
  <c r="BN65" i="6"/>
  <c r="CP65" i="6" s="1"/>
  <c r="BN73" i="6"/>
  <c r="CP73" i="6" s="1"/>
  <c r="BN81" i="6"/>
  <c r="CP81" i="6" s="1"/>
  <c r="BN89" i="6"/>
  <c r="CP89" i="6" s="1"/>
  <c r="BN97" i="6"/>
  <c r="CP97" i="6" s="1"/>
  <c r="BN16" i="6"/>
  <c r="CP16" i="6" s="1"/>
  <c r="BN32" i="6"/>
  <c r="CP32" i="6" s="1"/>
  <c r="BN48" i="6"/>
  <c r="CP48" i="6" s="1"/>
  <c r="BN64" i="6"/>
  <c r="CP64" i="6" s="1"/>
  <c r="BN80" i="6"/>
  <c r="CP80" i="6" s="1"/>
  <c r="BN96" i="6"/>
  <c r="CP96" i="6" s="1"/>
  <c r="BN14" i="6"/>
  <c r="CP14" i="6" s="1"/>
  <c r="BN30" i="6"/>
  <c r="CP30" i="6" s="1"/>
  <c r="BN46" i="6"/>
  <c r="CP46" i="6" s="1"/>
  <c r="BN62" i="6"/>
  <c r="CP62" i="6" s="1"/>
  <c r="BN78" i="6"/>
  <c r="CP78" i="6" s="1"/>
  <c r="BN94" i="6"/>
  <c r="CP94" i="6" s="1"/>
  <c r="BN11" i="6"/>
  <c r="CP11" i="6" s="1"/>
  <c r="BN19" i="6"/>
  <c r="CP19" i="6" s="1"/>
  <c r="BN35" i="6"/>
  <c r="CP35" i="6" s="1"/>
  <c r="BN51" i="6"/>
  <c r="CP51" i="6" s="1"/>
  <c r="BN67" i="6"/>
  <c r="CP67" i="6" s="1"/>
  <c r="BN83" i="6"/>
  <c r="CP83" i="6" s="1"/>
  <c r="BN91" i="6"/>
  <c r="CP91" i="6" s="1"/>
  <c r="BN36" i="6"/>
  <c r="CP36" i="6" s="1"/>
  <c r="BN52" i="6"/>
  <c r="CP52" i="6" s="1"/>
  <c r="BN84" i="6"/>
  <c r="CP84" i="6" s="1"/>
  <c r="BN18" i="6"/>
  <c r="CP18" i="6" s="1"/>
  <c r="BN50" i="6"/>
  <c r="CP50" i="6" s="1"/>
  <c r="BN82" i="6"/>
  <c r="CP82" i="6" s="1"/>
  <c r="BN13" i="6"/>
  <c r="CP13" i="6" s="1"/>
  <c r="BN29" i="6"/>
  <c r="CP29" i="6" s="1"/>
  <c r="BN45" i="6"/>
  <c r="CP45" i="6" s="1"/>
  <c r="BN61" i="6"/>
  <c r="CP61" i="6" s="1"/>
  <c r="BN77" i="6"/>
  <c r="CP77" i="6" s="1"/>
  <c r="BN85" i="6"/>
  <c r="CP85" i="6" s="1"/>
  <c r="BN8" i="6"/>
  <c r="CP8" i="6" s="1"/>
  <c r="BN24" i="6"/>
  <c r="CP24" i="6" s="1"/>
  <c r="BN56" i="6"/>
  <c r="CP56" i="6" s="1"/>
  <c r="BN88" i="6"/>
  <c r="CP88" i="6" s="1"/>
  <c r="BN22" i="6"/>
  <c r="CP22" i="6" s="1"/>
  <c r="BN54" i="6"/>
  <c r="CP54" i="6" s="1"/>
  <c r="BN86" i="6"/>
  <c r="CP86" i="6" s="1"/>
  <c r="M31" i="8"/>
  <c r="M32" i="8" s="1"/>
  <c r="BY7" i="6"/>
  <c r="DA7" i="6" s="1"/>
  <c r="BY5" i="6"/>
  <c r="DA5" i="6" s="1"/>
  <c r="BY84" i="6"/>
  <c r="DA84" i="6" s="1"/>
  <c r="BY88" i="6"/>
  <c r="DA88" i="6" s="1"/>
  <c r="BY44" i="6"/>
  <c r="DA44" i="6" s="1"/>
  <c r="BY57" i="6"/>
  <c r="DA57" i="6" s="1"/>
  <c r="BY37" i="6"/>
  <c r="DA37" i="6" s="1"/>
  <c r="BY52" i="6"/>
  <c r="DA52" i="6" s="1"/>
  <c r="BY21" i="6"/>
  <c r="DA21" i="6" s="1"/>
  <c r="BY14" i="6"/>
  <c r="DA14" i="6" s="1"/>
  <c r="BY42" i="6"/>
  <c r="DA42" i="6" s="1"/>
  <c r="BY68" i="6"/>
  <c r="DA68" i="6" s="1"/>
  <c r="BY65" i="6"/>
  <c r="DA65" i="6" s="1"/>
  <c r="BY13" i="6"/>
  <c r="DA13" i="6" s="1"/>
  <c r="BY72" i="6"/>
  <c r="DA72" i="6" s="1"/>
  <c r="BY63" i="6"/>
  <c r="DA63" i="6" s="1"/>
  <c r="BY11" i="6"/>
  <c r="DA11" i="6" s="1"/>
  <c r="BY70" i="6"/>
  <c r="DA70" i="6" s="1"/>
  <c r="BY76" i="6"/>
  <c r="DA76" i="6" s="1"/>
  <c r="BY93" i="6"/>
  <c r="DA93" i="6" s="1"/>
  <c r="BY61" i="6"/>
  <c r="DA61" i="6" s="1"/>
  <c r="BY41" i="6"/>
  <c r="DA41" i="6" s="1"/>
  <c r="BY9" i="6"/>
  <c r="DA9" i="6" s="1"/>
  <c r="BY90" i="6"/>
  <c r="DA90" i="6" s="1"/>
  <c r="BY96" i="6"/>
  <c r="DA96" i="6" s="1"/>
  <c r="BY83" i="6"/>
  <c r="DA83" i="6" s="1"/>
  <c r="BY48" i="6"/>
  <c r="DA48" i="6" s="1"/>
  <c r="BY31" i="6"/>
  <c r="DA31" i="6" s="1"/>
  <c r="BY35" i="6"/>
  <c r="DA35" i="6" s="1"/>
  <c r="BY73" i="6"/>
  <c r="DA73" i="6" s="1"/>
  <c r="BY51" i="6"/>
  <c r="DA51" i="6" s="1"/>
  <c r="BY97" i="6"/>
  <c r="DA97" i="6" s="1"/>
  <c r="BY98" i="6"/>
  <c r="DA98" i="6" s="1"/>
  <c r="BY12" i="6"/>
  <c r="DA12" i="6" s="1"/>
  <c r="BY38" i="6"/>
  <c r="DA38" i="6" s="1"/>
  <c r="BY24" i="6"/>
  <c r="DA24" i="6" s="1"/>
  <c r="BY58" i="6"/>
  <c r="DA58" i="6" s="1"/>
  <c r="BY64" i="6"/>
  <c r="DA64" i="6" s="1"/>
  <c r="BY67" i="6"/>
  <c r="DA67" i="6" s="1"/>
  <c r="BY15" i="6"/>
  <c r="DA15" i="6" s="1"/>
  <c r="BY78" i="6"/>
  <c r="DA78" i="6" s="1"/>
  <c r="BY56" i="6"/>
  <c r="DA56" i="6" s="1"/>
  <c r="BY34" i="6"/>
  <c r="DA34" i="6" s="1"/>
  <c r="BY29" i="6"/>
  <c r="DA29" i="6" s="1"/>
  <c r="BY18" i="6"/>
  <c r="DA18" i="6" s="1"/>
  <c r="BY27" i="6"/>
  <c r="DA27" i="6" s="1"/>
  <c r="BY60" i="6"/>
  <c r="DA60" i="6" s="1"/>
  <c r="BY49" i="6"/>
  <c r="DA49" i="6" s="1"/>
  <c r="BY74" i="6"/>
  <c r="DA74" i="6" s="1"/>
  <c r="BY80" i="6"/>
  <c r="DA80" i="6" s="1"/>
  <c r="BY59" i="6"/>
  <c r="DA59" i="6" s="1"/>
  <c r="BY55" i="6"/>
  <c r="DA55" i="6" s="1"/>
  <c r="BY87" i="6"/>
  <c r="DA87" i="6" s="1"/>
  <c r="BY22" i="6"/>
  <c r="DA22" i="6" s="1"/>
  <c r="BY82" i="6"/>
  <c r="DA82" i="6" s="1"/>
  <c r="BY71" i="6"/>
  <c r="DA71" i="6" s="1"/>
  <c r="BY62" i="6"/>
  <c r="DA62" i="6" s="1"/>
  <c r="BY4" i="6"/>
  <c r="DA4" i="6" s="1"/>
  <c r="BY40" i="6"/>
  <c r="DA40" i="6" s="1"/>
  <c r="BY66" i="6"/>
  <c r="DA66" i="6" s="1"/>
  <c r="BY46" i="6"/>
  <c r="DA46" i="6" s="1"/>
  <c r="BY32" i="6"/>
  <c r="DA32" i="6" s="1"/>
  <c r="BY26" i="6"/>
  <c r="DA26" i="6" s="1"/>
  <c r="BY86" i="6"/>
  <c r="DA86" i="6" s="1"/>
  <c r="BY92" i="6"/>
  <c r="DA92" i="6" s="1"/>
  <c r="BY85" i="6"/>
  <c r="DA85" i="6" s="1"/>
  <c r="BY53" i="6"/>
  <c r="DA53" i="6" s="1"/>
  <c r="BY33" i="6"/>
  <c r="DA33" i="6" s="1"/>
  <c r="BY10" i="6"/>
  <c r="DA10" i="6" s="1"/>
  <c r="BY50" i="6"/>
  <c r="DA50" i="6" s="1"/>
  <c r="BY30" i="6"/>
  <c r="DA30" i="6" s="1"/>
  <c r="BY75" i="6"/>
  <c r="DA75" i="6" s="1"/>
  <c r="BY16" i="6"/>
  <c r="DA16" i="6" s="1"/>
  <c r="BY23" i="6"/>
  <c r="DA23" i="6" s="1"/>
  <c r="BY28" i="6"/>
  <c r="DA28" i="6" s="1"/>
  <c r="BY36" i="6"/>
  <c r="DA36" i="6" s="1"/>
  <c r="BY94" i="6"/>
  <c r="DA94" i="6" s="1"/>
  <c r="BY45" i="6"/>
  <c r="DA45" i="6" s="1"/>
  <c r="BY95" i="6"/>
  <c r="DA95" i="6" s="1"/>
  <c r="BY43" i="6"/>
  <c r="DA43" i="6" s="1"/>
  <c r="BY20" i="6"/>
  <c r="DA20" i="6" s="1"/>
  <c r="BY77" i="6"/>
  <c r="DA77" i="6" s="1"/>
  <c r="BY25" i="6"/>
  <c r="DA25" i="6" s="1"/>
  <c r="BY99" i="6"/>
  <c r="DA99" i="6" s="1"/>
  <c r="BY47" i="6"/>
  <c r="DA47" i="6" s="1"/>
  <c r="BY89" i="6"/>
  <c r="DA89" i="6" s="1"/>
  <c r="BY8" i="6"/>
  <c r="DA8" i="6" s="1"/>
  <c r="BY19" i="6"/>
  <c r="DA19" i="6" s="1"/>
  <c r="BY81" i="6"/>
  <c r="DA81" i="6" s="1"/>
  <c r="BY79" i="6"/>
  <c r="DA79" i="6" s="1"/>
  <c r="BY54" i="6"/>
  <c r="DA54" i="6" s="1"/>
  <c r="BY6" i="6"/>
  <c r="DA6" i="6" s="1"/>
  <c r="BY69" i="6"/>
  <c r="DA69" i="6" s="1"/>
  <c r="BY17" i="6"/>
  <c r="DA17" i="6" s="1"/>
  <c r="BY91" i="6"/>
  <c r="DA91" i="6" s="1"/>
  <c r="BY39" i="6"/>
  <c r="DA39" i="6" s="1"/>
  <c r="BM7" i="6"/>
  <c r="CO7" i="6" s="1"/>
  <c r="BM15" i="6"/>
  <c r="CO15" i="6" s="1"/>
  <c r="BM23" i="6"/>
  <c r="CO23" i="6" s="1"/>
  <c r="BM31" i="6"/>
  <c r="CO31" i="6" s="1"/>
  <c r="BM39" i="6"/>
  <c r="CO39" i="6" s="1"/>
  <c r="BM47" i="6"/>
  <c r="CO47" i="6" s="1"/>
  <c r="BM55" i="6"/>
  <c r="CO55" i="6" s="1"/>
  <c r="BM63" i="6"/>
  <c r="CO63" i="6" s="1"/>
  <c r="BM71" i="6"/>
  <c r="CO71" i="6" s="1"/>
  <c r="BM79" i="6"/>
  <c r="CO79" i="6" s="1"/>
  <c r="BM87" i="6"/>
  <c r="CO87" i="6" s="1"/>
  <c r="BM95" i="6"/>
  <c r="CO95" i="6" s="1"/>
  <c r="BM10" i="6"/>
  <c r="CO10" i="6" s="1"/>
  <c r="BM26" i="6"/>
  <c r="CO26" i="6" s="1"/>
  <c r="BM42" i="6"/>
  <c r="CO42" i="6" s="1"/>
  <c r="BM58" i="6"/>
  <c r="CO58" i="6" s="1"/>
  <c r="BM74" i="6"/>
  <c r="CO74" i="6" s="1"/>
  <c r="BM90" i="6"/>
  <c r="CO90" i="6" s="1"/>
  <c r="BM12" i="6"/>
  <c r="CO12" i="6" s="1"/>
  <c r="BM28" i="6"/>
  <c r="CO28" i="6" s="1"/>
  <c r="BM44" i="6"/>
  <c r="CO44" i="6" s="1"/>
  <c r="BM60" i="6"/>
  <c r="CO60" i="6" s="1"/>
  <c r="BM76" i="6"/>
  <c r="CO76" i="6" s="1"/>
  <c r="BM92" i="6"/>
  <c r="CO92" i="6" s="1"/>
  <c r="BM19" i="6"/>
  <c r="CO19" i="6" s="1"/>
  <c r="BM35" i="6"/>
  <c r="CO35" i="6" s="1"/>
  <c r="BM51" i="6"/>
  <c r="CO51" i="6" s="1"/>
  <c r="BM67" i="6"/>
  <c r="CO67" i="6" s="1"/>
  <c r="BM83" i="6"/>
  <c r="CO83" i="6" s="1"/>
  <c r="BM18" i="6"/>
  <c r="CO18" i="6" s="1"/>
  <c r="BM50" i="6"/>
  <c r="CO50" i="6" s="1"/>
  <c r="BM82" i="6"/>
  <c r="CO82" i="6" s="1"/>
  <c r="BM20" i="6"/>
  <c r="CO20" i="6" s="1"/>
  <c r="BM52" i="6"/>
  <c r="CO52" i="6" s="1"/>
  <c r="BM84" i="6"/>
  <c r="CO84" i="6" s="1"/>
  <c r="BM4" i="6"/>
  <c r="CO4" i="6" s="1"/>
  <c r="BM5" i="6"/>
  <c r="CO5" i="6" s="1"/>
  <c r="BM21" i="6"/>
  <c r="CO21" i="6" s="1"/>
  <c r="BM37" i="6"/>
  <c r="CO37" i="6" s="1"/>
  <c r="BM45" i="6"/>
  <c r="CO45" i="6" s="1"/>
  <c r="BM61" i="6"/>
  <c r="CO61" i="6" s="1"/>
  <c r="BM77" i="6"/>
  <c r="CO77" i="6" s="1"/>
  <c r="BM93" i="6"/>
  <c r="CO93" i="6" s="1"/>
  <c r="BM38" i="6"/>
  <c r="CO38" i="6" s="1"/>
  <c r="BM70" i="6"/>
  <c r="CO70" i="6" s="1"/>
  <c r="BM8" i="6"/>
  <c r="CO8" i="6" s="1"/>
  <c r="BM40" i="6"/>
  <c r="CO40" i="6" s="1"/>
  <c r="BM72" i="6"/>
  <c r="CO72" i="6" s="1"/>
  <c r="BM9" i="6"/>
  <c r="CO9" i="6" s="1"/>
  <c r="BM17" i="6"/>
  <c r="CO17" i="6" s="1"/>
  <c r="BM25" i="6"/>
  <c r="CO25" i="6" s="1"/>
  <c r="BM33" i="6"/>
  <c r="CO33" i="6" s="1"/>
  <c r="BM41" i="6"/>
  <c r="CO41" i="6" s="1"/>
  <c r="BM49" i="6"/>
  <c r="CO49" i="6" s="1"/>
  <c r="BM57" i="6"/>
  <c r="CO57" i="6" s="1"/>
  <c r="BM65" i="6"/>
  <c r="CO65" i="6" s="1"/>
  <c r="BM73" i="6"/>
  <c r="CO73" i="6" s="1"/>
  <c r="BM81" i="6"/>
  <c r="CO81" i="6" s="1"/>
  <c r="BM89" i="6"/>
  <c r="CO89" i="6" s="1"/>
  <c r="BM97" i="6"/>
  <c r="CO97" i="6" s="1"/>
  <c r="BM14" i="6"/>
  <c r="CO14" i="6" s="1"/>
  <c r="BM30" i="6"/>
  <c r="CO30" i="6" s="1"/>
  <c r="BM46" i="6"/>
  <c r="CO46" i="6" s="1"/>
  <c r="BM62" i="6"/>
  <c r="CO62" i="6" s="1"/>
  <c r="BM78" i="6"/>
  <c r="CO78" i="6" s="1"/>
  <c r="BM94" i="6"/>
  <c r="CO94" i="6" s="1"/>
  <c r="BM16" i="6"/>
  <c r="CO16" i="6" s="1"/>
  <c r="BM32" i="6"/>
  <c r="CO32" i="6" s="1"/>
  <c r="BM48" i="6"/>
  <c r="CO48" i="6" s="1"/>
  <c r="BM64" i="6"/>
  <c r="CO64" i="6" s="1"/>
  <c r="BM80" i="6"/>
  <c r="CO80" i="6" s="1"/>
  <c r="BM96" i="6"/>
  <c r="CO96" i="6" s="1"/>
  <c r="BM11" i="6"/>
  <c r="CO11" i="6" s="1"/>
  <c r="BM27" i="6"/>
  <c r="CO27" i="6" s="1"/>
  <c r="BM43" i="6"/>
  <c r="CO43" i="6" s="1"/>
  <c r="BM59" i="6"/>
  <c r="CO59" i="6" s="1"/>
  <c r="BM75" i="6"/>
  <c r="CO75" i="6" s="1"/>
  <c r="BM91" i="6"/>
  <c r="CO91" i="6" s="1"/>
  <c r="BM99" i="6"/>
  <c r="CO99" i="6" s="1"/>
  <c r="BM34" i="6"/>
  <c r="CO34" i="6" s="1"/>
  <c r="BM66" i="6"/>
  <c r="CO66" i="6" s="1"/>
  <c r="BM98" i="6"/>
  <c r="CO98" i="6" s="1"/>
  <c r="BM36" i="6"/>
  <c r="CO36" i="6" s="1"/>
  <c r="BM68" i="6"/>
  <c r="CO68" i="6" s="1"/>
  <c r="BM13" i="6"/>
  <c r="CO13" i="6" s="1"/>
  <c r="BM29" i="6"/>
  <c r="CO29" i="6" s="1"/>
  <c r="BM53" i="6"/>
  <c r="CO53" i="6" s="1"/>
  <c r="BM69" i="6"/>
  <c r="CO69" i="6" s="1"/>
  <c r="BM85" i="6"/>
  <c r="CO85" i="6" s="1"/>
  <c r="BM6" i="6"/>
  <c r="CO6" i="6" s="1"/>
  <c r="BM22" i="6"/>
  <c r="CO22" i="6" s="1"/>
  <c r="BM54" i="6"/>
  <c r="CO54" i="6" s="1"/>
  <c r="BM86" i="6"/>
  <c r="CO86" i="6" s="1"/>
  <c r="BM24" i="6"/>
  <c r="CO24" i="6" s="1"/>
  <c r="BM56" i="6"/>
  <c r="CO56" i="6" s="1"/>
  <c r="BM88" i="6"/>
  <c r="CO88" i="6" s="1"/>
  <c r="N14" i="8"/>
  <c r="O14" i="8"/>
  <c r="N15" i="8"/>
  <c r="N17" i="8"/>
  <c r="O16" i="8"/>
  <c r="N16" i="8"/>
  <c r="O20" i="8"/>
  <c r="N20" i="8"/>
  <c r="N21" i="8"/>
  <c r="N23" i="8"/>
  <c r="N22" i="8"/>
  <c r="O22" i="8"/>
  <c r="BT39" i="6"/>
  <c r="CV39" i="6" s="1"/>
  <c r="CQ92" i="6"/>
  <c r="D27" i="8"/>
  <c r="D28" i="8" s="1"/>
  <c r="J27" i="8"/>
  <c r="J28" i="8" s="1"/>
  <c r="D31" i="8"/>
  <c r="D32" i="8" s="1"/>
  <c r="H27" i="8"/>
  <c r="H28" i="8" s="1"/>
  <c r="G31" i="8"/>
  <c r="G32" i="8" s="1"/>
  <c r="G27" i="8"/>
  <c r="G28" i="8" s="1"/>
  <c r="I27" i="8"/>
  <c r="I28" i="8" s="1"/>
  <c r="E27" i="8"/>
  <c r="E28" i="8" s="1"/>
  <c r="H31" i="8"/>
  <c r="H32" i="8" s="1"/>
  <c r="K31" i="8"/>
  <c r="K32" i="8" s="1"/>
  <c r="B27" i="8"/>
  <c r="B28" i="8" s="1"/>
  <c r="I31" i="8"/>
  <c r="I32" i="8" s="1"/>
  <c r="F31" i="8"/>
  <c r="F32" i="8" s="1"/>
  <c r="B31" i="8"/>
  <c r="B32" i="8" s="1"/>
  <c r="K27" i="8"/>
  <c r="K28" i="8" s="1"/>
  <c r="J31" i="8"/>
  <c r="J32" i="8" s="1"/>
  <c r="F27" i="8"/>
  <c r="F28" i="8" s="1"/>
  <c r="CE2" i="6"/>
  <c r="BC2" i="6"/>
  <c r="BQ8" i="6"/>
  <c r="CS8" i="6" s="1"/>
  <c r="BQ59" i="6"/>
  <c r="CS59" i="6" s="1"/>
  <c r="BG7" i="6"/>
  <c r="CI7" i="6" s="1"/>
  <c r="BG81" i="6"/>
  <c r="CI81" i="6" s="1"/>
  <c r="BG27" i="6"/>
  <c r="CI27" i="6" s="1"/>
  <c r="BG17" i="6"/>
  <c r="CI17" i="6" s="1"/>
  <c r="BG89" i="6"/>
  <c r="CI89" i="6" s="1"/>
  <c r="BG60" i="6"/>
  <c r="CI60" i="6" s="1"/>
  <c r="BP48" i="6"/>
  <c r="CR48" i="6" s="1"/>
  <c r="BQ7" i="6"/>
  <c r="CS7" i="6" s="1"/>
  <c r="BQ29" i="6"/>
  <c r="CS29" i="6" s="1"/>
  <c r="BE7" i="6"/>
  <c r="CG7" i="6" s="1"/>
  <c r="BP30" i="6"/>
  <c r="CR30" i="6" s="1"/>
  <c r="BE14" i="6"/>
  <c r="CG14" i="6" s="1"/>
  <c r="BQ37" i="6"/>
  <c r="CS37" i="6" s="1"/>
  <c r="BO47" i="6"/>
  <c r="BF90" i="6"/>
  <c r="CH90" i="6" s="1"/>
  <c r="BH60" i="6"/>
  <c r="CJ60" i="6" s="1"/>
  <c r="BF75" i="6"/>
  <c r="CH75" i="6" s="1"/>
  <c r="BU91" i="6"/>
  <c r="CW91" i="6" s="1"/>
  <c r="BF16" i="6"/>
  <c r="CH16" i="6" s="1"/>
  <c r="BT23" i="6"/>
  <c r="CV23" i="6" s="1"/>
  <c r="BU15" i="6"/>
  <c r="CW15" i="6" s="1"/>
  <c r="BL95" i="6"/>
  <c r="CN95" i="6" s="1"/>
  <c r="BF38" i="6"/>
  <c r="CH38" i="6" s="1"/>
  <c r="BF27" i="6"/>
  <c r="CH27" i="6" s="1"/>
  <c r="BF59" i="6"/>
  <c r="CH59" i="6" s="1"/>
  <c r="BL31" i="6"/>
  <c r="CN31" i="6" s="1"/>
  <c r="BF26" i="6"/>
  <c r="CH26" i="6" s="1"/>
  <c r="BF39" i="6"/>
  <c r="CH39" i="6" s="1"/>
  <c r="BF17" i="6"/>
  <c r="CH17" i="6" s="1"/>
  <c r="BF98" i="6"/>
  <c r="CH98" i="6" s="1"/>
  <c r="BF62" i="6"/>
  <c r="CH62" i="6" s="1"/>
  <c r="BF93" i="6"/>
  <c r="CH93" i="6" s="1"/>
  <c r="BF88" i="6"/>
  <c r="CH88" i="6" s="1"/>
  <c r="BF80" i="6"/>
  <c r="CH80" i="6" s="1"/>
  <c r="BF78" i="6"/>
  <c r="CH78" i="6" s="1"/>
  <c r="BF65" i="6"/>
  <c r="CH65" i="6" s="1"/>
  <c r="BF56" i="6"/>
  <c r="CH56" i="6" s="1"/>
  <c r="BF48" i="6"/>
  <c r="CH48" i="6" s="1"/>
  <c r="BF92" i="6"/>
  <c r="CH92" i="6" s="1"/>
  <c r="BF32" i="6"/>
  <c r="CH32" i="6" s="1"/>
  <c r="BF14" i="6"/>
  <c r="CH14" i="6" s="1"/>
  <c r="BF6" i="6"/>
  <c r="CH6" i="6" s="1"/>
  <c r="BF20" i="6"/>
  <c r="CH20" i="6" s="1"/>
  <c r="BF13" i="6"/>
  <c r="CH13" i="6" s="1"/>
  <c r="BF72" i="6"/>
  <c r="CH72" i="6" s="1"/>
  <c r="BF31" i="6"/>
  <c r="CH31" i="6" s="1"/>
  <c r="BF77" i="6"/>
  <c r="CH77" i="6" s="1"/>
  <c r="BF43" i="6"/>
  <c r="CH43" i="6" s="1"/>
  <c r="BF99" i="6"/>
  <c r="CH99" i="6" s="1"/>
  <c r="BF86" i="6"/>
  <c r="CH86" i="6" s="1"/>
  <c r="BF76" i="6"/>
  <c r="CH76" i="6" s="1"/>
  <c r="BF63" i="6"/>
  <c r="CH63" i="6" s="1"/>
  <c r="BF46" i="6"/>
  <c r="CH46" i="6" s="1"/>
  <c r="BF42" i="6"/>
  <c r="CH42" i="6" s="1"/>
  <c r="BF12" i="6"/>
  <c r="CH12" i="6" s="1"/>
  <c r="BF4" i="6"/>
  <c r="CH4" i="6" s="1"/>
  <c r="BF22" i="6"/>
  <c r="CH22" i="6" s="1"/>
  <c r="BF97" i="6"/>
  <c r="CH97" i="6" s="1"/>
  <c r="BF54" i="6"/>
  <c r="CH54" i="6" s="1"/>
  <c r="BF28" i="6"/>
  <c r="CH28" i="6" s="1"/>
  <c r="BL69" i="6"/>
  <c r="CN69" i="6" s="1"/>
  <c r="BL91" i="6"/>
  <c r="CN91" i="6" s="1"/>
  <c r="BL12" i="6"/>
  <c r="CN12" i="6" s="1"/>
  <c r="BL24" i="6"/>
  <c r="CN24" i="6" s="1"/>
  <c r="BL98" i="6"/>
  <c r="CN98" i="6" s="1"/>
  <c r="BL81" i="6"/>
  <c r="CN81" i="6" s="1"/>
  <c r="BL64" i="6"/>
  <c r="CN64" i="6" s="1"/>
  <c r="BL47" i="6"/>
  <c r="CN47" i="6" s="1"/>
  <c r="BL27" i="6"/>
  <c r="CN27" i="6" s="1"/>
  <c r="BL11" i="6"/>
  <c r="CN11" i="6" s="1"/>
  <c r="BL56" i="6"/>
  <c r="CN56" i="6" s="1"/>
  <c r="BL97" i="6"/>
  <c r="CN97" i="6" s="1"/>
  <c r="BL86" i="6"/>
  <c r="CN86" i="6" s="1"/>
  <c r="BL92" i="6"/>
  <c r="CN92" i="6" s="1"/>
  <c r="BL75" i="6"/>
  <c r="CN75" i="6" s="1"/>
  <c r="BL35" i="6"/>
  <c r="CN35" i="6" s="1"/>
  <c r="BL37" i="6"/>
  <c r="CN37" i="6" s="1"/>
  <c r="BL5" i="6"/>
  <c r="CN5" i="6" s="1"/>
  <c r="BL8" i="6"/>
  <c r="CN8" i="6" s="1"/>
  <c r="BL26" i="6"/>
  <c r="CN26" i="6" s="1"/>
  <c r="BL58" i="6"/>
  <c r="CN58" i="6" s="1"/>
  <c r="BL61" i="6"/>
  <c r="CN61" i="6" s="1"/>
  <c r="BU71" i="6"/>
  <c r="CW71" i="6" s="1"/>
  <c r="BU86" i="6"/>
  <c r="CW86" i="6" s="1"/>
  <c r="BU92" i="6"/>
  <c r="CW92" i="6" s="1"/>
  <c r="BU72" i="6"/>
  <c r="CW72" i="6" s="1"/>
  <c r="BU43" i="6"/>
  <c r="CW43" i="6" s="1"/>
  <c r="BU55" i="6"/>
  <c r="CW55" i="6" s="1"/>
  <c r="BU9" i="6"/>
  <c r="CW9" i="6" s="1"/>
  <c r="BU42" i="6"/>
  <c r="CW42" i="6" s="1"/>
  <c r="BU79" i="6"/>
  <c r="CW79" i="6" s="1"/>
  <c r="BU41" i="6"/>
  <c r="CW41" i="6" s="1"/>
  <c r="BU47" i="6"/>
  <c r="CW47" i="6" s="1"/>
  <c r="BU19" i="6"/>
  <c r="CW19" i="6" s="1"/>
  <c r="BU76" i="6"/>
  <c r="CW76" i="6" s="1"/>
  <c r="BU68" i="6"/>
  <c r="CW68" i="6" s="1"/>
  <c r="BU16" i="6"/>
  <c r="CW16" i="6" s="1"/>
  <c r="BT17" i="6"/>
  <c r="CV17" i="6" s="1"/>
  <c r="BT41" i="6"/>
  <c r="CV41" i="6" s="1"/>
  <c r="BT77" i="6"/>
  <c r="CV77" i="6" s="1"/>
  <c r="BT71" i="6"/>
  <c r="CV71" i="6" s="1"/>
  <c r="BT84" i="6"/>
  <c r="CV84" i="6" s="1"/>
  <c r="BT36" i="6"/>
  <c r="CV36" i="6" s="1"/>
  <c r="BT67" i="6"/>
  <c r="CV67" i="6" s="1"/>
  <c r="BT24" i="6"/>
  <c r="CV24" i="6" s="1"/>
  <c r="BT16" i="6"/>
  <c r="CV16" i="6" s="1"/>
  <c r="BT7" i="6"/>
  <c r="CV7" i="6" s="1"/>
  <c r="BT11" i="6"/>
  <c r="CV11" i="6" s="1"/>
  <c r="BT4" i="6"/>
  <c r="CV4" i="6" s="1"/>
  <c r="BT76" i="6"/>
  <c r="CV76" i="6" s="1"/>
  <c r="BT54" i="6"/>
  <c r="CV54" i="6" s="1"/>
  <c r="BT10" i="6"/>
  <c r="CV10" i="6" s="1"/>
  <c r="BT19" i="6"/>
  <c r="CV19" i="6" s="1"/>
  <c r="BT73" i="6"/>
  <c r="CV73" i="6" s="1"/>
  <c r="BT29" i="6"/>
  <c r="CV29" i="6" s="1"/>
  <c r="BT94" i="6"/>
  <c r="CV94" i="6" s="1"/>
  <c r="BT85" i="6"/>
  <c r="CV85" i="6" s="1"/>
  <c r="BT44" i="6"/>
  <c r="CV44" i="6" s="1"/>
  <c r="BT95" i="6"/>
  <c r="CV95" i="6" s="1"/>
  <c r="BT34" i="6"/>
  <c r="CV34" i="6" s="1"/>
  <c r="BT9" i="6"/>
  <c r="CV9" i="6" s="1"/>
  <c r="BF30" i="6"/>
  <c r="CH30" i="6" s="1"/>
  <c r="BF18" i="6"/>
  <c r="CH18" i="6" s="1"/>
  <c r="BF44" i="6"/>
  <c r="CH44" i="6" s="1"/>
  <c r="BF61" i="6"/>
  <c r="CH61" i="6" s="1"/>
  <c r="BF73" i="6"/>
  <c r="CH73" i="6" s="1"/>
  <c r="BF95" i="6"/>
  <c r="CH95" i="6" s="1"/>
  <c r="BT18" i="6"/>
  <c r="CV18" i="6" s="1"/>
  <c r="BT26" i="6"/>
  <c r="CV26" i="6" s="1"/>
  <c r="BT60" i="6"/>
  <c r="CV60" i="6" s="1"/>
  <c r="BL20" i="6"/>
  <c r="CN20" i="6" s="1"/>
  <c r="BL39" i="6"/>
  <c r="CN39" i="6" s="1"/>
  <c r="BL72" i="6"/>
  <c r="CN72" i="6" s="1"/>
  <c r="BU49" i="6"/>
  <c r="CW49" i="6" s="1"/>
  <c r="BU62" i="6"/>
  <c r="CW62" i="6" s="1"/>
  <c r="BU94" i="6"/>
  <c r="CW94" i="6" s="1"/>
  <c r="BL44" i="6"/>
  <c r="CN44" i="6" s="1"/>
  <c r="BF11" i="6"/>
  <c r="CH11" i="6" s="1"/>
  <c r="BL99" i="6"/>
  <c r="CN99" i="6" s="1"/>
  <c r="BL57" i="6"/>
  <c r="CN57" i="6" s="1"/>
  <c r="BL73" i="6"/>
  <c r="CN73" i="6" s="1"/>
  <c r="BT6" i="6"/>
  <c r="CV6" i="6" s="1"/>
  <c r="BU26" i="6"/>
  <c r="CW26" i="6" s="1"/>
  <c r="BF9" i="6"/>
  <c r="CH9" i="6" s="1"/>
  <c r="BF8" i="6"/>
  <c r="CH8" i="6" s="1"/>
  <c r="BF36" i="6"/>
  <c r="CH36" i="6" s="1"/>
  <c r="BF50" i="6"/>
  <c r="CH50" i="6" s="1"/>
  <c r="BF67" i="6"/>
  <c r="CH67" i="6" s="1"/>
  <c r="BF82" i="6"/>
  <c r="CH82" i="6" s="1"/>
  <c r="BL4" i="6"/>
  <c r="CN4" i="6" s="1"/>
  <c r="BL21" i="6"/>
  <c r="CN21" i="6" s="1"/>
  <c r="BT27" i="6"/>
  <c r="CV27" i="6" s="1"/>
  <c r="BT93" i="6"/>
  <c r="CV93" i="6" s="1"/>
  <c r="BL13" i="6"/>
  <c r="CN13" i="6" s="1"/>
  <c r="BL49" i="6"/>
  <c r="CN49" i="6" s="1"/>
  <c r="BL83" i="6"/>
  <c r="CN83" i="6" s="1"/>
  <c r="BU4" i="6"/>
  <c r="CW4" i="6" s="1"/>
  <c r="BU53" i="6"/>
  <c r="CW53" i="6" s="1"/>
  <c r="BU85" i="6"/>
  <c r="CW85" i="6" s="1"/>
  <c r="BL6" i="6"/>
  <c r="CN6" i="6" s="1"/>
  <c r="BL42" i="6"/>
  <c r="CN42" i="6" s="1"/>
  <c r="BF35" i="6"/>
  <c r="CH35" i="6" s="1"/>
  <c r="BL82" i="6"/>
  <c r="CN82" i="6" s="1"/>
  <c r="BF68" i="6"/>
  <c r="CH68" i="6" s="1"/>
  <c r="BT75" i="6"/>
  <c r="CV75" i="6" s="1"/>
  <c r="BU50" i="6"/>
  <c r="CW50" i="6" s="1"/>
  <c r="BT14" i="6"/>
  <c r="CV14" i="6" s="1"/>
  <c r="BF10" i="6"/>
  <c r="CH10" i="6" s="1"/>
  <c r="BF40" i="6"/>
  <c r="CH40" i="6" s="1"/>
  <c r="BF52" i="6"/>
  <c r="CH52" i="6" s="1"/>
  <c r="BF69" i="6"/>
  <c r="CH69" i="6" s="1"/>
  <c r="BF84" i="6"/>
  <c r="CH84" i="6" s="1"/>
  <c r="BL18" i="6"/>
  <c r="CN18" i="6" s="1"/>
  <c r="BT28" i="6"/>
  <c r="CV28" i="6" s="1"/>
  <c r="BT61" i="6"/>
  <c r="CV61" i="6" s="1"/>
  <c r="BL19" i="6"/>
  <c r="CN19" i="6" s="1"/>
  <c r="BL55" i="6"/>
  <c r="CN55" i="6" s="1"/>
  <c r="BL89" i="6"/>
  <c r="CN89" i="6" s="1"/>
  <c r="BU5" i="6"/>
  <c r="CW5" i="6" s="1"/>
  <c r="BU35" i="6"/>
  <c r="CW35" i="6" s="1"/>
  <c r="BU89" i="6"/>
  <c r="CW89" i="6" s="1"/>
  <c r="BL28" i="6"/>
  <c r="CN28" i="6" s="1"/>
  <c r="BL67" i="6"/>
  <c r="CN67" i="6" s="1"/>
  <c r="BF7" i="6"/>
  <c r="CH7" i="6" s="1"/>
  <c r="BF83" i="6"/>
  <c r="CH83" i="6" s="1"/>
  <c r="BT89" i="6"/>
  <c r="CV89" i="6" s="1"/>
  <c r="S24" i="7"/>
  <c r="BQ90" i="6"/>
  <c r="CS90" i="6" s="1"/>
  <c r="BH81" i="6"/>
  <c r="CJ81" i="6" s="1"/>
  <c r="BH35" i="6"/>
  <c r="CJ35" i="6" s="1"/>
  <c r="BQ34" i="6"/>
  <c r="CS34" i="6" s="1"/>
  <c r="BO57" i="6"/>
  <c r="BE78" i="6"/>
  <c r="CG78" i="6" s="1"/>
  <c r="BX76" i="6"/>
  <c r="CZ76" i="6" s="1"/>
  <c r="BQ91" i="6"/>
  <c r="CS91" i="6" s="1"/>
  <c r="BO10" i="6"/>
  <c r="BE28" i="6"/>
  <c r="CG28" i="6" s="1"/>
  <c r="BH50" i="6"/>
  <c r="CJ50" i="6" s="1"/>
  <c r="BH52" i="6"/>
  <c r="CJ52" i="6" s="1"/>
  <c r="BH20" i="6"/>
  <c r="CJ20" i="6" s="1"/>
  <c r="BH96" i="6"/>
  <c r="CJ96" i="6" s="1"/>
  <c r="BH79" i="6"/>
  <c r="CJ79" i="6" s="1"/>
  <c r="BH68" i="6"/>
  <c r="CJ68" i="6" s="1"/>
  <c r="BH58" i="6"/>
  <c r="CJ58" i="6" s="1"/>
  <c r="BH49" i="6"/>
  <c r="CJ49" i="6" s="1"/>
  <c r="BH39" i="6"/>
  <c r="CJ39" i="6" s="1"/>
  <c r="BH31" i="6"/>
  <c r="CJ31" i="6" s="1"/>
  <c r="BH13" i="6"/>
  <c r="CJ13" i="6" s="1"/>
  <c r="BH38" i="6"/>
  <c r="CJ38" i="6" s="1"/>
  <c r="BH16" i="6"/>
  <c r="CJ16" i="6" s="1"/>
  <c r="BH28" i="6"/>
  <c r="CJ28" i="6" s="1"/>
  <c r="BH26" i="6"/>
  <c r="CJ26" i="6" s="1"/>
  <c r="BH12" i="6"/>
  <c r="CJ12" i="6" s="1"/>
  <c r="BH6" i="6"/>
  <c r="CJ6" i="6" s="1"/>
  <c r="BH91" i="6"/>
  <c r="CJ91" i="6" s="1"/>
  <c r="BH87" i="6"/>
  <c r="CJ87" i="6" s="1"/>
  <c r="BH66" i="6"/>
  <c r="CJ66" i="6" s="1"/>
  <c r="BH70" i="6"/>
  <c r="CJ70" i="6" s="1"/>
  <c r="BH45" i="6"/>
  <c r="CJ45" i="6" s="1"/>
  <c r="BH37" i="6"/>
  <c r="CJ37" i="6" s="1"/>
  <c r="BH27" i="6"/>
  <c r="CJ27" i="6" s="1"/>
  <c r="BH9" i="6"/>
  <c r="CJ9" i="6" s="1"/>
  <c r="BH17" i="6"/>
  <c r="CJ17" i="6" s="1"/>
  <c r="BH43" i="6"/>
  <c r="CJ43" i="6" s="1"/>
  <c r="BH64" i="6"/>
  <c r="CJ64" i="6" s="1"/>
  <c r="BH85" i="6"/>
  <c r="CJ85" i="6" s="1"/>
  <c r="BI15" i="6"/>
  <c r="CK15" i="6" s="1"/>
  <c r="BI78" i="6"/>
  <c r="CK78" i="6" s="1"/>
  <c r="BK26" i="6"/>
  <c r="CM26" i="6" s="1"/>
  <c r="BK79" i="6"/>
  <c r="CM79" i="6" s="1"/>
  <c r="BQ6" i="6"/>
  <c r="CS6" i="6" s="1"/>
  <c r="BQ28" i="6"/>
  <c r="CS28" i="6" s="1"/>
  <c r="BQ70" i="6"/>
  <c r="CS70" i="6" s="1"/>
  <c r="BQ36" i="6"/>
  <c r="CS36" i="6" s="1"/>
  <c r="BQ44" i="6"/>
  <c r="CS44" i="6" s="1"/>
  <c r="BQ74" i="6"/>
  <c r="CS74" i="6" s="1"/>
  <c r="BQ35" i="6"/>
  <c r="CS35" i="6" s="1"/>
  <c r="BH21" i="6"/>
  <c r="CJ21" i="6" s="1"/>
  <c r="BG37" i="6"/>
  <c r="CI37" i="6" s="1"/>
  <c r="BH5" i="6"/>
  <c r="CJ5" i="6" s="1"/>
  <c r="BH25" i="6"/>
  <c r="CJ25" i="6" s="1"/>
  <c r="BH51" i="6"/>
  <c r="CJ51" i="6" s="1"/>
  <c r="BH75" i="6"/>
  <c r="CJ75" i="6" s="1"/>
  <c r="BH98" i="6"/>
  <c r="CJ98" i="6" s="1"/>
  <c r="BQ15" i="6"/>
  <c r="CS15" i="6" s="1"/>
  <c r="BQ81" i="6"/>
  <c r="CS81" i="6" s="1"/>
  <c r="BE4" i="6"/>
  <c r="CG4" i="6" s="1"/>
  <c r="BH18" i="6"/>
  <c r="CJ18" i="6" s="1"/>
  <c r="BQ86" i="6"/>
  <c r="CS86" i="6" s="1"/>
  <c r="BH48" i="6"/>
  <c r="CJ48" i="6" s="1"/>
  <c r="BF37" i="6"/>
  <c r="CH37" i="6" s="1"/>
  <c r="BF41" i="6"/>
  <c r="CH41" i="6" s="1"/>
  <c r="BF96" i="6"/>
  <c r="CH96" i="6" s="1"/>
  <c r="BF45" i="6"/>
  <c r="CH45" i="6" s="1"/>
  <c r="BF33" i="6"/>
  <c r="CH33" i="6" s="1"/>
  <c r="BF89" i="6"/>
  <c r="CH89" i="6" s="1"/>
  <c r="BF24" i="6"/>
  <c r="CH24" i="6" s="1"/>
  <c r="BF29" i="6"/>
  <c r="CH29" i="6" s="1"/>
  <c r="BF87" i="6"/>
  <c r="CH87" i="6" s="1"/>
  <c r="BF74" i="6"/>
  <c r="CH74" i="6" s="1"/>
  <c r="BF60" i="6"/>
  <c r="CH60" i="6" s="1"/>
  <c r="BF15" i="6"/>
  <c r="CH15" i="6" s="1"/>
  <c r="BF70" i="6"/>
  <c r="CH70" i="6" s="1"/>
  <c r="BF55" i="6"/>
  <c r="CH55" i="6" s="1"/>
  <c r="BL74" i="6"/>
  <c r="CN74" i="6" s="1"/>
  <c r="BL48" i="6"/>
  <c r="CN48" i="6" s="1"/>
  <c r="BL14" i="6"/>
  <c r="CN14" i="6" s="1"/>
  <c r="BL84" i="6"/>
  <c r="CN84" i="6" s="1"/>
  <c r="BL65" i="6"/>
  <c r="CN65" i="6" s="1"/>
  <c r="BL93" i="6"/>
  <c r="CN93" i="6" s="1"/>
  <c r="BL63" i="6"/>
  <c r="CN63" i="6" s="1"/>
  <c r="BL88" i="6"/>
  <c r="CN88" i="6" s="1"/>
  <c r="BL59" i="6"/>
  <c r="CN59" i="6" s="1"/>
  <c r="BL52" i="6"/>
  <c r="CN52" i="6" s="1"/>
  <c r="BL36" i="6"/>
  <c r="CN36" i="6" s="1"/>
  <c r="BL23" i="6"/>
  <c r="CN23" i="6" s="1"/>
  <c r="BL96" i="6"/>
  <c r="CN96" i="6" s="1"/>
  <c r="BL87" i="6"/>
  <c r="CN87" i="6" s="1"/>
  <c r="BL79" i="6"/>
  <c r="CN79" i="6" s="1"/>
  <c r="BL70" i="6"/>
  <c r="CN70" i="6" s="1"/>
  <c r="BL62" i="6"/>
  <c r="CN62" i="6" s="1"/>
  <c r="BL53" i="6"/>
  <c r="CN53" i="6" s="1"/>
  <c r="BL45" i="6"/>
  <c r="CN45" i="6" s="1"/>
  <c r="BL25" i="6"/>
  <c r="CN25" i="6" s="1"/>
  <c r="BL22" i="6"/>
  <c r="CN22" i="6" s="1"/>
  <c r="BL17" i="6"/>
  <c r="CN17" i="6" s="1"/>
  <c r="BL9" i="6"/>
  <c r="CN9" i="6" s="1"/>
  <c r="BL29" i="6"/>
  <c r="CN29" i="6" s="1"/>
  <c r="BL32" i="6"/>
  <c r="CN32" i="6" s="1"/>
  <c r="BL10" i="6"/>
  <c r="CN10" i="6" s="1"/>
  <c r="BL46" i="6"/>
  <c r="CN46" i="6" s="1"/>
  <c r="BL40" i="6"/>
  <c r="CN40" i="6" s="1"/>
  <c r="BL34" i="6"/>
  <c r="CN34" i="6" s="1"/>
  <c r="BL90" i="6"/>
  <c r="CN90" i="6" s="1"/>
  <c r="BL30" i="6"/>
  <c r="CN30" i="6" s="1"/>
  <c r="BL78" i="6"/>
  <c r="CN78" i="6" s="1"/>
  <c r="BL54" i="6"/>
  <c r="CN54" i="6" s="1"/>
  <c r="BL50" i="6"/>
  <c r="CN50" i="6" s="1"/>
  <c r="BL94" i="6"/>
  <c r="CN94" i="6" s="1"/>
  <c r="BL85" i="6"/>
  <c r="CN85" i="6" s="1"/>
  <c r="BL77" i="6"/>
  <c r="CN77" i="6" s="1"/>
  <c r="BL68" i="6"/>
  <c r="CN68" i="6" s="1"/>
  <c r="BL60" i="6"/>
  <c r="CN60" i="6" s="1"/>
  <c r="BL51" i="6"/>
  <c r="CN51" i="6" s="1"/>
  <c r="BL43" i="6"/>
  <c r="CN43" i="6" s="1"/>
  <c r="BL33" i="6"/>
  <c r="CN33" i="6" s="1"/>
  <c r="BL41" i="6"/>
  <c r="CN41" i="6" s="1"/>
  <c r="BL15" i="6"/>
  <c r="CN15" i="6" s="1"/>
  <c r="BL7" i="6"/>
  <c r="CN7" i="6" s="1"/>
  <c r="BL80" i="6"/>
  <c r="CN80" i="6" s="1"/>
  <c r="BL71" i="6"/>
  <c r="CN71" i="6" s="1"/>
  <c r="BL38" i="6"/>
  <c r="CN38" i="6" s="1"/>
  <c r="BU18" i="6"/>
  <c r="CW18" i="6" s="1"/>
  <c r="BU34" i="6"/>
  <c r="CW34" i="6" s="1"/>
  <c r="BU44" i="6"/>
  <c r="CW44" i="6" s="1"/>
  <c r="BU28" i="6"/>
  <c r="CW28" i="6" s="1"/>
  <c r="BU21" i="6"/>
  <c r="CW21" i="6" s="1"/>
  <c r="BU98" i="6"/>
  <c r="CW98" i="6" s="1"/>
  <c r="BU87" i="6"/>
  <c r="CW87" i="6" s="1"/>
  <c r="BU77" i="6"/>
  <c r="CW77" i="6" s="1"/>
  <c r="BU81" i="6"/>
  <c r="CW81" i="6" s="1"/>
  <c r="BU66" i="6"/>
  <c r="CW66" i="6" s="1"/>
  <c r="BU58" i="6"/>
  <c r="CW58" i="6" s="1"/>
  <c r="BU39" i="6"/>
  <c r="CW39" i="6" s="1"/>
  <c r="BU45" i="6"/>
  <c r="CW45" i="6" s="1"/>
  <c r="BU37" i="6"/>
  <c r="CW37" i="6" s="1"/>
  <c r="BU7" i="6"/>
  <c r="CW7" i="6" s="1"/>
  <c r="BU11" i="6"/>
  <c r="CW11" i="6" s="1"/>
  <c r="BU65" i="6"/>
  <c r="CW65" i="6" s="1"/>
  <c r="BU63" i="6"/>
  <c r="CW63" i="6" s="1"/>
  <c r="BU24" i="6"/>
  <c r="CW24" i="6" s="1"/>
  <c r="BU31" i="6"/>
  <c r="CW31" i="6" s="1"/>
  <c r="BU96" i="6"/>
  <c r="CW96" i="6" s="1"/>
  <c r="BU83" i="6"/>
  <c r="CW83" i="6" s="1"/>
  <c r="BU75" i="6"/>
  <c r="CW75" i="6" s="1"/>
  <c r="BU74" i="6"/>
  <c r="CW74" i="6" s="1"/>
  <c r="BU64" i="6"/>
  <c r="CW64" i="6" s="1"/>
  <c r="BU51" i="6"/>
  <c r="CW51" i="6" s="1"/>
  <c r="BU36" i="6"/>
  <c r="CW36" i="6" s="1"/>
  <c r="BU70" i="6"/>
  <c r="CW70" i="6" s="1"/>
  <c r="BU10" i="6"/>
  <c r="CW10" i="6" s="1"/>
  <c r="BU17" i="6"/>
  <c r="CW17" i="6" s="1"/>
  <c r="BU13" i="6"/>
  <c r="CW13" i="6" s="1"/>
  <c r="BT37" i="6"/>
  <c r="CV37" i="6" s="1"/>
  <c r="BT90" i="6"/>
  <c r="CV90" i="6" s="1"/>
  <c r="BT92" i="6"/>
  <c r="CV92" i="6" s="1"/>
  <c r="BT49" i="6"/>
  <c r="CV49" i="6" s="1"/>
  <c r="BT56" i="6"/>
  <c r="CV56" i="6" s="1"/>
  <c r="BT43" i="6"/>
  <c r="CV43" i="6" s="1"/>
  <c r="BT58" i="6"/>
  <c r="CV58" i="6" s="1"/>
  <c r="BT55" i="6"/>
  <c r="CV55" i="6" s="1"/>
  <c r="BT13" i="6"/>
  <c r="CV13" i="6" s="1"/>
  <c r="BT99" i="6"/>
  <c r="CV99" i="6" s="1"/>
  <c r="BT91" i="6"/>
  <c r="CV91" i="6" s="1"/>
  <c r="BT88" i="6"/>
  <c r="CV88" i="6" s="1"/>
  <c r="BT69" i="6"/>
  <c r="CV69" i="6" s="1"/>
  <c r="BT33" i="6"/>
  <c r="CV33" i="6" s="1"/>
  <c r="BT25" i="6"/>
  <c r="CV25" i="6" s="1"/>
  <c r="BT63" i="6"/>
  <c r="CV63" i="6" s="1"/>
  <c r="BT38" i="6"/>
  <c r="CV38" i="6" s="1"/>
  <c r="BT21" i="6"/>
  <c r="CV21" i="6" s="1"/>
  <c r="BT70" i="6"/>
  <c r="CV70" i="6" s="1"/>
  <c r="BT52" i="6"/>
  <c r="CV52" i="6" s="1"/>
  <c r="BT35" i="6"/>
  <c r="CV35" i="6" s="1"/>
  <c r="BT46" i="6"/>
  <c r="CV46" i="6" s="1"/>
  <c r="BT66" i="6"/>
  <c r="CV66" i="6" s="1"/>
  <c r="BT40" i="6"/>
  <c r="CV40" i="6" s="1"/>
  <c r="BT5" i="6"/>
  <c r="CV5" i="6" s="1"/>
  <c r="BT15" i="6"/>
  <c r="CV15" i="6" s="1"/>
  <c r="BT97" i="6"/>
  <c r="CV97" i="6" s="1"/>
  <c r="BT62" i="6"/>
  <c r="CV62" i="6" s="1"/>
  <c r="BT80" i="6"/>
  <c r="CV80" i="6" s="1"/>
  <c r="BT65" i="6"/>
  <c r="CV65" i="6" s="1"/>
  <c r="BT31" i="6"/>
  <c r="CV31" i="6" s="1"/>
  <c r="BT30" i="6"/>
  <c r="CV30" i="6" s="1"/>
  <c r="BT59" i="6"/>
  <c r="CV59" i="6" s="1"/>
  <c r="BT32" i="6"/>
  <c r="CV32" i="6" s="1"/>
  <c r="BT20" i="6"/>
  <c r="CV20" i="6" s="1"/>
  <c r="BT8" i="6"/>
  <c r="CV8" i="6" s="1"/>
  <c r="BH8" i="6"/>
  <c r="CJ8" i="6" s="1"/>
  <c r="BH22" i="6"/>
  <c r="CJ22" i="6" s="1"/>
  <c r="BG35" i="6"/>
  <c r="CI35" i="6" s="1"/>
  <c r="BG76" i="6"/>
  <c r="CI76" i="6" s="1"/>
  <c r="BV64" i="6"/>
  <c r="CX64" i="6" s="1"/>
  <c r="BV28" i="6"/>
  <c r="CX28" i="6" s="1"/>
  <c r="BE79" i="6"/>
  <c r="CG79" i="6" s="1"/>
  <c r="BE77" i="6"/>
  <c r="CG77" i="6" s="1"/>
  <c r="BE37" i="6"/>
  <c r="CG37" i="6" s="1"/>
  <c r="BE23" i="6"/>
  <c r="CG23" i="6" s="1"/>
  <c r="BE96" i="6"/>
  <c r="CG96" i="6" s="1"/>
  <c r="BE63" i="6"/>
  <c r="CG63" i="6" s="1"/>
  <c r="BE46" i="6"/>
  <c r="CG46" i="6" s="1"/>
  <c r="BE94" i="6"/>
  <c r="CG94" i="6" s="1"/>
  <c r="BE61" i="6"/>
  <c r="CG61" i="6" s="1"/>
  <c r="BE40" i="6"/>
  <c r="CG40" i="6" s="1"/>
  <c r="BE31" i="6"/>
  <c r="CG31" i="6" s="1"/>
  <c r="BG49" i="6"/>
  <c r="CI49" i="6" s="1"/>
  <c r="BG72" i="6"/>
  <c r="CI72" i="6" s="1"/>
  <c r="BE11" i="6"/>
  <c r="CG11" i="6" s="1"/>
  <c r="BH7" i="6"/>
  <c r="CJ7" i="6" s="1"/>
  <c r="BH33" i="6"/>
  <c r="CJ33" i="6" s="1"/>
  <c r="BH53" i="6"/>
  <c r="CJ53" i="6" s="1"/>
  <c r="BH83" i="6"/>
  <c r="CJ83" i="6" s="1"/>
  <c r="BQ66" i="6"/>
  <c r="CS66" i="6" s="1"/>
  <c r="BE26" i="6"/>
  <c r="CG26" i="6" s="1"/>
  <c r="BE27" i="6"/>
  <c r="CG27" i="6" s="1"/>
  <c r="BQ30" i="6"/>
  <c r="CS30" i="6" s="1"/>
  <c r="BQ96" i="6"/>
  <c r="CS96" i="6" s="1"/>
  <c r="BV18" i="6"/>
  <c r="CX18" i="6" s="1"/>
  <c r="BG19" i="6"/>
  <c r="CI19" i="6" s="1"/>
  <c r="BG25" i="6"/>
  <c r="CI25" i="6" s="1"/>
  <c r="BG68" i="6"/>
  <c r="CI68" i="6" s="1"/>
  <c r="BV42" i="6"/>
  <c r="CX42" i="6" s="1"/>
  <c r="BI18" i="6"/>
  <c r="CK18" i="6" s="1"/>
  <c r="BV92" i="6"/>
  <c r="CX92" i="6" s="1"/>
  <c r="BV73" i="6"/>
  <c r="CX73" i="6" s="1"/>
  <c r="BG32" i="6"/>
  <c r="CI32" i="6" s="1"/>
  <c r="BK82" i="6"/>
  <c r="CM82" i="6" s="1"/>
  <c r="BI44" i="6"/>
  <c r="CK44" i="6" s="1"/>
  <c r="BU95" i="6"/>
  <c r="CW95" i="6" s="1"/>
  <c r="BU38" i="6"/>
  <c r="CW38" i="6" s="1"/>
  <c r="BU12" i="6"/>
  <c r="CW12" i="6" s="1"/>
  <c r="BU30" i="6"/>
  <c r="CW30" i="6" s="1"/>
  <c r="BU22" i="6"/>
  <c r="CW22" i="6" s="1"/>
  <c r="BL16" i="6"/>
  <c r="CN16" i="6" s="1"/>
  <c r="BF85" i="6"/>
  <c r="CH85" i="6" s="1"/>
  <c r="BF47" i="6"/>
  <c r="CH47" i="6" s="1"/>
  <c r="BF79" i="6"/>
  <c r="CH79" i="6" s="1"/>
  <c r="BI50" i="6"/>
  <c r="CK50" i="6" s="1"/>
  <c r="BV25" i="6"/>
  <c r="CX25" i="6" s="1"/>
  <c r="BU84" i="6"/>
  <c r="CW84" i="6" s="1"/>
  <c r="BU97" i="6"/>
  <c r="CW97" i="6" s="1"/>
  <c r="BU67" i="6"/>
  <c r="CW67" i="6" s="1"/>
  <c r="BU73" i="6"/>
  <c r="CW73" i="6" s="1"/>
  <c r="BK65" i="6"/>
  <c r="CM65" i="6" s="1"/>
  <c r="BF34" i="6"/>
  <c r="CH34" i="6" s="1"/>
  <c r="BH78" i="6"/>
  <c r="CJ78" i="6" s="1"/>
  <c r="BH84" i="6"/>
  <c r="CJ84" i="6" s="1"/>
  <c r="BO94" i="6"/>
  <c r="BX13" i="6"/>
  <c r="CZ13" i="6" s="1"/>
  <c r="BO60" i="6"/>
  <c r="BH44" i="6"/>
  <c r="CJ44" i="6" s="1"/>
  <c r="BH69" i="6"/>
  <c r="CJ69" i="6" s="1"/>
  <c r="BH59" i="6"/>
  <c r="CJ59" i="6" s="1"/>
  <c r="BH34" i="6"/>
  <c r="CJ34" i="6" s="1"/>
  <c r="BH57" i="6"/>
  <c r="CJ57" i="6" s="1"/>
  <c r="BH95" i="6"/>
  <c r="CJ95" i="6" s="1"/>
  <c r="BH88" i="6"/>
  <c r="CJ88" i="6" s="1"/>
  <c r="BH76" i="6"/>
  <c r="CJ76" i="6" s="1"/>
  <c r="T24" i="7"/>
  <c r="BJ23" i="6"/>
  <c r="CL23" i="6" s="1"/>
  <c r="BX78" i="6"/>
  <c r="CZ78" i="6" s="1"/>
  <c r="BP61" i="6"/>
  <c r="CR61" i="6" s="1"/>
  <c r="BP36" i="6"/>
  <c r="CR36" i="6" s="1"/>
  <c r="BP13" i="6"/>
  <c r="CR13" i="6" s="1"/>
  <c r="BP71" i="6"/>
  <c r="CR71" i="6" s="1"/>
  <c r="BO4" i="6"/>
  <c r="BP73" i="6"/>
  <c r="CR73" i="6" s="1"/>
  <c r="BX4" i="6"/>
  <c r="CZ4" i="6" s="1"/>
  <c r="BG6" i="6"/>
  <c r="CI6" i="6" s="1"/>
  <c r="BX17" i="6"/>
  <c r="CZ17" i="6" s="1"/>
  <c r="BG11" i="6"/>
  <c r="CI11" i="6" s="1"/>
  <c r="BG38" i="6"/>
  <c r="CI38" i="6" s="1"/>
  <c r="BG33" i="6"/>
  <c r="CI33" i="6" s="1"/>
  <c r="BG70" i="6"/>
  <c r="CI70" i="6" s="1"/>
  <c r="BG97" i="6"/>
  <c r="CI97" i="6" s="1"/>
  <c r="BO33" i="6"/>
  <c r="BH24" i="6"/>
  <c r="CJ24" i="6" s="1"/>
  <c r="BH11" i="6"/>
  <c r="CJ11" i="6" s="1"/>
  <c r="BH19" i="6"/>
  <c r="CJ19" i="6" s="1"/>
  <c r="BH29" i="6"/>
  <c r="CJ29" i="6" s="1"/>
  <c r="BH41" i="6"/>
  <c r="CJ41" i="6" s="1"/>
  <c r="BH47" i="6"/>
  <c r="CJ47" i="6" s="1"/>
  <c r="BH55" i="6"/>
  <c r="CJ55" i="6" s="1"/>
  <c r="BH62" i="6"/>
  <c r="CJ62" i="6" s="1"/>
  <c r="BH72" i="6"/>
  <c r="CJ72" i="6" s="1"/>
  <c r="BH77" i="6"/>
  <c r="CJ77" i="6" s="1"/>
  <c r="BH89" i="6"/>
  <c r="CJ89" i="6" s="1"/>
  <c r="BH94" i="6"/>
  <c r="CJ94" i="6" s="1"/>
  <c r="BI56" i="6"/>
  <c r="CK56" i="6" s="1"/>
  <c r="BI94" i="6"/>
  <c r="CK94" i="6" s="1"/>
  <c r="BP60" i="6"/>
  <c r="CR60" i="6" s="1"/>
  <c r="BO19" i="6"/>
  <c r="BO54" i="6"/>
  <c r="BP84" i="6"/>
  <c r="CR84" i="6" s="1"/>
  <c r="BH14" i="6"/>
  <c r="CJ14" i="6" s="1"/>
  <c r="BH65" i="6"/>
  <c r="CJ65" i="6" s="1"/>
  <c r="BH4" i="6"/>
  <c r="CJ4" i="6" s="1"/>
  <c r="BH54" i="6"/>
  <c r="CJ54" i="6" s="1"/>
  <c r="BH82" i="6"/>
  <c r="CJ82" i="6" s="1"/>
  <c r="BH80" i="6"/>
  <c r="CJ80" i="6" s="1"/>
  <c r="BV43" i="6"/>
  <c r="CX43" i="6" s="1"/>
  <c r="BK47" i="6"/>
  <c r="CM47" i="6" s="1"/>
  <c r="BH92" i="6"/>
  <c r="CJ92" i="6" s="1"/>
  <c r="BP9" i="6"/>
  <c r="CR9" i="6" s="1"/>
  <c r="BX32" i="6"/>
  <c r="CZ32" i="6" s="1"/>
  <c r="BX93" i="6"/>
  <c r="CZ93" i="6" s="1"/>
  <c r="BP53" i="6"/>
  <c r="CR53" i="6" s="1"/>
  <c r="BO5" i="6"/>
  <c r="BP40" i="6"/>
  <c r="CR40" i="6" s="1"/>
  <c r="BO34" i="6"/>
  <c r="BO71" i="6"/>
  <c r="BP66" i="6"/>
  <c r="CR66" i="6" s="1"/>
  <c r="BJ10" i="6"/>
  <c r="CL10" i="6" s="1"/>
  <c r="BP64" i="6"/>
  <c r="CR64" i="6" s="1"/>
  <c r="BP79" i="6"/>
  <c r="CR79" i="6" s="1"/>
  <c r="BX46" i="6"/>
  <c r="CZ46" i="6" s="1"/>
  <c r="BX87" i="6"/>
  <c r="CZ87" i="6" s="1"/>
  <c r="BO17" i="6"/>
  <c r="BX74" i="6"/>
  <c r="CZ74" i="6" s="1"/>
  <c r="BP32" i="6"/>
  <c r="CR32" i="6" s="1"/>
  <c r="BP62" i="6"/>
  <c r="CR62" i="6" s="1"/>
  <c r="BO15" i="6"/>
  <c r="BX21" i="6"/>
  <c r="CZ21" i="6" s="1"/>
  <c r="BP47" i="6"/>
  <c r="CR47" i="6" s="1"/>
  <c r="BO49" i="6"/>
  <c r="BP80" i="6"/>
  <c r="CR80" i="6" s="1"/>
  <c r="BP33" i="6"/>
  <c r="CR33" i="6" s="1"/>
  <c r="BO7" i="6"/>
  <c r="BP10" i="6"/>
  <c r="CR10" i="6" s="1"/>
  <c r="BO42" i="6"/>
  <c r="BO78" i="6"/>
  <c r="BP83" i="6"/>
  <c r="CR83" i="6" s="1"/>
  <c r="BJ90" i="6"/>
  <c r="CL90" i="6" s="1"/>
  <c r="BP88" i="6"/>
  <c r="CR88" i="6" s="1"/>
  <c r="BH97" i="6"/>
  <c r="CJ97" i="6" s="1"/>
  <c r="BI35" i="6"/>
  <c r="CK35" i="6" s="1"/>
  <c r="BH30" i="6"/>
  <c r="CJ30" i="6" s="1"/>
  <c r="BH56" i="6"/>
  <c r="CJ56" i="6" s="1"/>
  <c r="BH86" i="6"/>
  <c r="CJ86" i="6" s="1"/>
  <c r="BH32" i="6"/>
  <c r="CJ32" i="6" s="1"/>
  <c r="BK20" i="6"/>
  <c r="CM20" i="6" s="1"/>
  <c r="BI43" i="6"/>
  <c r="CK43" i="6" s="1"/>
  <c r="BO93" i="6"/>
  <c r="BX94" i="6"/>
  <c r="CZ94" i="6" s="1"/>
  <c r="BX89" i="6"/>
  <c r="CZ89" i="6" s="1"/>
  <c r="BH42" i="6"/>
  <c r="CJ42" i="6" s="1"/>
  <c r="BH36" i="6"/>
  <c r="CJ36" i="6" s="1"/>
  <c r="BH99" i="6"/>
  <c r="CJ99" i="6" s="1"/>
  <c r="BH74" i="6"/>
  <c r="CJ74" i="6" s="1"/>
  <c r="BO22" i="6"/>
  <c r="BG52" i="6"/>
  <c r="CI52" i="6" s="1"/>
  <c r="BK30" i="6"/>
  <c r="CM30" i="6" s="1"/>
  <c r="BH73" i="6"/>
  <c r="CJ73" i="6" s="1"/>
  <c r="BH71" i="6"/>
  <c r="CJ71" i="6" s="1"/>
  <c r="V24" i="7"/>
  <c r="W24" i="7"/>
  <c r="BH40" i="6"/>
  <c r="CJ40" i="6" s="1"/>
  <c r="BH63" i="6"/>
  <c r="CJ63" i="6" s="1"/>
  <c r="BH90" i="6"/>
  <c r="CJ90" i="6" s="1"/>
  <c r="BH93" i="6"/>
  <c r="CJ93" i="6" s="1"/>
  <c r="BH23" i="6"/>
  <c r="CJ23" i="6" s="1"/>
  <c r="BJ35" i="6"/>
  <c r="CL35" i="6" s="1"/>
  <c r="BH10" i="6"/>
  <c r="CJ10" i="6" s="1"/>
  <c r="BO31" i="6"/>
  <c r="BV58" i="6"/>
  <c r="CX58" i="6" s="1"/>
  <c r="BO45" i="6"/>
  <c r="BX45" i="6"/>
  <c r="CZ45" i="6" s="1"/>
  <c r="BX14" i="6"/>
  <c r="CZ14" i="6" s="1"/>
  <c r="BO81" i="6"/>
  <c r="BH61" i="6"/>
  <c r="CJ61" i="6" s="1"/>
  <c r="BJ21" i="6"/>
  <c r="CL21" i="6" s="1"/>
  <c r="BH67" i="6"/>
  <c r="CJ67" i="6" s="1"/>
  <c r="BJ43" i="6"/>
  <c r="CL43" i="6" s="1"/>
  <c r="BI33" i="6"/>
  <c r="CK33" i="6" s="1"/>
  <c r="BK24" i="6"/>
  <c r="CM24" i="6" s="1"/>
  <c r="BV97" i="6"/>
  <c r="CX97" i="6" s="1"/>
  <c r="BH46" i="6"/>
  <c r="CJ46" i="6" s="1"/>
  <c r="BI10" i="6"/>
  <c r="CK10" i="6" s="1"/>
  <c r="BI48" i="6"/>
  <c r="CK48" i="6" s="1"/>
  <c r="BI42" i="6"/>
  <c r="CK42" i="6" s="1"/>
  <c r="BI32" i="6"/>
  <c r="CK32" i="6" s="1"/>
  <c r="BI76" i="6"/>
  <c r="CK76" i="6" s="1"/>
  <c r="BI96" i="6"/>
  <c r="CK96" i="6" s="1"/>
  <c r="BJ4" i="6"/>
  <c r="CL4" i="6" s="1"/>
  <c r="BJ86" i="6"/>
  <c r="CL86" i="6" s="1"/>
  <c r="BI21" i="6"/>
  <c r="CK21" i="6" s="1"/>
  <c r="BV23" i="6"/>
  <c r="CX23" i="6" s="1"/>
  <c r="BV33" i="6"/>
  <c r="CX33" i="6" s="1"/>
  <c r="BV59" i="6"/>
  <c r="CX59" i="6" s="1"/>
  <c r="BI38" i="6"/>
  <c r="CK38" i="6" s="1"/>
  <c r="BI77" i="6"/>
  <c r="CK77" i="6" s="1"/>
  <c r="BI31" i="6"/>
  <c r="CK31" i="6" s="1"/>
  <c r="BI39" i="6"/>
  <c r="CK39" i="6" s="1"/>
  <c r="BV77" i="6"/>
  <c r="CX77" i="6" s="1"/>
  <c r="BV60" i="6"/>
  <c r="CX60" i="6" s="1"/>
  <c r="BV79" i="6"/>
  <c r="CX79" i="6" s="1"/>
  <c r="BJ9" i="6"/>
  <c r="CL9" i="6" s="1"/>
  <c r="BG82" i="6"/>
  <c r="CI82" i="6" s="1"/>
  <c r="BG69" i="6"/>
  <c r="CI69" i="6" s="1"/>
  <c r="BG80" i="6"/>
  <c r="CI80" i="6" s="1"/>
  <c r="BK59" i="6"/>
  <c r="CM59" i="6" s="1"/>
  <c r="BK25" i="6"/>
  <c r="CM25" i="6" s="1"/>
  <c r="BK57" i="6"/>
  <c r="CM57" i="6" s="1"/>
  <c r="BK93" i="6"/>
  <c r="CM93" i="6" s="1"/>
  <c r="BK89" i="6"/>
  <c r="CM89" i="6" s="1"/>
  <c r="BK10" i="6"/>
  <c r="CM10" i="6" s="1"/>
  <c r="BV95" i="6"/>
  <c r="CX95" i="6" s="1"/>
  <c r="Y24" i="7"/>
  <c r="BG15" i="6"/>
  <c r="CI15" i="6" s="1"/>
  <c r="BG34" i="6"/>
  <c r="CI34" i="6" s="1"/>
  <c r="BG36" i="6"/>
  <c r="CI36" i="6" s="1"/>
  <c r="BG45" i="6"/>
  <c r="CI45" i="6" s="1"/>
  <c r="BG75" i="6"/>
  <c r="CI75" i="6" s="1"/>
  <c r="BG83" i="6"/>
  <c r="CI83" i="6" s="1"/>
  <c r="BV12" i="6"/>
  <c r="CX12" i="6" s="1"/>
  <c r="BI16" i="6"/>
  <c r="CK16" i="6" s="1"/>
  <c r="BI61" i="6"/>
  <c r="CK61" i="6" s="1"/>
  <c r="BI24" i="6"/>
  <c r="CK24" i="6" s="1"/>
  <c r="BI67" i="6"/>
  <c r="CK67" i="6" s="1"/>
  <c r="BI88" i="6"/>
  <c r="CK88" i="6" s="1"/>
  <c r="BJ40" i="6"/>
  <c r="CL40" i="6" s="1"/>
  <c r="BV6" i="6"/>
  <c r="CX6" i="6" s="1"/>
  <c r="BV39" i="6"/>
  <c r="CX39" i="6" s="1"/>
  <c r="BV30" i="6"/>
  <c r="CX30" i="6" s="1"/>
  <c r="BV94" i="6"/>
  <c r="CX94" i="6" s="1"/>
  <c r="BI49" i="6"/>
  <c r="CK49" i="6" s="1"/>
  <c r="BI11" i="6"/>
  <c r="CK11" i="6" s="1"/>
  <c r="BI9" i="6"/>
  <c r="CK9" i="6" s="1"/>
  <c r="BI72" i="6"/>
  <c r="CK72" i="6" s="1"/>
  <c r="BV9" i="6"/>
  <c r="CX9" i="6" s="1"/>
  <c r="BV15" i="6"/>
  <c r="CX15" i="6" s="1"/>
  <c r="BV83" i="6"/>
  <c r="CX83" i="6" s="1"/>
  <c r="BI45" i="6"/>
  <c r="CK45" i="6" s="1"/>
  <c r="BG44" i="6"/>
  <c r="CI44" i="6" s="1"/>
  <c r="BG46" i="6"/>
  <c r="CI46" i="6" s="1"/>
  <c r="BG30" i="6"/>
  <c r="CI30" i="6" s="1"/>
  <c r="BK37" i="6"/>
  <c r="CM37" i="6" s="1"/>
  <c r="BK17" i="6"/>
  <c r="CM17" i="6" s="1"/>
  <c r="BK23" i="6"/>
  <c r="CM23" i="6" s="1"/>
  <c r="BK8" i="6"/>
  <c r="CM8" i="6" s="1"/>
  <c r="BK46" i="6"/>
  <c r="CM46" i="6" s="1"/>
  <c r="BK75" i="6"/>
  <c r="CM75" i="6" s="1"/>
  <c r="BV81" i="6"/>
  <c r="CX81" i="6" s="1"/>
  <c r="X24" i="7"/>
  <c r="BI6" i="6"/>
  <c r="CK6" i="6" s="1"/>
  <c r="BI65" i="6"/>
  <c r="CK65" i="6" s="1"/>
  <c r="BI26" i="6"/>
  <c r="CK26" i="6" s="1"/>
  <c r="BI71" i="6"/>
  <c r="CK71" i="6" s="1"/>
  <c r="BI82" i="6"/>
  <c r="CK82" i="6" s="1"/>
  <c r="BV7" i="6"/>
  <c r="CX7" i="6" s="1"/>
  <c r="BV27" i="6"/>
  <c r="CX27" i="6" s="1"/>
  <c r="BV29" i="6"/>
  <c r="CX29" i="6" s="1"/>
  <c r="BV90" i="6"/>
  <c r="CX90" i="6" s="1"/>
  <c r="BI89" i="6"/>
  <c r="CK89" i="6" s="1"/>
  <c r="BI17" i="6"/>
  <c r="CK17" i="6" s="1"/>
  <c r="BI66" i="6"/>
  <c r="CK66" i="6" s="1"/>
  <c r="BI75" i="6"/>
  <c r="CK75" i="6" s="1"/>
  <c r="BI58" i="6"/>
  <c r="CK58" i="6" s="1"/>
  <c r="BI53" i="6"/>
  <c r="CK53" i="6" s="1"/>
  <c r="BV57" i="6"/>
  <c r="CX57" i="6" s="1"/>
  <c r="BV53" i="6"/>
  <c r="CX53" i="6" s="1"/>
  <c r="BG12" i="6"/>
  <c r="CI12" i="6" s="1"/>
  <c r="BG94" i="6"/>
  <c r="CI94" i="6" s="1"/>
  <c r="BK5" i="6"/>
  <c r="CM5" i="6" s="1"/>
  <c r="BK90" i="6"/>
  <c r="CM90" i="6" s="1"/>
  <c r="BK64" i="6"/>
  <c r="CM64" i="6" s="1"/>
  <c r="BK60" i="6"/>
  <c r="CM60" i="6" s="1"/>
  <c r="BV93" i="6"/>
  <c r="CX93" i="6" s="1"/>
  <c r="U24" i="7"/>
  <c r="Z24" i="7"/>
  <c r="BR5" i="6"/>
  <c r="CT5" i="6" s="1"/>
  <c r="BR58" i="6"/>
  <c r="CT58" i="6" s="1"/>
  <c r="BD55" i="6"/>
  <c r="CF55" i="6" s="1"/>
  <c r="BD39" i="6"/>
  <c r="CF39" i="6" s="1"/>
  <c r="BD12" i="6"/>
  <c r="CF12" i="6" s="1"/>
  <c r="BE99" i="6"/>
  <c r="CG99" i="6" s="1"/>
  <c r="BE33" i="6"/>
  <c r="CG33" i="6" s="1"/>
  <c r="BE97" i="6"/>
  <c r="CG97" i="6" s="1"/>
  <c r="BE83" i="6"/>
  <c r="CG83" i="6" s="1"/>
  <c r="BE74" i="6"/>
  <c r="CG74" i="6" s="1"/>
  <c r="BE55" i="6"/>
  <c r="CG55" i="6" s="1"/>
  <c r="BE92" i="6"/>
  <c r="CG92" i="6" s="1"/>
  <c r="BE84" i="6"/>
  <c r="CG84" i="6" s="1"/>
  <c r="BE76" i="6"/>
  <c r="CG76" i="6" s="1"/>
  <c r="BE67" i="6"/>
  <c r="CG67" i="6" s="1"/>
  <c r="BE59" i="6"/>
  <c r="CG59" i="6" s="1"/>
  <c r="BE32" i="6"/>
  <c r="CG32" i="6" s="1"/>
  <c r="BE24" i="6"/>
  <c r="CG24" i="6" s="1"/>
  <c r="BE52" i="6"/>
  <c r="CG52" i="6" s="1"/>
  <c r="BE20" i="6"/>
  <c r="CG20" i="6" s="1"/>
  <c r="BE22" i="6"/>
  <c r="CG22" i="6" s="1"/>
  <c r="BE6" i="6"/>
  <c r="CG6" i="6" s="1"/>
  <c r="BE18" i="6"/>
  <c r="CG18" i="6" s="1"/>
  <c r="BE72" i="6"/>
  <c r="CG72" i="6" s="1"/>
  <c r="BE64" i="6"/>
  <c r="CG64" i="6" s="1"/>
  <c r="BE47" i="6"/>
  <c r="CG47" i="6" s="1"/>
  <c r="BE5" i="6"/>
  <c r="CG5" i="6" s="1"/>
  <c r="BE53" i="6"/>
  <c r="CG53" i="6" s="1"/>
  <c r="BE49" i="6"/>
  <c r="CG49" i="6" s="1"/>
  <c r="BE95" i="6"/>
  <c r="CG95" i="6" s="1"/>
  <c r="BE62" i="6"/>
  <c r="CG62" i="6" s="1"/>
  <c r="BE45" i="6"/>
  <c r="CG45" i="6" s="1"/>
  <c r="BE89" i="6"/>
  <c r="CG89" i="6" s="1"/>
  <c r="BE81" i="6"/>
  <c r="CG81" i="6" s="1"/>
  <c r="BE35" i="6"/>
  <c r="CG35" i="6" s="1"/>
  <c r="BE17" i="6"/>
  <c r="CG17" i="6" s="1"/>
  <c r="BE19" i="6"/>
  <c r="CG19" i="6" s="1"/>
  <c r="BE98" i="6"/>
  <c r="CG98" i="6" s="1"/>
  <c r="BE90" i="6"/>
  <c r="CG90" i="6" s="1"/>
  <c r="BE82" i="6"/>
  <c r="CG82" i="6" s="1"/>
  <c r="BE73" i="6"/>
  <c r="CG73" i="6" s="1"/>
  <c r="BE65" i="6"/>
  <c r="CG65" i="6" s="1"/>
  <c r="BE57" i="6"/>
  <c r="CG57" i="6" s="1"/>
  <c r="BE30" i="6"/>
  <c r="CG30" i="6" s="1"/>
  <c r="BE50" i="6"/>
  <c r="CG50" i="6" s="1"/>
  <c r="BE44" i="6"/>
  <c r="CG44" i="6" s="1"/>
  <c r="BE54" i="6"/>
  <c r="CG54" i="6" s="1"/>
  <c r="BE12" i="6"/>
  <c r="CG12" i="6" s="1"/>
  <c r="BE16" i="6"/>
  <c r="CG16" i="6" s="1"/>
  <c r="BE91" i="6"/>
  <c r="CG91" i="6" s="1"/>
  <c r="BE70" i="6"/>
  <c r="CG70" i="6" s="1"/>
  <c r="BE60" i="6"/>
  <c r="CG60" i="6" s="1"/>
  <c r="BE21" i="6"/>
  <c r="CG21" i="6" s="1"/>
  <c r="BE13" i="6"/>
  <c r="CG13" i="6" s="1"/>
  <c r="BE51" i="6"/>
  <c r="CG51" i="6" s="1"/>
  <c r="BE43" i="6"/>
  <c r="CG43" i="6" s="1"/>
  <c r="BE25" i="6"/>
  <c r="CG25" i="6" s="1"/>
  <c r="BE41" i="6"/>
  <c r="CG41" i="6" s="1"/>
  <c r="BE15" i="6"/>
  <c r="CG15" i="6" s="1"/>
  <c r="BE93" i="6"/>
  <c r="CG93" i="6" s="1"/>
  <c r="BQ94" i="6"/>
  <c r="CS94" i="6" s="1"/>
  <c r="BQ88" i="6"/>
  <c r="CS88" i="6" s="1"/>
  <c r="BQ84" i="6"/>
  <c r="CS84" i="6" s="1"/>
  <c r="BQ63" i="6"/>
  <c r="CS63" i="6" s="1"/>
  <c r="BQ27" i="6"/>
  <c r="CS27" i="6" s="1"/>
  <c r="BQ71" i="6"/>
  <c r="CS71" i="6" s="1"/>
  <c r="BQ18" i="6"/>
  <c r="CS18" i="6" s="1"/>
  <c r="BQ20" i="6"/>
  <c r="CS20" i="6" s="1"/>
  <c r="BQ48" i="6"/>
  <c r="CS48" i="6" s="1"/>
  <c r="BQ76" i="6"/>
  <c r="CS76" i="6" s="1"/>
  <c r="BQ92" i="6"/>
  <c r="CS92" i="6" s="1"/>
  <c r="BQ98" i="6"/>
  <c r="CS98" i="6" s="1"/>
  <c r="BQ85" i="6"/>
  <c r="CS85" i="6" s="1"/>
  <c r="BQ99" i="6"/>
  <c r="CS99" i="6" s="1"/>
  <c r="BQ75" i="6"/>
  <c r="CS75" i="6" s="1"/>
  <c r="BQ68" i="6"/>
  <c r="CS68" i="6" s="1"/>
  <c r="BQ51" i="6"/>
  <c r="CS51" i="6" s="1"/>
  <c r="BQ62" i="6"/>
  <c r="CS62" i="6" s="1"/>
  <c r="BQ41" i="6"/>
  <c r="CS41" i="6" s="1"/>
  <c r="BQ55" i="6"/>
  <c r="CS55" i="6" s="1"/>
  <c r="BQ5" i="6"/>
  <c r="CS5" i="6" s="1"/>
  <c r="BQ17" i="6"/>
  <c r="CS17" i="6" s="1"/>
  <c r="BQ4" i="6"/>
  <c r="CS4" i="6" s="1"/>
  <c r="BQ14" i="6"/>
  <c r="CS14" i="6" s="1"/>
  <c r="BQ56" i="6"/>
  <c r="CS56" i="6" s="1"/>
  <c r="BQ57" i="6"/>
  <c r="CS57" i="6" s="1"/>
  <c r="BQ93" i="6"/>
  <c r="CS93" i="6" s="1"/>
  <c r="BQ38" i="6"/>
  <c r="CS38" i="6" s="1"/>
  <c r="BQ73" i="6"/>
  <c r="CS73" i="6" s="1"/>
  <c r="BQ26" i="6"/>
  <c r="CS26" i="6" s="1"/>
  <c r="BQ25" i="6"/>
  <c r="CS25" i="6" s="1"/>
  <c r="BQ40" i="6"/>
  <c r="CS40" i="6" s="1"/>
  <c r="BQ78" i="6"/>
  <c r="CS78" i="6" s="1"/>
  <c r="BQ16" i="6"/>
  <c r="CS16" i="6" s="1"/>
  <c r="BQ80" i="6"/>
  <c r="CS80" i="6" s="1"/>
  <c r="BQ95" i="6"/>
  <c r="CS95" i="6" s="1"/>
  <c r="BQ83" i="6"/>
  <c r="CS83" i="6" s="1"/>
  <c r="BQ97" i="6"/>
  <c r="CS97" i="6" s="1"/>
  <c r="BQ72" i="6"/>
  <c r="CS72" i="6" s="1"/>
  <c r="BQ64" i="6"/>
  <c r="CS64" i="6" s="1"/>
  <c r="BQ43" i="6"/>
  <c r="CS43" i="6" s="1"/>
  <c r="BQ58" i="6"/>
  <c r="CS58" i="6" s="1"/>
  <c r="BQ39" i="6"/>
  <c r="CS39" i="6" s="1"/>
  <c r="BQ10" i="6"/>
  <c r="CS10" i="6" s="1"/>
  <c r="BQ23" i="6"/>
  <c r="CS23" i="6" s="1"/>
  <c r="BQ9" i="6"/>
  <c r="CS9" i="6" s="1"/>
  <c r="BQ22" i="6"/>
  <c r="CS22" i="6" s="1"/>
  <c r="BQ21" i="6"/>
  <c r="CS21" i="6" s="1"/>
  <c r="BQ67" i="6"/>
  <c r="CS67" i="6" s="1"/>
  <c r="BQ52" i="6"/>
  <c r="CS52" i="6" s="1"/>
  <c r="BE39" i="6"/>
  <c r="CG39" i="6" s="1"/>
  <c r="BQ11" i="6"/>
  <c r="CS11" i="6" s="1"/>
  <c r="BQ13" i="6"/>
  <c r="CS13" i="6" s="1"/>
  <c r="BQ45" i="6"/>
  <c r="CS45" i="6" s="1"/>
  <c r="BQ49" i="6"/>
  <c r="CS49" i="6" s="1"/>
  <c r="BQ77" i="6"/>
  <c r="CS77" i="6" s="1"/>
  <c r="BQ87" i="6"/>
  <c r="CS87" i="6" s="1"/>
  <c r="BE29" i="6"/>
  <c r="CG29" i="6" s="1"/>
  <c r="BE66" i="6"/>
  <c r="CG66" i="6" s="1"/>
  <c r="BE10" i="6"/>
  <c r="CG10" i="6" s="1"/>
  <c r="BE36" i="6"/>
  <c r="CG36" i="6" s="1"/>
  <c r="BE34" i="6"/>
  <c r="CG34" i="6" s="1"/>
  <c r="BE48" i="6"/>
  <c r="CG48" i="6" s="1"/>
  <c r="BE69" i="6"/>
  <c r="CG69" i="6" s="1"/>
  <c r="BE86" i="6"/>
  <c r="CG86" i="6" s="1"/>
  <c r="BE9" i="6"/>
  <c r="CG9" i="6" s="1"/>
  <c r="BQ33" i="6"/>
  <c r="CS33" i="6" s="1"/>
  <c r="BE85" i="6"/>
  <c r="CG85" i="6" s="1"/>
  <c r="BQ12" i="6"/>
  <c r="CS12" i="6" s="1"/>
  <c r="BQ69" i="6"/>
  <c r="CS69" i="6" s="1"/>
  <c r="BQ54" i="6"/>
  <c r="CS54" i="6" s="1"/>
  <c r="BQ42" i="6"/>
  <c r="CS42" i="6" s="1"/>
  <c r="BE58" i="6"/>
  <c r="CG58" i="6" s="1"/>
  <c r="BQ24" i="6"/>
  <c r="CS24" i="6" s="1"/>
  <c r="AA24" i="7"/>
  <c r="BQ19" i="6"/>
  <c r="CS19" i="6" s="1"/>
  <c r="BQ47" i="6"/>
  <c r="CS47" i="6" s="1"/>
  <c r="BQ53" i="6"/>
  <c r="CS53" i="6" s="1"/>
  <c r="BQ60" i="6"/>
  <c r="CS60" i="6" s="1"/>
  <c r="BQ79" i="6"/>
  <c r="CS79" i="6" s="1"/>
  <c r="BQ89" i="6"/>
  <c r="CS89" i="6" s="1"/>
  <c r="BE68" i="6"/>
  <c r="CG68" i="6" s="1"/>
  <c r="BE8" i="6"/>
  <c r="CG8" i="6" s="1"/>
  <c r="BE42" i="6"/>
  <c r="CG42" i="6" s="1"/>
  <c r="BE38" i="6"/>
  <c r="CG38" i="6" s="1"/>
  <c r="BE56" i="6"/>
  <c r="CG56" i="6" s="1"/>
  <c r="BE71" i="6"/>
  <c r="CG71" i="6" s="1"/>
  <c r="BE88" i="6"/>
  <c r="CG88" i="6" s="1"/>
  <c r="BE87" i="6"/>
  <c r="CG87" i="6" s="1"/>
  <c r="BQ31" i="6"/>
  <c r="CS31" i="6" s="1"/>
  <c r="BQ65" i="6"/>
  <c r="CS65" i="6" s="1"/>
  <c r="BQ61" i="6"/>
  <c r="CS61" i="6" s="1"/>
  <c r="BQ46" i="6"/>
  <c r="CS46" i="6" s="1"/>
  <c r="BQ50" i="6"/>
  <c r="CS50" i="6" s="1"/>
  <c r="BE75" i="6"/>
  <c r="CG75" i="6" s="1"/>
  <c r="BQ32" i="6"/>
  <c r="CS32" i="6" s="1"/>
  <c r="BX12" i="6"/>
  <c r="CZ12" i="6" s="1"/>
  <c r="BX30" i="6"/>
  <c r="CZ30" i="6" s="1"/>
  <c r="BX27" i="6"/>
  <c r="CZ27" i="6" s="1"/>
  <c r="BX95" i="6"/>
  <c r="CZ95" i="6" s="1"/>
  <c r="BP68" i="6"/>
  <c r="CR68" i="6" s="1"/>
  <c r="BP28" i="6"/>
  <c r="CR28" i="6" s="1"/>
  <c r="BP25" i="6"/>
  <c r="CR25" i="6" s="1"/>
  <c r="BP76" i="6"/>
  <c r="CR76" i="6" s="1"/>
  <c r="BO26" i="6"/>
  <c r="BO12" i="6"/>
  <c r="BO38" i="6"/>
  <c r="BO61" i="6"/>
  <c r="BO80" i="6"/>
  <c r="BP35" i="6"/>
  <c r="CR35" i="6" s="1"/>
  <c r="BP46" i="6"/>
  <c r="CR46" i="6" s="1"/>
  <c r="BX9" i="6"/>
  <c r="CZ9" i="6" s="1"/>
  <c r="BP90" i="6"/>
  <c r="CR90" i="6" s="1"/>
  <c r="BP49" i="6"/>
  <c r="CR49" i="6" s="1"/>
  <c r="BO87" i="6"/>
  <c r="BX69" i="6"/>
  <c r="CZ69" i="6" s="1"/>
  <c r="BX66" i="6"/>
  <c r="CZ66" i="6" s="1"/>
  <c r="BX41" i="6"/>
  <c r="CZ41" i="6" s="1"/>
  <c r="BX83" i="6"/>
  <c r="CZ83" i="6" s="1"/>
  <c r="BX84" i="6"/>
  <c r="CZ84" i="6" s="1"/>
  <c r="BP20" i="6"/>
  <c r="CR20" i="6" s="1"/>
  <c r="BO23" i="6"/>
  <c r="BX26" i="6"/>
  <c r="CZ26" i="6" s="1"/>
  <c r="BX29" i="6"/>
  <c r="CZ29" i="6" s="1"/>
  <c r="BX97" i="6"/>
  <c r="CZ97" i="6" s="1"/>
  <c r="BO32" i="6"/>
  <c r="BP81" i="6"/>
  <c r="CR81" i="6" s="1"/>
  <c r="BP22" i="6"/>
  <c r="CR22" i="6" s="1"/>
  <c r="BP27" i="6"/>
  <c r="CR27" i="6" s="1"/>
  <c r="BP78" i="6"/>
  <c r="CR78" i="6" s="1"/>
  <c r="BW78" i="6"/>
  <c r="CY78" i="6" s="1"/>
  <c r="BO30" i="6"/>
  <c r="BO6" i="6"/>
  <c r="BO20" i="6"/>
  <c r="BO46" i="6"/>
  <c r="BO69" i="6"/>
  <c r="BO88" i="6"/>
  <c r="BP18" i="6"/>
  <c r="CR18" i="6" s="1"/>
  <c r="BP8" i="6"/>
  <c r="CR8" i="6" s="1"/>
  <c r="BO66" i="6"/>
  <c r="BO79" i="6"/>
  <c r="BX39" i="6"/>
  <c r="CZ39" i="6" s="1"/>
  <c r="BX35" i="6"/>
  <c r="CZ35" i="6" s="1"/>
  <c r="BW22" i="6"/>
  <c r="CY22" i="6" s="1"/>
  <c r="BW12" i="6"/>
  <c r="CY12" i="6" s="1"/>
  <c r="BW70" i="6"/>
  <c r="CY70" i="6" s="1"/>
  <c r="BI85" i="6"/>
  <c r="CK85" i="6" s="1"/>
  <c r="BI97" i="6"/>
  <c r="CK97" i="6" s="1"/>
  <c r="BI95" i="6"/>
  <c r="CK95" i="6" s="1"/>
  <c r="BI99" i="6"/>
  <c r="CK99" i="6" s="1"/>
  <c r="BI29" i="6"/>
  <c r="CK29" i="6" s="1"/>
  <c r="BI83" i="6"/>
  <c r="CK83" i="6" s="1"/>
  <c r="BK14" i="6"/>
  <c r="CM14" i="6" s="1"/>
  <c r="BK66" i="6"/>
  <c r="CM66" i="6" s="1"/>
  <c r="BK51" i="6"/>
  <c r="CM51" i="6" s="1"/>
  <c r="BK13" i="6"/>
  <c r="CM13" i="6" s="1"/>
  <c r="BK34" i="6"/>
  <c r="CM34" i="6" s="1"/>
  <c r="BK67" i="6"/>
  <c r="CM67" i="6" s="1"/>
  <c r="BK96" i="6"/>
  <c r="CM96" i="6" s="1"/>
  <c r="BK77" i="6"/>
  <c r="CM77" i="6" s="1"/>
  <c r="BK49" i="6"/>
  <c r="CM49" i="6" s="1"/>
  <c r="BK16" i="6"/>
  <c r="CM16" i="6" s="1"/>
  <c r="BK44" i="6"/>
  <c r="CM44" i="6" s="1"/>
  <c r="BK81" i="6"/>
  <c r="CM81" i="6" s="1"/>
  <c r="BK41" i="6"/>
  <c r="CM41" i="6" s="1"/>
  <c r="BK11" i="6"/>
  <c r="CM11" i="6" s="1"/>
  <c r="BK50" i="6"/>
  <c r="CM50" i="6" s="1"/>
  <c r="BK61" i="6"/>
  <c r="CM61" i="6" s="1"/>
  <c r="BK88" i="6"/>
  <c r="CM88" i="6" s="1"/>
  <c r="BK99" i="6"/>
  <c r="CM99" i="6" s="1"/>
  <c r="BK62" i="6"/>
  <c r="CM62" i="6" s="1"/>
  <c r="BK21" i="6"/>
  <c r="CM21" i="6" s="1"/>
  <c r="BK28" i="6"/>
  <c r="CM28" i="6" s="1"/>
  <c r="BK42" i="6"/>
  <c r="CM42" i="6" s="1"/>
  <c r="BK74" i="6"/>
  <c r="CM74" i="6" s="1"/>
  <c r="BK76" i="6"/>
  <c r="CM76" i="6" s="1"/>
  <c r="BK95" i="6"/>
  <c r="CM95" i="6" s="1"/>
  <c r="BK58" i="6"/>
  <c r="CM58" i="6" s="1"/>
  <c r="BK45" i="6"/>
  <c r="CM45" i="6" s="1"/>
  <c r="BK7" i="6"/>
  <c r="CM7" i="6" s="1"/>
  <c r="BK56" i="6"/>
  <c r="CM56" i="6" s="1"/>
  <c r="BK73" i="6"/>
  <c r="CM73" i="6" s="1"/>
  <c r="BK6" i="6"/>
  <c r="CM6" i="6" s="1"/>
  <c r="BK68" i="6"/>
  <c r="CM68" i="6" s="1"/>
  <c r="BK53" i="6"/>
  <c r="CM53" i="6" s="1"/>
  <c r="BK19" i="6"/>
  <c r="CM19" i="6" s="1"/>
  <c r="BK63" i="6"/>
  <c r="CM63" i="6" s="1"/>
  <c r="BK87" i="6"/>
  <c r="CM87" i="6" s="1"/>
  <c r="BK27" i="6"/>
  <c r="CM27" i="6" s="1"/>
  <c r="BK35" i="6"/>
  <c r="CM35" i="6" s="1"/>
  <c r="BK48" i="6"/>
  <c r="CM48" i="6" s="1"/>
  <c r="BK78" i="6"/>
  <c r="CM78" i="6" s="1"/>
  <c r="BK92" i="6"/>
  <c r="CM92" i="6" s="1"/>
  <c r="BK91" i="6"/>
  <c r="CM91" i="6" s="1"/>
  <c r="BK72" i="6"/>
  <c r="CM72" i="6" s="1"/>
  <c r="BK4" i="6"/>
  <c r="CM4" i="6" s="1"/>
  <c r="BK38" i="6"/>
  <c r="CM38" i="6" s="1"/>
  <c r="BK54" i="6"/>
  <c r="CM54" i="6" s="1"/>
  <c r="BK31" i="6"/>
  <c r="CM31" i="6" s="1"/>
  <c r="BK84" i="6"/>
  <c r="CM84" i="6" s="1"/>
  <c r="BJ45" i="6"/>
  <c r="CL45" i="6" s="1"/>
  <c r="BJ51" i="6"/>
  <c r="CL51" i="6" s="1"/>
  <c r="BG4" i="6"/>
  <c r="CI4" i="6" s="1"/>
  <c r="BV13" i="6"/>
  <c r="CX13" i="6" s="1"/>
  <c r="BG5" i="6"/>
  <c r="CI5" i="6" s="1"/>
  <c r="BG21" i="6"/>
  <c r="CI21" i="6" s="1"/>
  <c r="BG23" i="6"/>
  <c r="CI23" i="6" s="1"/>
  <c r="BG51" i="6"/>
  <c r="CI51" i="6" s="1"/>
  <c r="BG47" i="6"/>
  <c r="CI47" i="6" s="1"/>
  <c r="BG29" i="6"/>
  <c r="CI29" i="6" s="1"/>
  <c r="BG53" i="6"/>
  <c r="CI53" i="6" s="1"/>
  <c r="BG64" i="6"/>
  <c r="CI64" i="6" s="1"/>
  <c r="BG77" i="6"/>
  <c r="CI77" i="6" s="1"/>
  <c r="BG93" i="6"/>
  <c r="CI93" i="6" s="1"/>
  <c r="BG85" i="6"/>
  <c r="CI85" i="6" s="1"/>
  <c r="BG91" i="6"/>
  <c r="CI91" i="6" s="1"/>
  <c r="BV4" i="6"/>
  <c r="CX4" i="6" s="1"/>
  <c r="BI37" i="6"/>
  <c r="CK37" i="6" s="1"/>
  <c r="BV51" i="6"/>
  <c r="CX51" i="6" s="1"/>
  <c r="BI4" i="6"/>
  <c r="CK4" i="6" s="1"/>
  <c r="BI22" i="6"/>
  <c r="CK22" i="6" s="1"/>
  <c r="BI14" i="6"/>
  <c r="CK14" i="6" s="1"/>
  <c r="BI46" i="6"/>
  <c r="CK46" i="6" s="1"/>
  <c r="BI69" i="6"/>
  <c r="CK69" i="6" s="1"/>
  <c r="BI52" i="6"/>
  <c r="CK52" i="6" s="1"/>
  <c r="BI28" i="6"/>
  <c r="CK28" i="6" s="1"/>
  <c r="BI59" i="6"/>
  <c r="CK59" i="6" s="1"/>
  <c r="BI74" i="6"/>
  <c r="CK74" i="6" s="1"/>
  <c r="BI80" i="6"/>
  <c r="CK80" i="6" s="1"/>
  <c r="BI86" i="6"/>
  <c r="CK86" i="6" s="1"/>
  <c r="BI98" i="6"/>
  <c r="CK98" i="6" s="1"/>
  <c r="BW52" i="6"/>
  <c r="CY52" i="6" s="1"/>
  <c r="BV10" i="6"/>
  <c r="CX10" i="6" s="1"/>
  <c r="BJ24" i="6"/>
  <c r="CL24" i="6" s="1"/>
  <c r="BJ56" i="6"/>
  <c r="CL56" i="6" s="1"/>
  <c r="BJ84" i="6"/>
  <c r="CL84" i="6" s="1"/>
  <c r="BI13" i="6"/>
  <c r="CK13" i="6" s="1"/>
  <c r="BI5" i="6"/>
  <c r="CK5" i="6" s="1"/>
  <c r="BV54" i="6"/>
  <c r="CX54" i="6" s="1"/>
  <c r="BI34" i="6"/>
  <c r="CK34" i="6" s="1"/>
  <c r="BV31" i="6"/>
  <c r="CX31" i="6" s="1"/>
  <c r="BV20" i="6"/>
  <c r="CX20" i="6" s="1"/>
  <c r="BV41" i="6"/>
  <c r="CX41" i="6" s="1"/>
  <c r="BV32" i="6"/>
  <c r="CX32" i="6" s="1"/>
  <c r="BV61" i="6"/>
  <c r="CX61" i="6" s="1"/>
  <c r="BV96" i="6"/>
  <c r="CX96" i="6" s="1"/>
  <c r="BI68" i="6"/>
  <c r="CK68" i="6" s="1"/>
  <c r="BI7" i="6"/>
  <c r="CK7" i="6" s="1"/>
  <c r="BI41" i="6"/>
  <c r="CK41" i="6" s="1"/>
  <c r="BI79" i="6"/>
  <c r="CK79" i="6" s="1"/>
  <c r="BJ39" i="6"/>
  <c r="CL39" i="6" s="1"/>
  <c r="BI91" i="6"/>
  <c r="CK91" i="6" s="1"/>
  <c r="BJ41" i="6"/>
  <c r="CL41" i="6" s="1"/>
  <c r="BJ55" i="6"/>
  <c r="CL55" i="6" s="1"/>
  <c r="BV46" i="6"/>
  <c r="CX46" i="6" s="1"/>
  <c r="BV75" i="6"/>
  <c r="CX75" i="6" s="1"/>
  <c r="BV84" i="6"/>
  <c r="CX84" i="6" s="1"/>
  <c r="BV47" i="6"/>
  <c r="CX47" i="6" s="1"/>
  <c r="BV36" i="6"/>
  <c r="CX36" i="6" s="1"/>
  <c r="BV56" i="6"/>
  <c r="CX56" i="6" s="1"/>
  <c r="BV16" i="6"/>
  <c r="CX16" i="6" s="1"/>
  <c r="BI93" i="6"/>
  <c r="CK93" i="6" s="1"/>
  <c r="BI23" i="6"/>
  <c r="CK23" i="6" s="1"/>
  <c r="BG67" i="6"/>
  <c r="CI67" i="6" s="1"/>
  <c r="BG71" i="6"/>
  <c r="CI71" i="6" s="1"/>
  <c r="BG65" i="6"/>
  <c r="CI65" i="6" s="1"/>
  <c r="BG40" i="6"/>
  <c r="CI40" i="6" s="1"/>
  <c r="BG90" i="6"/>
  <c r="CI90" i="6" s="1"/>
  <c r="BK32" i="6"/>
  <c r="CM32" i="6" s="1"/>
  <c r="BK22" i="6"/>
  <c r="CM22" i="6" s="1"/>
  <c r="BK33" i="6"/>
  <c r="CM33" i="6" s="1"/>
  <c r="BK94" i="6"/>
  <c r="CM94" i="6" s="1"/>
  <c r="BK52" i="6"/>
  <c r="CM52" i="6" s="1"/>
  <c r="BK43" i="6"/>
  <c r="CM43" i="6" s="1"/>
  <c r="BK86" i="6"/>
  <c r="CM86" i="6" s="1"/>
  <c r="BK12" i="6"/>
  <c r="CM12" i="6" s="1"/>
  <c r="BK97" i="6"/>
  <c r="CM97" i="6" s="1"/>
  <c r="BK40" i="6"/>
  <c r="CM40" i="6" s="1"/>
  <c r="BK15" i="6"/>
  <c r="CM15" i="6" s="1"/>
  <c r="BK85" i="6"/>
  <c r="CM85" i="6" s="1"/>
  <c r="BV88" i="6"/>
  <c r="CX88" i="6" s="1"/>
  <c r="BF21" i="6"/>
  <c r="CH21" i="6" s="1"/>
  <c r="BF5" i="6"/>
  <c r="CH5" i="6" s="1"/>
  <c r="BF25" i="6"/>
  <c r="CH25" i="6" s="1"/>
  <c r="BF58" i="6"/>
  <c r="CH58" i="6" s="1"/>
  <c r="BF94" i="6"/>
  <c r="CH94" i="6" s="1"/>
  <c r="BF57" i="6"/>
  <c r="CH57" i="6" s="1"/>
  <c r="BF49" i="6"/>
  <c r="CH49" i="6" s="1"/>
  <c r="BF19" i="6"/>
  <c r="CH19" i="6" s="1"/>
  <c r="BF51" i="6"/>
  <c r="CH51" i="6" s="1"/>
  <c r="BF64" i="6"/>
  <c r="CH64" i="6" s="1"/>
  <c r="BF91" i="6"/>
  <c r="CH91" i="6" s="1"/>
  <c r="BF81" i="6"/>
  <c r="CH81" i="6" s="1"/>
  <c r="BU8" i="6"/>
  <c r="CW8" i="6" s="1"/>
  <c r="BU20" i="6"/>
  <c r="CW20" i="6" s="1"/>
  <c r="BU56" i="6"/>
  <c r="CW56" i="6" s="1"/>
  <c r="BU78" i="6"/>
  <c r="CW78" i="6" s="1"/>
  <c r="BU48" i="6"/>
  <c r="CW48" i="6" s="1"/>
  <c r="BU69" i="6"/>
  <c r="CW69" i="6" s="1"/>
  <c r="BU59" i="6"/>
  <c r="CW59" i="6" s="1"/>
  <c r="BU25" i="6"/>
  <c r="CW25" i="6" s="1"/>
  <c r="BU54" i="6"/>
  <c r="CW54" i="6" s="1"/>
  <c r="BU82" i="6"/>
  <c r="CW82" i="6" s="1"/>
  <c r="BU29" i="6"/>
  <c r="CW29" i="6" s="1"/>
  <c r="BU80" i="6"/>
  <c r="CW80" i="6" s="1"/>
  <c r="BU6" i="6"/>
  <c r="CW6" i="6" s="1"/>
  <c r="BU23" i="6"/>
  <c r="CW23" i="6" s="1"/>
  <c r="BU52" i="6"/>
  <c r="CW52" i="6" s="1"/>
  <c r="BU46" i="6"/>
  <c r="CW46" i="6" s="1"/>
  <c r="BU90" i="6"/>
  <c r="CW90" i="6" s="1"/>
  <c r="BU40" i="6"/>
  <c r="CW40" i="6" s="1"/>
  <c r="BU93" i="6"/>
  <c r="CW93" i="6" s="1"/>
  <c r="BU61" i="6"/>
  <c r="CW61" i="6" s="1"/>
  <c r="BU32" i="6"/>
  <c r="CW32" i="6" s="1"/>
  <c r="BU57" i="6"/>
  <c r="CW57" i="6" s="1"/>
  <c r="BU99" i="6"/>
  <c r="CW99" i="6" s="1"/>
  <c r="BU88" i="6"/>
  <c r="CW88" i="6" s="1"/>
  <c r="BU33" i="6"/>
  <c r="CW33" i="6" s="1"/>
  <c r="BU14" i="6"/>
  <c r="CW14" i="6" s="1"/>
  <c r="BT12" i="6"/>
  <c r="CV12" i="6" s="1"/>
  <c r="BT81" i="6"/>
  <c r="CV81" i="6" s="1"/>
  <c r="BT78" i="6"/>
  <c r="CV78" i="6" s="1"/>
  <c r="BT50" i="6"/>
  <c r="CV50" i="6" s="1"/>
  <c r="BT86" i="6"/>
  <c r="CV86" i="6" s="1"/>
  <c r="BT48" i="6"/>
  <c r="CV48" i="6" s="1"/>
  <c r="BT47" i="6"/>
  <c r="CV47" i="6" s="1"/>
  <c r="BT72" i="6"/>
  <c r="CV72" i="6" s="1"/>
  <c r="BT53" i="6"/>
  <c r="CV53" i="6" s="1"/>
  <c r="BT42" i="6"/>
  <c r="CV42" i="6" s="1"/>
  <c r="BT79" i="6"/>
  <c r="CV79" i="6" s="1"/>
  <c r="BT83" i="6"/>
  <c r="CV83" i="6" s="1"/>
  <c r="BT87" i="6"/>
  <c r="CV87" i="6" s="1"/>
  <c r="BT96" i="6"/>
  <c r="CV96" i="6" s="1"/>
  <c r="BT74" i="6"/>
  <c r="CV74" i="6" s="1"/>
  <c r="BT22" i="6"/>
  <c r="CV22" i="6" s="1"/>
  <c r="BT98" i="6"/>
  <c r="CV98" i="6" s="1"/>
  <c r="BT64" i="6"/>
  <c r="CV64" i="6" s="1"/>
  <c r="BT45" i="6"/>
  <c r="CV45" i="6" s="1"/>
  <c r="BT51" i="6"/>
  <c r="CV51" i="6" s="1"/>
  <c r="BT82" i="6"/>
  <c r="CV82" i="6" s="1"/>
  <c r="BW83" i="6"/>
  <c r="CY83" i="6" s="1"/>
  <c r="BG50" i="6"/>
  <c r="CI50" i="6" s="1"/>
  <c r="BG61" i="6"/>
  <c r="CI61" i="6" s="1"/>
  <c r="BG88" i="6"/>
  <c r="CI88" i="6" s="1"/>
  <c r="BG39" i="6"/>
  <c r="CI39" i="6" s="1"/>
  <c r="BG73" i="6"/>
  <c r="CI73" i="6" s="1"/>
  <c r="BG42" i="6"/>
  <c r="CI42" i="6" s="1"/>
  <c r="BG74" i="6"/>
  <c r="CI74" i="6" s="1"/>
  <c r="BG16" i="6"/>
  <c r="CI16" i="6" s="1"/>
  <c r="BG59" i="6"/>
  <c r="CI59" i="6" s="1"/>
  <c r="BG84" i="6"/>
  <c r="CI84" i="6" s="1"/>
  <c r="BG98" i="6"/>
  <c r="CI98" i="6" s="1"/>
  <c r="BG20" i="6"/>
  <c r="CI20" i="6" s="1"/>
  <c r="BG48" i="6"/>
  <c r="CI48" i="6" s="1"/>
  <c r="BG78" i="6"/>
  <c r="CI78" i="6" s="1"/>
  <c r="BG92" i="6"/>
  <c r="CI92" i="6" s="1"/>
  <c r="BG56" i="6"/>
  <c r="CI56" i="6" s="1"/>
  <c r="BG28" i="6"/>
  <c r="CI28" i="6" s="1"/>
  <c r="BG54" i="6"/>
  <c r="CI54" i="6" s="1"/>
  <c r="BG14" i="6"/>
  <c r="CI14" i="6" s="1"/>
  <c r="BG24" i="6"/>
  <c r="CI24" i="6" s="1"/>
  <c r="BG63" i="6"/>
  <c r="CI63" i="6" s="1"/>
  <c r="BG10" i="6"/>
  <c r="CI10" i="6" s="1"/>
  <c r="BG96" i="6"/>
  <c r="CI96" i="6" s="1"/>
  <c r="BV8" i="6"/>
  <c r="CX8" i="6" s="1"/>
  <c r="BV38" i="6"/>
  <c r="CX38" i="6" s="1"/>
  <c r="BV48" i="6"/>
  <c r="CX48" i="6" s="1"/>
  <c r="BV45" i="6"/>
  <c r="CX45" i="6" s="1"/>
  <c r="BV85" i="6"/>
  <c r="CX85" i="6" s="1"/>
  <c r="BV17" i="6"/>
  <c r="CX17" i="6" s="1"/>
  <c r="BV76" i="6"/>
  <c r="CX76" i="6" s="1"/>
  <c r="BV70" i="6"/>
  <c r="CX70" i="6" s="1"/>
  <c r="BV11" i="6"/>
  <c r="CX11" i="6" s="1"/>
  <c r="BV49" i="6"/>
  <c r="CX49" i="6" s="1"/>
  <c r="BV68" i="6"/>
  <c r="CX68" i="6" s="1"/>
  <c r="BV74" i="6"/>
  <c r="CX74" i="6" s="1"/>
  <c r="BV40" i="6"/>
  <c r="CX40" i="6" s="1"/>
  <c r="BV65" i="6"/>
  <c r="CX65" i="6" s="1"/>
  <c r="BV37" i="6"/>
  <c r="CX37" i="6" s="1"/>
  <c r="BV87" i="6"/>
  <c r="CX87" i="6" s="1"/>
  <c r="BV82" i="6"/>
  <c r="CX82" i="6" s="1"/>
  <c r="BV67" i="6"/>
  <c r="CX67" i="6" s="1"/>
  <c r="BV62" i="6"/>
  <c r="CX62" i="6" s="1"/>
  <c r="BV78" i="6"/>
  <c r="CX78" i="6" s="1"/>
  <c r="BV50" i="6"/>
  <c r="CX50" i="6" s="1"/>
  <c r="BV80" i="6"/>
  <c r="CX80" i="6" s="1"/>
  <c r="BV21" i="6"/>
  <c r="CX21" i="6" s="1"/>
  <c r="BV52" i="6"/>
  <c r="CX52" i="6" s="1"/>
  <c r="BV72" i="6"/>
  <c r="CX72" i="6" s="1"/>
  <c r="BV89" i="6"/>
  <c r="CX89" i="6" s="1"/>
  <c r="BV34" i="6"/>
  <c r="CX34" i="6" s="1"/>
  <c r="BV69" i="6"/>
  <c r="CX69" i="6" s="1"/>
  <c r="BV19" i="6"/>
  <c r="CX19" i="6" s="1"/>
  <c r="BG13" i="6"/>
  <c r="CI13" i="6" s="1"/>
  <c r="BG9" i="6"/>
  <c r="CI9" i="6" s="1"/>
  <c r="BG43" i="6"/>
  <c r="CI43" i="6" s="1"/>
  <c r="BG41" i="6"/>
  <c r="CI41" i="6" s="1"/>
  <c r="BG55" i="6"/>
  <c r="CI55" i="6" s="1"/>
  <c r="BG31" i="6"/>
  <c r="CI31" i="6" s="1"/>
  <c r="BG58" i="6"/>
  <c r="CI58" i="6" s="1"/>
  <c r="BG66" i="6"/>
  <c r="CI66" i="6" s="1"/>
  <c r="BG79" i="6"/>
  <c r="CI79" i="6" s="1"/>
  <c r="BG95" i="6"/>
  <c r="CI95" i="6" s="1"/>
  <c r="BG87" i="6"/>
  <c r="CI87" i="6" s="1"/>
  <c r="BG99" i="6"/>
  <c r="CI99" i="6" s="1"/>
  <c r="BV14" i="6"/>
  <c r="CX14" i="6" s="1"/>
  <c r="BV5" i="6"/>
  <c r="CX5" i="6" s="1"/>
  <c r="BI12" i="6"/>
  <c r="CK12" i="6" s="1"/>
  <c r="BI8" i="6"/>
  <c r="CK8" i="6" s="1"/>
  <c r="BI20" i="6"/>
  <c r="CK20" i="6" s="1"/>
  <c r="BI54" i="6"/>
  <c r="CK54" i="6" s="1"/>
  <c r="BI40" i="6"/>
  <c r="CK40" i="6" s="1"/>
  <c r="BI57" i="6"/>
  <c r="CK57" i="6" s="1"/>
  <c r="BI30" i="6"/>
  <c r="CK30" i="6" s="1"/>
  <c r="BI63" i="6"/>
  <c r="CK63" i="6" s="1"/>
  <c r="BI73" i="6"/>
  <c r="CK73" i="6" s="1"/>
  <c r="BI84" i="6"/>
  <c r="CK84" i="6" s="1"/>
  <c r="BI90" i="6"/>
  <c r="CK90" i="6" s="1"/>
  <c r="BI92" i="6"/>
  <c r="CK92" i="6" s="1"/>
  <c r="BJ36" i="6"/>
  <c r="CL36" i="6" s="1"/>
  <c r="BJ63" i="6"/>
  <c r="CL63" i="6" s="1"/>
  <c r="BJ93" i="6"/>
  <c r="CL93" i="6" s="1"/>
  <c r="BV35" i="6"/>
  <c r="CX35" i="6" s="1"/>
  <c r="BI36" i="6"/>
  <c r="CK36" i="6" s="1"/>
  <c r="BV22" i="6"/>
  <c r="CX22" i="6" s="1"/>
  <c r="BV24" i="6"/>
  <c r="CX24" i="6" s="1"/>
  <c r="BV26" i="6"/>
  <c r="CX26" i="6" s="1"/>
  <c r="BV91" i="6"/>
  <c r="CX91" i="6" s="1"/>
  <c r="BV63" i="6"/>
  <c r="CX63" i="6" s="1"/>
  <c r="BV98" i="6"/>
  <c r="CX98" i="6" s="1"/>
  <c r="BI19" i="6"/>
  <c r="CK19" i="6" s="1"/>
  <c r="BI51" i="6"/>
  <c r="CK51" i="6" s="1"/>
  <c r="BI81" i="6"/>
  <c r="CK81" i="6" s="1"/>
  <c r="BG18" i="6"/>
  <c r="CI18" i="6" s="1"/>
  <c r="BI62" i="6"/>
  <c r="CK62" i="6" s="1"/>
  <c r="BI87" i="6"/>
  <c r="CK87" i="6" s="1"/>
  <c r="BI27" i="6"/>
  <c r="CK27" i="6" s="1"/>
  <c r="BI55" i="6"/>
  <c r="CK55" i="6" s="1"/>
  <c r="BI25" i="6"/>
  <c r="CK25" i="6" s="1"/>
  <c r="BI47" i="6"/>
  <c r="CK47" i="6" s="1"/>
  <c r="BV66" i="6"/>
  <c r="CX66" i="6" s="1"/>
  <c r="BV71" i="6"/>
  <c r="CX71" i="6" s="1"/>
  <c r="BV44" i="6"/>
  <c r="CX44" i="6" s="1"/>
  <c r="BV55" i="6"/>
  <c r="CX55" i="6" s="1"/>
  <c r="BV86" i="6"/>
  <c r="CX86" i="6" s="1"/>
  <c r="BJ64" i="6"/>
  <c r="CL64" i="6" s="1"/>
  <c r="BU27" i="6"/>
  <c r="CW27" i="6" s="1"/>
  <c r="BI64" i="6"/>
  <c r="CK64" i="6" s="1"/>
  <c r="BI70" i="6"/>
  <c r="CK70" i="6" s="1"/>
  <c r="BG86" i="6"/>
  <c r="CI86" i="6" s="1"/>
  <c r="BG8" i="6"/>
  <c r="CI8" i="6" s="1"/>
  <c r="BG22" i="6"/>
  <c r="CI22" i="6" s="1"/>
  <c r="BG26" i="6"/>
  <c r="CI26" i="6" s="1"/>
  <c r="BG57" i="6"/>
  <c r="CI57" i="6" s="1"/>
  <c r="BL76" i="6"/>
  <c r="CN76" i="6" s="1"/>
  <c r="BK69" i="6"/>
  <c r="CM69" i="6" s="1"/>
  <c r="BK18" i="6"/>
  <c r="CM18" i="6" s="1"/>
  <c r="BK83" i="6"/>
  <c r="CM83" i="6" s="1"/>
  <c r="BK80" i="6"/>
  <c r="CM80" i="6" s="1"/>
  <c r="BK36" i="6"/>
  <c r="CM36" i="6" s="1"/>
  <c r="BK70" i="6"/>
  <c r="CM70" i="6" s="1"/>
  <c r="BK71" i="6"/>
  <c r="CM71" i="6" s="1"/>
  <c r="BK55" i="6"/>
  <c r="CM55" i="6" s="1"/>
  <c r="BK98" i="6"/>
  <c r="CM98" i="6" s="1"/>
  <c r="BK39" i="6"/>
  <c r="CM39" i="6" s="1"/>
  <c r="BK29" i="6"/>
  <c r="CM29" i="6" s="1"/>
  <c r="BK9" i="6"/>
  <c r="CM9" i="6" s="1"/>
  <c r="BF66" i="6"/>
  <c r="CH66" i="6" s="1"/>
  <c r="BF53" i="6"/>
  <c r="CH53" i="6" s="1"/>
  <c r="BF23" i="6"/>
  <c r="CH23" i="6" s="1"/>
  <c r="BV99" i="6"/>
  <c r="CX99" i="6" s="1"/>
  <c r="BT68" i="6"/>
  <c r="CV68" i="6" s="1"/>
  <c r="BW95" i="6"/>
  <c r="CY95" i="6" s="1"/>
  <c r="BW99" i="6"/>
  <c r="CY99" i="6" s="1"/>
  <c r="BW17" i="6"/>
  <c r="CY17" i="6" s="1"/>
  <c r="BW89" i="6"/>
  <c r="CY89" i="6" s="1"/>
  <c r="BW92" i="6"/>
  <c r="CY92" i="6" s="1"/>
  <c r="BW32" i="6"/>
  <c r="CY32" i="6" s="1"/>
  <c r="BW26" i="6"/>
  <c r="CY26" i="6" s="1"/>
  <c r="BW96" i="6"/>
  <c r="CY96" i="6" s="1"/>
  <c r="BW68" i="6"/>
  <c r="CY68" i="6" s="1"/>
  <c r="BW60" i="6"/>
  <c r="CY60" i="6" s="1"/>
  <c r="BW45" i="6"/>
  <c r="CY45" i="6" s="1"/>
  <c r="BW87" i="6"/>
  <c r="CY87" i="6" s="1"/>
  <c r="BW93" i="6"/>
  <c r="CY93" i="6" s="1"/>
  <c r="BW81" i="6"/>
  <c r="CY81" i="6" s="1"/>
  <c r="BW39" i="6"/>
  <c r="CY39" i="6" s="1"/>
  <c r="BW15" i="6"/>
  <c r="CY15" i="6" s="1"/>
  <c r="BW7" i="6"/>
  <c r="CY7" i="6" s="1"/>
  <c r="BW33" i="6"/>
  <c r="CY33" i="6" s="1"/>
  <c r="BW34" i="6"/>
  <c r="CY34" i="6" s="1"/>
  <c r="BW20" i="6"/>
  <c r="CY20" i="6" s="1"/>
  <c r="BW5" i="6"/>
  <c r="CY5" i="6" s="1"/>
  <c r="BW66" i="6"/>
  <c r="CY66" i="6" s="1"/>
  <c r="BW55" i="6"/>
  <c r="CY55" i="6" s="1"/>
  <c r="BW11" i="6"/>
  <c r="CY11" i="6" s="1"/>
  <c r="BW23" i="6"/>
  <c r="CY23" i="6" s="1"/>
  <c r="BW90" i="6"/>
  <c r="CY90" i="6" s="1"/>
  <c r="BW82" i="6"/>
  <c r="CY82" i="6" s="1"/>
  <c r="BW74" i="6"/>
  <c r="CY74" i="6" s="1"/>
  <c r="BW67" i="6"/>
  <c r="CY67" i="6" s="1"/>
  <c r="BW59" i="6"/>
  <c r="CY59" i="6" s="1"/>
  <c r="BW50" i="6"/>
  <c r="CY50" i="6" s="1"/>
  <c r="BW42" i="6"/>
  <c r="CY42" i="6" s="1"/>
  <c r="BW54" i="6"/>
  <c r="CY54" i="6" s="1"/>
  <c r="BW8" i="6"/>
  <c r="CY8" i="6" s="1"/>
  <c r="BW16" i="6"/>
  <c r="CY16" i="6" s="1"/>
  <c r="BW98" i="6"/>
  <c r="CY98" i="6" s="1"/>
  <c r="BW85" i="6"/>
  <c r="CY85" i="6" s="1"/>
  <c r="BW72" i="6"/>
  <c r="CY72" i="6" s="1"/>
  <c r="BW47" i="6"/>
  <c r="CY47" i="6" s="1"/>
  <c r="BW43" i="6"/>
  <c r="CY43" i="6" s="1"/>
  <c r="BW24" i="6"/>
  <c r="CY24" i="6" s="1"/>
  <c r="BW77" i="6"/>
  <c r="CY77" i="6" s="1"/>
  <c r="BW62" i="6"/>
  <c r="CY62" i="6" s="1"/>
  <c r="BW49" i="6"/>
  <c r="CY49" i="6" s="1"/>
  <c r="BW79" i="6"/>
  <c r="CY79" i="6" s="1"/>
  <c r="BW64" i="6"/>
  <c r="CY64" i="6" s="1"/>
  <c r="BW51" i="6"/>
  <c r="CY51" i="6" s="1"/>
  <c r="BW37" i="6"/>
  <c r="CY37" i="6" s="1"/>
  <c r="BW29" i="6"/>
  <c r="CY29" i="6" s="1"/>
  <c r="BW13" i="6"/>
  <c r="CY13" i="6" s="1"/>
  <c r="BW88" i="6"/>
  <c r="CY88" i="6" s="1"/>
  <c r="BW80" i="6"/>
  <c r="CY80" i="6" s="1"/>
  <c r="BW73" i="6"/>
  <c r="CY73" i="6" s="1"/>
  <c r="BW65" i="6"/>
  <c r="CY65" i="6" s="1"/>
  <c r="BW57" i="6"/>
  <c r="CY57" i="6" s="1"/>
  <c r="BW38" i="6"/>
  <c r="CY38" i="6" s="1"/>
  <c r="BW36" i="6"/>
  <c r="CY36" i="6" s="1"/>
  <c r="BW40" i="6"/>
  <c r="CY40" i="6" s="1"/>
  <c r="BW10" i="6"/>
  <c r="CY10" i="6" s="1"/>
  <c r="BW18" i="6"/>
  <c r="CY18" i="6" s="1"/>
  <c r="BW97" i="6"/>
  <c r="CY97" i="6" s="1"/>
  <c r="BW94" i="6"/>
  <c r="CY94" i="6" s="1"/>
  <c r="BW35" i="6"/>
  <c r="CY35" i="6" s="1"/>
  <c r="BW91" i="6"/>
  <c r="CY91" i="6" s="1"/>
  <c r="BW25" i="6"/>
  <c r="CY25" i="6" s="1"/>
  <c r="BW28" i="6"/>
  <c r="CY28" i="6" s="1"/>
  <c r="BW19" i="6"/>
  <c r="CY19" i="6" s="1"/>
  <c r="BW14" i="6"/>
  <c r="CY14" i="6" s="1"/>
  <c r="BW9" i="6"/>
  <c r="CY9" i="6" s="1"/>
  <c r="BW71" i="6"/>
  <c r="CY71" i="6" s="1"/>
  <c r="BW86" i="6"/>
  <c r="CY86" i="6" s="1"/>
  <c r="BR97" i="6"/>
  <c r="CT97" i="6" s="1"/>
  <c r="BR80" i="6"/>
  <c r="CT80" i="6" s="1"/>
  <c r="BR77" i="6"/>
  <c r="CT77" i="6" s="1"/>
  <c r="BC71" i="6"/>
  <c r="BC43" i="6"/>
  <c r="BC15" i="6"/>
  <c r="BC22" i="6"/>
  <c r="BC76" i="6"/>
  <c r="BD32" i="6"/>
  <c r="CF32" i="6" s="1"/>
  <c r="BD63" i="6"/>
  <c r="CF63" i="6" s="1"/>
  <c r="BD89" i="6"/>
  <c r="CF89" i="6" s="1"/>
  <c r="BD15" i="6"/>
  <c r="CF15" i="6" s="1"/>
  <c r="BD72" i="6"/>
  <c r="CF72" i="6" s="1"/>
  <c r="BD23" i="6"/>
  <c r="CF23" i="6" s="1"/>
  <c r="BS33" i="6"/>
  <c r="CU33" i="6" s="1"/>
  <c r="BS47" i="6"/>
  <c r="CU47" i="6" s="1"/>
  <c r="BS61" i="6"/>
  <c r="CU61" i="6" s="1"/>
  <c r="BS52" i="6"/>
  <c r="CU52" i="6" s="1"/>
  <c r="BS11" i="6"/>
  <c r="CU11" i="6" s="1"/>
  <c r="BW6" i="6"/>
  <c r="CY6" i="6" s="1"/>
  <c r="BW46" i="6"/>
  <c r="CY46" i="6" s="1"/>
  <c r="BW48" i="6"/>
  <c r="CY48" i="6" s="1"/>
  <c r="BW69" i="6"/>
  <c r="CY69" i="6" s="1"/>
  <c r="BW84" i="6"/>
  <c r="CY84" i="6" s="1"/>
  <c r="BW53" i="6"/>
  <c r="CY53" i="6" s="1"/>
  <c r="BW56" i="6"/>
  <c r="CY56" i="6" s="1"/>
  <c r="BW27" i="6"/>
  <c r="CY27" i="6" s="1"/>
  <c r="BW21" i="6"/>
  <c r="CY21" i="6" s="1"/>
  <c r="BW75" i="6"/>
  <c r="CY75" i="6" s="1"/>
  <c r="BW30" i="6"/>
  <c r="CY30" i="6" s="1"/>
  <c r="BW4" i="6"/>
  <c r="CY4" i="6" s="1"/>
  <c r="BW44" i="6"/>
  <c r="CY44" i="6" s="1"/>
  <c r="BW61" i="6"/>
  <c r="CY61" i="6" s="1"/>
  <c r="BW76" i="6"/>
  <c r="CY76" i="6" s="1"/>
  <c r="BW31" i="6"/>
  <c r="CY31" i="6" s="1"/>
  <c r="BW41" i="6"/>
  <c r="CY41" i="6" s="1"/>
  <c r="BW58" i="6"/>
  <c r="CY58" i="6" s="1"/>
  <c r="BX82" i="6"/>
  <c r="CZ82" i="6" s="1"/>
  <c r="BX96" i="6"/>
  <c r="CZ96" i="6" s="1"/>
  <c r="BX11" i="6"/>
  <c r="CZ11" i="6" s="1"/>
  <c r="BX88" i="6"/>
  <c r="CZ88" i="6" s="1"/>
  <c r="BX58" i="6"/>
  <c r="CZ58" i="6" s="1"/>
  <c r="BX43" i="6"/>
  <c r="CZ43" i="6" s="1"/>
  <c r="BX20" i="6"/>
  <c r="CZ20" i="6" s="1"/>
  <c r="BX16" i="6"/>
  <c r="CZ16" i="6" s="1"/>
  <c r="BX37" i="6"/>
  <c r="CZ37" i="6" s="1"/>
  <c r="BX52" i="6"/>
  <c r="CZ52" i="6" s="1"/>
  <c r="BX75" i="6"/>
  <c r="CZ75" i="6" s="1"/>
  <c r="BX22" i="6"/>
  <c r="CZ22" i="6" s="1"/>
  <c r="BX72" i="6"/>
  <c r="CZ72" i="6" s="1"/>
  <c r="BX10" i="6"/>
  <c r="CZ10" i="6" s="1"/>
  <c r="BX38" i="6"/>
  <c r="CZ38" i="6" s="1"/>
  <c r="BX53" i="6"/>
  <c r="CZ53" i="6" s="1"/>
  <c r="BX54" i="6"/>
  <c r="CZ54" i="6" s="1"/>
  <c r="BX86" i="6"/>
  <c r="CZ86" i="6" s="1"/>
  <c r="BX50" i="6"/>
  <c r="CZ50" i="6" s="1"/>
  <c r="BX15" i="6"/>
  <c r="CZ15" i="6" s="1"/>
  <c r="BX81" i="6"/>
  <c r="CZ81" i="6" s="1"/>
  <c r="BX79" i="6"/>
  <c r="CZ79" i="6" s="1"/>
  <c r="BX19" i="6"/>
  <c r="CZ19" i="6" s="1"/>
  <c r="BX40" i="6"/>
  <c r="CZ40" i="6" s="1"/>
  <c r="BX56" i="6"/>
  <c r="CZ56" i="6" s="1"/>
  <c r="BX65" i="6"/>
  <c r="CZ65" i="6" s="1"/>
  <c r="BX90" i="6"/>
  <c r="CZ90" i="6" s="1"/>
  <c r="BX55" i="6"/>
  <c r="CZ55" i="6" s="1"/>
  <c r="BX73" i="6"/>
  <c r="CZ73" i="6" s="1"/>
  <c r="BX18" i="6"/>
  <c r="CZ18" i="6" s="1"/>
  <c r="BX36" i="6"/>
  <c r="CZ36" i="6" s="1"/>
  <c r="BX57" i="6"/>
  <c r="CZ57" i="6" s="1"/>
  <c r="BX49" i="6"/>
  <c r="CZ49" i="6" s="1"/>
  <c r="BX92" i="6"/>
  <c r="CZ92" i="6" s="1"/>
  <c r="BX59" i="6"/>
  <c r="CZ59" i="6" s="1"/>
  <c r="BX7" i="6"/>
  <c r="CZ7" i="6" s="1"/>
  <c r="BP50" i="6"/>
  <c r="CR50" i="6" s="1"/>
  <c r="BP54" i="6"/>
  <c r="CR54" i="6" s="1"/>
  <c r="BP45" i="6"/>
  <c r="CR45" i="6" s="1"/>
  <c r="BP72" i="6"/>
  <c r="CR72" i="6" s="1"/>
  <c r="BP94" i="6"/>
  <c r="CR94" i="6" s="1"/>
  <c r="BP85" i="6"/>
  <c r="CR85" i="6" s="1"/>
  <c r="BP41" i="6"/>
  <c r="CR41" i="6" s="1"/>
  <c r="BP17" i="6"/>
  <c r="CR17" i="6" s="1"/>
  <c r="BP12" i="6"/>
  <c r="CR12" i="6" s="1"/>
  <c r="BP77" i="6"/>
  <c r="CR77" i="6" s="1"/>
  <c r="BP51" i="6"/>
  <c r="CR51" i="6" s="1"/>
  <c r="BP57" i="6"/>
  <c r="CR57" i="6" s="1"/>
  <c r="BP92" i="6"/>
  <c r="CR92" i="6" s="1"/>
  <c r="BP58" i="6"/>
  <c r="CR58" i="6" s="1"/>
  <c r="BP70" i="6"/>
  <c r="CR70" i="6" s="1"/>
  <c r="BP87" i="6"/>
  <c r="CR87" i="6" s="1"/>
  <c r="BP65" i="6"/>
  <c r="CR65" i="6" s="1"/>
  <c r="BP7" i="6"/>
  <c r="CR7" i="6" s="1"/>
  <c r="BO95" i="6"/>
  <c r="BO75" i="6"/>
  <c r="BO25" i="6"/>
  <c r="BO70" i="6"/>
  <c r="BO98" i="6"/>
  <c r="BO77" i="6"/>
  <c r="BO58" i="6"/>
  <c r="BO27" i="6"/>
  <c r="BO43" i="6"/>
  <c r="BO90" i="6"/>
  <c r="BO82" i="6"/>
  <c r="BO74" i="6"/>
  <c r="BO67" i="6"/>
  <c r="BO59" i="6"/>
  <c r="BO35" i="6"/>
  <c r="BO56" i="6"/>
  <c r="BO97" i="6"/>
  <c r="BO96" i="6"/>
  <c r="BO83" i="6"/>
  <c r="BO68" i="6"/>
  <c r="BO89" i="6"/>
  <c r="BO64" i="6"/>
  <c r="BO72" i="6"/>
  <c r="BO55" i="6"/>
  <c r="BO29" i="6"/>
  <c r="BO21" i="6"/>
  <c r="BJ66" i="6"/>
  <c r="CL66" i="6" s="1"/>
  <c r="BJ37" i="6"/>
  <c r="CL37" i="6" s="1"/>
  <c r="BJ53" i="6"/>
  <c r="CL53" i="6" s="1"/>
  <c r="BJ19" i="6"/>
  <c r="CL19" i="6" s="1"/>
  <c r="BJ83" i="6"/>
  <c r="CL83" i="6" s="1"/>
  <c r="BJ62" i="6"/>
  <c r="CL62" i="6" s="1"/>
  <c r="BJ57" i="6"/>
  <c r="CL57" i="6" s="1"/>
  <c r="BJ96" i="6"/>
  <c r="CL96" i="6" s="1"/>
  <c r="BJ75" i="6"/>
  <c r="CL75" i="6" s="1"/>
  <c r="BJ49" i="6"/>
  <c r="CL49" i="6" s="1"/>
  <c r="BJ72" i="6"/>
  <c r="CL72" i="6" s="1"/>
  <c r="BJ58" i="6"/>
  <c r="CL58" i="6" s="1"/>
  <c r="BJ22" i="6"/>
  <c r="CL22" i="6" s="1"/>
  <c r="BJ99" i="6"/>
  <c r="CL99" i="6" s="1"/>
  <c r="BJ91" i="6"/>
  <c r="CL91" i="6" s="1"/>
  <c r="BJ78" i="6"/>
  <c r="CL78" i="6" s="1"/>
  <c r="BJ82" i="6"/>
  <c r="CL82" i="6" s="1"/>
  <c r="BJ69" i="6"/>
  <c r="CL69" i="6" s="1"/>
  <c r="BJ61" i="6"/>
  <c r="CL61" i="6" s="1"/>
  <c r="BJ52" i="6"/>
  <c r="CL52" i="6" s="1"/>
  <c r="BJ44" i="6"/>
  <c r="CL44" i="6" s="1"/>
  <c r="BJ73" i="6"/>
  <c r="CL73" i="6" s="1"/>
  <c r="BJ30" i="6"/>
  <c r="CL30" i="6" s="1"/>
  <c r="BJ16" i="6"/>
  <c r="CL16" i="6" s="1"/>
  <c r="BJ8" i="6"/>
  <c r="CL8" i="6" s="1"/>
  <c r="BJ7" i="6"/>
  <c r="CL7" i="6" s="1"/>
  <c r="BJ87" i="6"/>
  <c r="CL87" i="6" s="1"/>
  <c r="BJ33" i="6"/>
  <c r="CL33" i="6" s="1"/>
  <c r="BJ77" i="6"/>
  <c r="CL77" i="6" s="1"/>
  <c r="BJ81" i="6"/>
  <c r="CL81" i="6" s="1"/>
  <c r="BJ11" i="6"/>
  <c r="CL11" i="6" s="1"/>
  <c r="BJ85" i="6"/>
  <c r="CL85" i="6" s="1"/>
  <c r="BJ60" i="6"/>
  <c r="CL60" i="6" s="1"/>
  <c r="BJ20" i="6"/>
  <c r="CL20" i="6" s="1"/>
  <c r="BJ25" i="6"/>
  <c r="CL25" i="6" s="1"/>
  <c r="BJ5" i="6"/>
  <c r="CL5" i="6" s="1"/>
  <c r="BJ97" i="6"/>
  <c r="CL97" i="6" s="1"/>
  <c r="BJ88" i="6"/>
  <c r="CL88" i="6" s="1"/>
  <c r="BJ76" i="6"/>
  <c r="CL76" i="6" s="1"/>
  <c r="BJ74" i="6"/>
  <c r="CL74" i="6" s="1"/>
  <c r="BJ67" i="6"/>
  <c r="CL67" i="6" s="1"/>
  <c r="BJ59" i="6"/>
  <c r="CL59" i="6" s="1"/>
  <c r="BJ50" i="6"/>
  <c r="CL50" i="6" s="1"/>
  <c r="BJ42" i="6"/>
  <c r="CL42" i="6" s="1"/>
  <c r="BJ32" i="6"/>
  <c r="CL32" i="6" s="1"/>
  <c r="BJ26" i="6"/>
  <c r="CL26" i="6" s="1"/>
  <c r="BJ14" i="6"/>
  <c r="CL14" i="6" s="1"/>
  <c r="BJ6" i="6"/>
  <c r="CL6" i="6" s="1"/>
  <c r="BX23" i="6"/>
  <c r="CZ23" i="6" s="1"/>
  <c r="BX24" i="6"/>
  <c r="CZ24" i="6" s="1"/>
  <c r="BX31" i="6"/>
  <c r="CZ31" i="6" s="1"/>
  <c r="BX60" i="6"/>
  <c r="CZ60" i="6" s="1"/>
  <c r="BX91" i="6"/>
  <c r="CZ91" i="6" s="1"/>
  <c r="BP38" i="6"/>
  <c r="CR38" i="6" s="1"/>
  <c r="BO39" i="6"/>
  <c r="BP39" i="6"/>
  <c r="CR39" i="6" s="1"/>
  <c r="BP44" i="6"/>
  <c r="CR44" i="6" s="1"/>
  <c r="BP69" i="6"/>
  <c r="CR69" i="6" s="1"/>
  <c r="BP89" i="6"/>
  <c r="CR89" i="6" s="1"/>
  <c r="BP21" i="6"/>
  <c r="CR21" i="6" s="1"/>
  <c r="BP23" i="6"/>
  <c r="CR23" i="6" s="1"/>
  <c r="BP29" i="6"/>
  <c r="CR29" i="6" s="1"/>
  <c r="BP74" i="6"/>
  <c r="CR74" i="6" s="1"/>
  <c r="BP93" i="6"/>
  <c r="CR93" i="6" s="1"/>
  <c r="BP95" i="6"/>
  <c r="CR95" i="6" s="1"/>
  <c r="BP14" i="6"/>
  <c r="CR14" i="6" s="1"/>
  <c r="BO9" i="6"/>
  <c r="BP5" i="6"/>
  <c r="CR5" i="6" s="1"/>
  <c r="BP55" i="6"/>
  <c r="CR55" i="6" s="1"/>
  <c r="BO18" i="6"/>
  <c r="BO8" i="6"/>
  <c r="BO50" i="6"/>
  <c r="BO48" i="6"/>
  <c r="BO44" i="6"/>
  <c r="BO63" i="6"/>
  <c r="BO73" i="6"/>
  <c r="BO84" i="6"/>
  <c r="BP52" i="6"/>
  <c r="CR52" i="6" s="1"/>
  <c r="BP11" i="6"/>
  <c r="CR11" i="6" s="1"/>
  <c r="BJ12" i="6"/>
  <c r="CL12" i="6" s="1"/>
  <c r="BJ28" i="6"/>
  <c r="CL28" i="6" s="1"/>
  <c r="BJ48" i="6"/>
  <c r="CL48" i="6" s="1"/>
  <c r="BJ65" i="6"/>
  <c r="CL65" i="6" s="1"/>
  <c r="BJ92" i="6"/>
  <c r="CL92" i="6" s="1"/>
  <c r="BJ95" i="6"/>
  <c r="CL95" i="6" s="1"/>
  <c r="BO28" i="6"/>
  <c r="BJ34" i="6"/>
  <c r="CL34" i="6" s="1"/>
  <c r="BJ17" i="6"/>
  <c r="CL17" i="6" s="1"/>
  <c r="BJ31" i="6"/>
  <c r="CL31" i="6" s="1"/>
  <c r="BJ79" i="6"/>
  <c r="CL79" i="6" s="1"/>
  <c r="BO51" i="6"/>
  <c r="BP75" i="6"/>
  <c r="CR75" i="6" s="1"/>
  <c r="BP6" i="6"/>
  <c r="CR6" i="6" s="1"/>
  <c r="BO11" i="6"/>
  <c r="BX98" i="6"/>
  <c r="CZ98" i="6" s="1"/>
  <c r="BX67" i="6"/>
  <c r="CZ67" i="6" s="1"/>
  <c r="BX5" i="6"/>
  <c r="CZ5" i="6" s="1"/>
  <c r="BX34" i="6"/>
  <c r="CZ34" i="6" s="1"/>
  <c r="BX68" i="6"/>
  <c r="CZ68" i="6" s="1"/>
  <c r="BX47" i="6"/>
  <c r="CZ47" i="6" s="1"/>
  <c r="BX77" i="6"/>
  <c r="CZ77" i="6" s="1"/>
  <c r="BO91" i="6"/>
  <c r="BJ29" i="6"/>
  <c r="CL29" i="6" s="1"/>
  <c r="BX61" i="6"/>
  <c r="CZ61" i="6" s="1"/>
  <c r="BJ13" i="6"/>
  <c r="CL13" i="6" s="1"/>
  <c r="BP4" i="6"/>
  <c r="CR4" i="6" s="1"/>
  <c r="BX28" i="6"/>
  <c r="CZ28" i="6" s="1"/>
  <c r="BX25" i="6"/>
  <c r="CZ25" i="6" s="1"/>
  <c r="BX33" i="6"/>
  <c r="CZ33" i="6" s="1"/>
  <c r="BX62" i="6"/>
  <c r="CZ62" i="6" s="1"/>
  <c r="BX99" i="6"/>
  <c r="CZ99" i="6" s="1"/>
  <c r="BO37" i="6"/>
  <c r="BO24" i="6"/>
  <c r="BP37" i="6"/>
  <c r="CR37" i="6" s="1"/>
  <c r="BP43" i="6"/>
  <c r="CR43" i="6" s="1"/>
  <c r="BP26" i="6"/>
  <c r="CR26" i="6" s="1"/>
  <c r="BP24" i="6"/>
  <c r="CR24" i="6" s="1"/>
  <c r="BP31" i="6"/>
  <c r="CR31" i="6" s="1"/>
  <c r="BP91" i="6"/>
  <c r="CR91" i="6" s="1"/>
  <c r="BP99" i="6"/>
  <c r="CR99" i="6" s="1"/>
  <c r="BP97" i="6"/>
  <c r="CR97" i="6" s="1"/>
  <c r="BP19" i="6"/>
  <c r="CR19" i="6" s="1"/>
  <c r="BP15" i="6"/>
  <c r="CR15" i="6" s="1"/>
  <c r="BO53" i="6"/>
  <c r="BO14" i="6"/>
  <c r="BO16" i="6"/>
  <c r="BO40" i="6"/>
  <c r="BO36" i="6"/>
  <c r="BO52" i="6"/>
  <c r="BO65" i="6"/>
  <c r="BO76" i="6"/>
  <c r="BO86" i="6"/>
  <c r="BP42" i="6"/>
  <c r="CR42" i="6" s="1"/>
  <c r="BP63" i="6"/>
  <c r="CR63" i="6" s="1"/>
  <c r="BP82" i="6"/>
  <c r="CR82" i="6" s="1"/>
  <c r="BP98" i="6"/>
  <c r="CR98" i="6" s="1"/>
  <c r="BJ18" i="6"/>
  <c r="CL18" i="6" s="1"/>
  <c r="BJ38" i="6"/>
  <c r="CL38" i="6" s="1"/>
  <c r="BJ54" i="6"/>
  <c r="CL54" i="6" s="1"/>
  <c r="BJ71" i="6"/>
  <c r="CL71" i="6" s="1"/>
  <c r="BJ80" i="6"/>
  <c r="CL80" i="6" s="1"/>
  <c r="BP34" i="6"/>
  <c r="CR34" i="6" s="1"/>
  <c r="BP56" i="6"/>
  <c r="CR56" i="6" s="1"/>
  <c r="BP86" i="6"/>
  <c r="CR86" i="6" s="1"/>
  <c r="BP96" i="6"/>
  <c r="CR96" i="6" s="1"/>
  <c r="BJ68" i="6"/>
  <c r="CL68" i="6" s="1"/>
  <c r="BJ89" i="6"/>
  <c r="CL89" i="6" s="1"/>
  <c r="BJ70" i="6"/>
  <c r="CL70" i="6" s="1"/>
  <c r="BJ94" i="6"/>
  <c r="CL94" i="6" s="1"/>
  <c r="BX6" i="6"/>
  <c r="CZ6" i="6" s="1"/>
  <c r="BP16" i="6"/>
  <c r="CR16" i="6" s="1"/>
  <c r="BP67" i="6"/>
  <c r="CR67" i="6" s="1"/>
  <c r="BO85" i="6"/>
  <c r="BO13" i="6"/>
  <c r="BO41" i="6"/>
  <c r="BO99" i="6"/>
  <c r="BX51" i="6"/>
  <c r="CZ51" i="6" s="1"/>
  <c r="BX64" i="6"/>
  <c r="CZ64" i="6" s="1"/>
  <c r="BX48" i="6"/>
  <c r="CZ48" i="6" s="1"/>
  <c r="BX70" i="6"/>
  <c r="CZ70" i="6" s="1"/>
  <c r="BX80" i="6"/>
  <c r="CZ80" i="6" s="1"/>
  <c r="BX44" i="6"/>
  <c r="CZ44" i="6" s="1"/>
  <c r="BX8" i="6"/>
  <c r="CZ8" i="6" s="1"/>
  <c r="BX63" i="6"/>
  <c r="CZ63" i="6" s="1"/>
  <c r="BX85" i="6"/>
  <c r="CZ85" i="6" s="1"/>
  <c r="BO62" i="6"/>
  <c r="BJ98" i="6"/>
  <c r="CL98" i="6" s="1"/>
  <c r="BJ27" i="6"/>
  <c r="CL27" i="6" s="1"/>
  <c r="BJ47" i="6"/>
  <c r="CL47" i="6" s="1"/>
  <c r="BX42" i="6"/>
  <c r="CZ42" i="6" s="1"/>
  <c r="BJ15" i="6"/>
  <c r="CL15" i="6" s="1"/>
  <c r="BC8" i="6"/>
  <c r="BD58" i="6"/>
  <c r="CF58" i="6" s="1"/>
  <c r="BD24" i="6"/>
  <c r="CF24" i="6" s="1"/>
  <c r="BD18" i="6"/>
  <c r="CF18" i="6" s="1"/>
  <c r="BC39" i="6"/>
  <c r="BS20" i="6"/>
  <c r="CU20" i="6" s="1"/>
  <c r="BS42" i="6"/>
  <c r="CU42" i="6" s="1"/>
  <c r="BS78" i="6"/>
  <c r="CU78" i="6" s="1"/>
  <c r="BC57" i="6"/>
  <c r="BD92" i="6"/>
  <c r="CF92" i="6" s="1"/>
  <c r="BD7" i="6"/>
  <c r="CF7" i="6" s="1"/>
  <c r="BD98" i="6"/>
  <c r="CF98" i="6" s="1"/>
  <c r="BC20" i="6"/>
  <c r="BS26" i="6"/>
  <c r="CU26" i="6" s="1"/>
  <c r="BS8" i="6"/>
  <c r="CU8" i="6" s="1"/>
  <c r="BS48" i="6"/>
  <c r="CU48" i="6" s="1"/>
  <c r="BS82" i="6"/>
  <c r="CU82" i="6" s="1"/>
  <c r="BR38" i="6"/>
  <c r="CT38" i="6" s="1"/>
  <c r="BR53" i="6"/>
  <c r="CT53" i="6" s="1"/>
  <c r="BC59" i="6"/>
  <c r="BC98" i="6"/>
  <c r="BC47" i="6"/>
  <c r="BR35" i="6"/>
  <c r="CT35" i="6" s="1"/>
  <c r="BR73" i="6"/>
  <c r="CT73" i="6" s="1"/>
  <c r="BR78" i="6"/>
  <c r="CT78" i="6" s="1"/>
  <c r="BR50" i="6"/>
  <c r="CT50" i="6" s="1"/>
  <c r="BR91" i="6"/>
  <c r="CT91" i="6" s="1"/>
  <c r="BR42" i="6"/>
  <c r="CT42" i="6" s="1"/>
  <c r="BR65" i="6"/>
  <c r="CT65" i="6" s="1"/>
  <c r="BR92" i="6"/>
  <c r="CT92" i="6" s="1"/>
  <c r="BR99" i="6"/>
  <c r="CT99" i="6" s="1"/>
  <c r="BR34" i="6"/>
  <c r="CT34" i="6" s="1"/>
  <c r="BR39" i="6"/>
  <c r="CT39" i="6" s="1"/>
  <c r="BR44" i="6"/>
  <c r="CT44" i="6" s="1"/>
  <c r="BR82" i="6"/>
  <c r="CT82" i="6" s="1"/>
  <c r="BR90" i="6"/>
  <c r="CT90" i="6" s="1"/>
  <c r="BR10" i="6"/>
  <c r="CT10" i="6" s="1"/>
  <c r="BR69" i="6"/>
  <c r="CT69" i="6" s="1"/>
  <c r="BR48" i="6"/>
  <c r="CT48" i="6" s="1"/>
  <c r="BR40" i="6"/>
  <c r="CT40" i="6" s="1"/>
  <c r="BR74" i="6"/>
  <c r="CT74" i="6" s="1"/>
  <c r="BR93" i="6"/>
  <c r="CT93" i="6" s="1"/>
  <c r="BR71" i="6"/>
  <c r="CT71" i="6" s="1"/>
  <c r="BR56" i="6"/>
  <c r="BR52" i="6"/>
  <c r="CT52" i="6" s="1"/>
  <c r="BR46" i="6"/>
  <c r="CT46" i="6" s="1"/>
  <c r="BR54" i="6"/>
  <c r="CT54" i="6" s="1"/>
  <c r="BR41" i="6"/>
  <c r="CT41" i="6" s="1"/>
  <c r="BR21" i="6"/>
  <c r="CT21" i="6" s="1"/>
  <c r="BR11" i="6"/>
  <c r="CT11" i="6" s="1"/>
  <c r="BR63" i="6"/>
  <c r="CT63" i="6" s="1"/>
  <c r="BR83" i="6"/>
  <c r="CT83" i="6" s="1"/>
  <c r="BR75" i="6"/>
  <c r="CT75" i="6" s="1"/>
  <c r="BR72" i="6"/>
  <c r="CT72" i="6" s="1"/>
  <c r="BR62" i="6"/>
  <c r="CT62" i="6" s="1"/>
  <c r="BR32" i="6"/>
  <c r="CT32" i="6" s="1"/>
  <c r="BR31" i="6"/>
  <c r="BR33" i="6"/>
  <c r="CT33" i="6" s="1"/>
  <c r="BR24" i="6"/>
  <c r="CT24" i="6" s="1"/>
  <c r="BR86" i="6"/>
  <c r="CT86" i="6" s="1"/>
  <c r="BR4" i="6"/>
  <c r="CT4" i="6" s="1"/>
  <c r="BR67" i="6"/>
  <c r="CT67" i="6" s="1"/>
  <c r="BR84" i="6"/>
  <c r="CT84" i="6" s="1"/>
  <c r="BR18" i="6"/>
  <c r="CT18" i="6" s="1"/>
  <c r="BR49" i="6"/>
  <c r="BR98" i="6"/>
  <c r="CT98" i="6" s="1"/>
  <c r="BR87" i="6"/>
  <c r="CT87" i="6" s="1"/>
  <c r="BR89" i="6"/>
  <c r="CT89" i="6" s="1"/>
  <c r="BR66" i="6"/>
  <c r="CT66" i="6" s="1"/>
  <c r="BR37" i="6"/>
  <c r="CT37" i="6" s="1"/>
  <c r="BR27" i="6"/>
  <c r="CT27" i="6" s="1"/>
  <c r="BR23" i="6"/>
  <c r="CT23" i="6" s="1"/>
  <c r="BR16" i="6"/>
  <c r="BR94" i="6"/>
  <c r="CT94" i="6" s="1"/>
  <c r="BR81" i="6"/>
  <c r="CT81" i="6" s="1"/>
  <c r="BR30" i="6"/>
  <c r="BR20" i="6"/>
  <c r="BR22" i="6"/>
  <c r="CT22" i="6" s="1"/>
  <c r="BR9" i="6"/>
  <c r="CT9" i="6" s="1"/>
  <c r="BR7" i="6"/>
  <c r="CT7" i="6" s="1"/>
  <c r="BR14" i="6"/>
  <c r="CT14" i="6" s="1"/>
  <c r="BR76" i="6"/>
  <c r="CT76" i="6" s="1"/>
  <c r="BR36" i="6"/>
  <c r="CT36" i="6" s="1"/>
  <c r="BR95" i="6"/>
  <c r="BR45" i="6"/>
  <c r="CT45" i="6" s="1"/>
  <c r="BR12" i="6"/>
  <c r="CT12" i="6" s="1"/>
  <c r="BR13" i="6"/>
  <c r="CT13" i="6" s="1"/>
  <c r="BR88" i="6"/>
  <c r="CT88" i="6" s="1"/>
  <c r="BR43" i="6"/>
  <c r="CT43" i="6" s="1"/>
  <c r="BR96" i="6"/>
  <c r="CT96" i="6" s="1"/>
  <c r="BR64" i="6"/>
  <c r="CT64" i="6" s="1"/>
  <c r="BR19" i="6"/>
  <c r="CT19" i="6" s="1"/>
  <c r="BC46" i="6"/>
  <c r="BC24" i="6"/>
  <c r="BC86" i="6"/>
  <c r="BC99" i="6"/>
  <c r="BC87" i="6"/>
  <c r="BC77" i="6"/>
  <c r="BC81" i="6"/>
  <c r="BC41" i="6"/>
  <c r="BC29" i="6"/>
  <c r="BC68" i="6"/>
  <c r="BC45" i="6"/>
  <c r="BC23" i="6"/>
  <c r="BC58" i="6"/>
  <c r="BC17" i="6"/>
  <c r="BC13" i="6"/>
  <c r="BC63" i="6"/>
  <c r="BC52" i="6"/>
  <c r="BC48" i="6"/>
  <c r="BC38" i="6"/>
  <c r="BC14" i="6"/>
  <c r="BC56" i="6"/>
  <c r="BC97" i="6"/>
  <c r="BC83" i="6"/>
  <c r="BC75" i="6"/>
  <c r="BC72" i="6"/>
  <c r="BC36" i="6"/>
  <c r="BC27" i="6"/>
  <c r="BC64" i="6"/>
  <c r="BC55" i="6"/>
  <c r="BC70" i="6"/>
  <c r="BC21" i="6"/>
  <c r="BC9" i="6"/>
  <c r="BC5" i="6"/>
  <c r="BC69" i="6"/>
  <c r="BC61" i="6"/>
  <c r="BC37" i="6"/>
  <c r="BC4" i="6"/>
  <c r="BC80" i="6"/>
  <c r="BC12" i="6"/>
  <c r="BC73" i="6"/>
  <c r="BC35" i="6"/>
  <c r="BC88" i="6"/>
  <c r="BC95" i="6"/>
  <c r="BC89" i="6"/>
  <c r="BC33" i="6"/>
  <c r="BC60" i="6"/>
  <c r="BC66" i="6"/>
  <c r="BC19" i="6"/>
  <c r="BC67" i="6"/>
  <c r="BC10" i="6"/>
  <c r="BC42" i="6"/>
  <c r="BC90" i="6"/>
  <c r="BC32" i="6"/>
  <c r="BC96" i="6"/>
  <c r="BC51" i="6"/>
  <c r="BC25" i="6"/>
  <c r="BC40" i="6"/>
  <c r="BC93" i="6"/>
  <c r="BC85" i="6"/>
  <c r="BC31" i="6"/>
  <c r="BC53" i="6"/>
  <c r="BC62" i="6"/>
  <c r="BC11" i="6"/>
  <c r="BC84" i="6"/>
  <c r="BC82" i="6"/>
  <c r="BC65" i="6"/>
  <c r="BC44" i="6"/>
  <c r="BC92" i="6"/>
  <c r="BC78" i="6"/>
  <c r="BC30" i="6"/>
  <c r="BC28" i="6"/>
  <c r="BC16" i="6"/>
  <c r="BC91" i="6"/>
  <c r="BD4" i="6"/>
  <c r="CF4" i="6" s="1"/>
  <c r="BD97" i="6"/>
  <c r="CF97" i="6" s="1"/>
  <c r="BD57" i="6"/>
  <c r="CF57" i="6" s="1"/>
  <c r="BD50" i="6"/>
  <c r="CF50" i="6" s="1"/>
  <c r="BD65" i="6"/>
  <c r="CF65" i="6" s="1"/>
  <c r="BD20" i="6"/>
  <c r="CF20" i="6" s="1"/>
  <c r="BD99" i="6"/>
  <c r="CF99" i="6" s="1"/>
  <c r="BD34" i="6"/>
  <c r="CF34" i="6" s="1"/>
  <c r="BD52" i="6"/>
  <c r="CF52" i="6" s="1"/>
  <c r="BD76" i="6"/>
  <c r="CF76" i="6" s="1"/>
  <c r="BD46" i="6"/>
  <c r="CF46" i="6" s="1"/>
  <c r="BD48" i="6"/>
  <c r="BD44" i="6"/>
  <c r="CF44" i="6" s="1"/>
  <c r="BD86" i="6"/>
  <c r="CF86" i="6" s="1"/>
  <c r="BD54" i="6"/>
  <c r="CF54" i="6" s="1"/>
  <c r="BD21" i="6"/>
  <c r="BD38" i="6"/>
  <c r="CF38" i="6" s="1"/>
  <c r="BD26" i="6"/>
  <c r="CF26" i="6" s="1"/>
  <c r="BD67" i="6"/>
  <c r="CF67" i="6" s="1"/>
  <c r="BD59" i="6"/>
  <c r="CF59" i="6" s="1"/>
  <c r="BD95" i="6"/>
  <c r="CF95" i="6" s="1"/>
  <c r="BD80" i="6"/>
  <c r="CF80" i="6" s="1"/>
  <c r="BD42" i="6"/>
  <c r="CF42" i="6" s="1"/>
  <c r="BD36" i="6"/>
  <c r="CF36" i="6" s="1"/>
  <c r="BD6" i="6"/>
  <c r="CF6" i="6" s="1"/>
  <c r="BD14" i="6"/>
  <c r="CF14" i="6" s="1"/>
  <c r="BD82" i="6"/>
  <c r="CF82" i="6" s="1"/>
  <c r="BD40" i="6"/>
  <c r="CF40" i="6" s="1"/>
  <c r="BD10" i="6"/>
  <c r="CF10" i="6" s="1"/>
  <c r="BD78" i="6"/>
  <c r="CF78" i="6" s="1"/>
  <c r="BD69" i="6"/>
  <c r="BD61" i="6"/>
  <c r="CF61" i="6" s="1"/>
  <c r="BD56" i="6"/>
  <c r="CF56" i="6" s="1"/>
  <c r="BD96" i="6"/>
  <c r="CF96" i="6" s="1"/>
  <c r="BD87" i="6"/>
  <c r="CF87" i="6" s="1"/>
  <c r="BD79" i="6"/>
  <c r="CF79" i="6" s="1"/>
  <c r="BD70" i="6"/>
  <c r="CF70" i="6" s="1"/>
  <c r="BD62" i="6"/>
  <c r="CF62" i="6" s="1"/>
  <c r="BD53" i="6"/>
  <c r="CF53" i="6" s="1"/>
  <c r="BD45" i="6"/>
  <c r="CF45" i="6" s="1"/>
  <c r="BD35" i="6"/>
  <c r="CF35" i="6" s="1"/>
  <c r="BD25" i="6"/>
  <c r="CF25" i="6" s="1"/>
  <c r="BD13" i="6"/>
  <c r="CF13" i="6" s="1"/>
  <c r="BD5" i="6"/>
  <c r="CF5" i="6" s="1"/>
  <c r="BD31" i="6"/>
  <c r="CF31" i="6" s="1"/>
  <c r="BD85" i="6"/>
  <c r="CF85" i="6" s="1"/>
  <c r="BD77" i="6"/>
  <c r="CF77" i="6" s="1"/>
  <c r="BD60" i="6"/>
  <c r="BD51" i="6"/>
  <c r="CF51" i="6" s="1"/>
  <c r="BD43" i="6"/>
  <c r="CF43" i="6" s="1"/>
  <c r="BD19" i="6"/>
  <c r="CF19" i="6" s="1"/>
  <c r="BD11" i="6"/>
  <c r="CF11" i="6" s="1"/>
  <c r="BD27" i="6"/>
  <c r="CF27" i="6" s="1"/>
  <c r="BD74" i="6"/>
  <c r="CF74" i="6" s="1"/>
  <c r="BD8" i="6"/>
  <c r="CF8" i="6" s="1"/>
  <c r="BD93" i="6"/>
  <c r="CF93" i="6" s="1"/>
  <c r="BD90" i="6"/>
  <c r="CF90" i="6" s="1"/>
  <c r="BD30" i="6"/>
  <c r="CF30" i="6" s="1"/>
  <c r="BD94" i="6"/>
  <c r="CF94" i="6" s="1"/>
  <c r="BD68" i="6"/>
  <c r="CF68" i="6" s="1"/>
  <c r="BD33" i="6"/>
  <c r="CF33" i="6" s="1"/>
  <c r="BD88" i="6"/>
  <c r="CF88" i="6" s="1"/>
  <c r="BS81" i="6"/>
  <c r="CU81" i="6" s="1"/>
  <c r="BS90" i="6"/>
  <c r="CU90" i="6" s="1"/>
  <c r="BS24" i="6"/>
  <c r="CU24" i="6" s="1"/>
  <c r="BS97" i="6"/>
  <c r="CU97" i="6" s="1"/>
  <c r="BS55" i="6"/>
  <c r="CU55" i="6" s="1"/>
  <c r="BS23" i="6"/>
  <c r="CU23" i="6" s="1"/>
  <c r="BS58" i="6"/>
  <c r="CU58" i="6" s="1"/>
  <c r="BS66" i="6"/>
  <c r="CU66" i="6" s="1"/>
  <c r="BS75" i="6"/>
  <c r="CU75" i="6" s="1"/>
  <c r="BS91" i="6"/>
  <c r="CU91" i="6" s="1"/>
  <c r="BS39" i="6"/>
  <c r="CU39" i="6" s="1"/>
  <c r="BS15" i="6"/>
  <c r="CU15" i="6" s="1"/>
  <c r="BS98" i="6"/>
  <c r="CU98" i="6" s="1"/>
  <c r="BS74" i="6"/>
  <c r="CU74" i="6" s="1"/>
  <c r="BS76" i="6"/>
  <c r="CU76" i="6" s="1"/>
  <c r="BS65" i="6"/>
  <c r="CU65" i="6" s="1"/>
  <c r="BS57" i="6"/>
  <c r="CU57" i="6" s="1"/>
  <c r="BS71" i="6"/>
  <c r="CU71" i="6" s="1"/>
  <c r="BS40" i="6"/>
  <c r="CU40" i="6" s="1"/>
  <c r="BS37" i="6"/>
  <c r="CU37" i="6" s="1"/>
  <c r="BS10" i="6"/>
  <c r="CU10" i="6" s="1"/>
  <c r="BS6" i="6"/>
  <c r="BS30" i="6"/>
  <c r="CU30" i="6" s="1"/>
  <c r="BS32" i="6"/>
  <c r="CU32" i="6" s="1"/>
  <c r="BS93" i="6"/>
  <c r="BS28" i="6"/>
  <c r="CU28" i="6" s="1"/>
  <c r="BS41" i="6"/>
  <c r="CU41" i="6" s="1"/>
  <c r="BS94" i="6"/>
  <c r="CU94" i="6" s="1"/>
  <c r="BS7" i="6"/>
  <c r="CU7" i="6" s="1"/>
  <c r="BS60" i="6"/>
  <c r="CU60" i="6" s="1"/>
  <c r="BS68" i="6"/>
  <c r="CU68" i="6" s="1"/>
  <c r="BS92" i="6"/>
  <c r="CU92" i="6" s="1"/>
  <c r="BS99" i="6"/>
  <c r="CU99" i="6" s="1"/>
  <c r="BS49" i="6"/>
  <c r="CU49" i="6" s="1"/>
  <c r="BS88" i="6"/>
  <c r="CU88" i="6" s="1"/>
  <c r="BS86" i="6"/>
  <c r="CU86" i="6" s="1"/>
  <c r="BS73" i="6"/>
  <c r="CU73" i="6" s="1"/>
  <c r="BS63" i="6"/>
  <c r="CU63" i="6" s="1"/>
  <c r="BS54" i="6"/>
  <c r="CU54" i="6" s="1"/>
  <c r="BS56" i="6"/>
  <c r="CU56" i="6" s="1"/>
  <c r="BS35" i="6"/>
  <c r="CU35" i="6" s="1"/>
  <c r="BS44" i="6"/>
  <c r="CU44" i="6" s="1"/>
  <c r="BS12" i="6"/>
  <c r="CU12" i="6" s="1"/>
  <c r="BS16" i="6"/>
  <c r="CU16" i="6" s="1"/>
  <c r="BS19" i="6"/>
  <c r="CU19" i="6" s="1"/>
  <c r="BS9" i="6"/>
  <c r="CU9" i="6" s="1"/>
  <c r="BS5" i="6"/>
  <c r="CU5" i="6" s="1"/>
  <c r="BS45" i="6"/>
  <c r="CU45" i="6" s="1"/>
  <c r="BS22" i="6"/>
  <c r="CU22" i="6" s="1"/>
  <c r="BS62" i="6"/>
  <c r="CU62" i="6" s="1"/>
  <c r="BS95" i="6"/>
  <c r="CU95" i="6" s="1"/>
  <c r="BS77" i="6"/>
  <c r="CU77" i="6" s="1"/>
  <c r="BS84" i="6"/>
  <c r="CU84" i="6" s="1"/>
  <c r="BS69" i="6"/>
  <c r="CU69" i="6" s="1"/>
  <c r="BS46" i="6"/>
  <c r="CU46" i="6" s="1"/>
  <c r="BS50" i="6"/>
  <c r="CU50" i="6" s="1"/>
  <c r="BS4" i="6"/>
  <c r="CU4" i="6" s="1"/>
  <c r="BS31" i="6"/>
  <c r="CU31" i="6" s="1"/>
  <c r="BS29" i="6"/>
  <c r="CU29" i="6" s="1"/>
  <c r="BS17" i="6"/>
  <c r="CU17" i="6" s="1"/>
  <c r="BS13" i="6"/>
  <c r="CU13" i="6" s="1"/>
  <c r="BS79" i="6"/>
  <c r="CU79" i="6" s="1"/>
  <c r="BS83" i="6"/>
  <c r="CU83" i="6" s="1"/>
  <c r="BS34" i="6"/>
  <c r="CU34" i="6" s="1"/>
  <c r="BS70" i="6"/>
  <c r="CU70" i="6" s="1"/>
  <c r="BS21" i="6"/>
  <c r="CU21" i="6" s="1"/>
  <c r="BS51" i="6"/>
  <c r="CU51" i="6" s="1"/>
  <c r="BS87" i="6"/>
  <c r="CU87" i="6" s="1"/>
  <c r="BS64" i="6"/>
  <c r="BS85" i="6"/>
  <c r="CU85" i="6" s="1"/>
  <c r="BS96" i="6"/>
  <c r="CU96" i="6" s="1"/>
  <c r="BS80" i="6"/>
  <c r="CU80" i="6" s="1"/>
  <c r="BS67" i="6"/>
  <c r="BS38" i="6"/>
  <c r="CU38" i="6" s="1"/>
  <c r="BS36" i="6"/>
  <c r="CU36" i="6" s="1"/>
  <c r="BS14" i="6"/>
  <c r="CU14" i="6" s="1"/>
  <c r="BS53" i="6"/>
  <c r="CU53" i="6" s="1"/>
  <c r="BD28" i="6"/>
  <c r="CF28" i="6" s="1"/>
  <c r="BD22" i="6"/>
  <c r="CF22" i="6" s="1"/>
  <c r="BD17" i="6"/>
  <c r="CF17" i="6" s="1"/>
  <c r="BD37" i="6"/>
  <c r="CF37" i="6" s="1"/>
  <c r="BD75" i="6"/>
  <c r="CF75" i="6" s="1"/>
  <c r="BD91" i="6"/>
  <c r="CF91" i="6" s="1"/>
  <c r="BR85" i="6"/>
  <c r="CT85" i="6" s="1"/>
  <c r="BR60" i="6"/>
  <c r="BR79" i="6"/>
  <c r="BC49" i="6"/>
  <c r="BC79" i="6"/>
  <c r="BC26" i="6"/>
  <c r="BD71" i="6"/>
  <c r="CF71" i="6" s="1"/>
  <c r="BR8" i="6"/>
  <c r="CT8" i="6" s="1"/>
  <c r="BD84" i="6"/>
  <c r="CF84" i="6" s="1"/>
  <c r="BS89" i="6"/>
  <c r="CU89" i="6" s="1"/>
  <c r="BD16" i="6"/>
  <c r="CF16" i="6" s="1"/>
  <c r="BC18" i="6"/>
  <c r="BS27" i="6"/>
  <c r="CU27" i="6" s="1"/>
  <c r="BR51" i="6"/>
  <c r="CT51" i="6" s="1"/>
  <c r="BD41" i="6"/>
  <c r="CF41" i="6" s="1"/>
  <c r="BD47" i="6"/>
  <c r="CF47" i="6" s="1"/>
  <c r="BD64" i="6"/>
  <c r="CF64" i="6" s="1"/>
  <c r="BD81" i="6"/>
  <c r="CF81" i="6" s="1"/>
  <c r="BC50" i="6"/>
  <c r="BC54" i="6"/>
  <c r="BR6" i="6"/>
  <c r="CT6" i="6" s="1"/>
  <c r="BR26" i="6"/>
  <c r="CT26" i="6" s="1"/>
  <c r="BR68" i="6"/>
  <c r="BR59" i="6"/>
  <c r="CT59" i="6" s="1"/>
  <c r="BR17" i="6"/>
  <c r="CT17" i="6" s="1"/>
  <c r="BC34" i="6"/>
  <c r="BD9" i="6"/>
  <c r="CF9" i="6" s="1"/>
  <c r="BD29" i="6"/>
  <c r="CF29" i="6" s="1"/>
  <c r="BD49" i="6"/>
  <c r="CF49" i="6" s="1"/>
  <c r="BD66" i="6"/>
  <c r="BD83" i="6"/>
  <c r="BS25" i="6"/>
  <c r="CU25" i="6" s="1"/>
  <c r="BR55" i="6"/>
  <c r="CT55" i="6" s="1"/>
  <c r="BC6" i="6"/>
  <c r="BR15" i="6"/>
  <c r="CT15" i="6" s="1"/>
  <c r="BR25" i="6"/>
  <c r="CT25" i="6" s="1"/>
  <c r="BR28" i="6"/>
  <c r="CT28" i="6" s="1"/>
  <c r="BR70" i="6"/>
  <c r="CT70" i="6" s="1"/>
  <c r="BR61" i="6"/>
  <c r="BS18" i="6"/>
  <c r="CU18" i="6" s="1"/>
  <c r="BS59" i="6"/>
  <c r="CU59" i="6" s="1"/>
  <c r="BC7" i="6"/>
  <c r="BC74" i="6"/>
  <c r="BD73" i="6"/>
  <c r="CF73" i="6" s="1"/>
  <c r="BS72" i="6"/>
  <c r="CU72" i="6" s="1"/>
  <c r="BR57" i="6"/>
  <c r="CT57" i="6" s="1"/>
  <c r="BS43" i="6"/>
  <c r="CU43" i="6" s="1"/>
  <c r="BR47" i="6"/>
  <c r="CT47" i="6" s="1"/>
  <c r="R24" i="7"/>
  <c r="CQ49" i="6"/>
  <c r="CE94" i="6"/>
  <c r="CA89" i="6" l="1"/>
  <c r="CA7" i="6"/>
  <c r="C6" i="9" s="1"/>
  <c r="E6" i="9" s="1"/>
  <c r="L10" i="10" s="1"/>
  <c r="IU10" i="10" s="1"/>
  <c r="CA16" i="6"/>
  <c r="C15" i="9" s="1"/>
  <c r="E15" i="9" s="1"/>
  <c r="L19" i="10" s="1"/>
  <c r="IU19" i="10" s="1"/>
  <c r="CA90" i="6"/>
  <c r="C89" i="9" s="1"/>
  <c r="E89" i="9" s="1"/>
  <c r="L93" i="10" s="1"/>
  <c r="IU93" i="10" s="1"/>
  <c r="CA63" i="6"/>
  <c r="CA6" i="6"/>
  <c r="C5" i="9" s="1"/>
  <c r="E5" i="9" s="1"/>
  <c r="L9" i="10" s="1"/>
  <c r="IU9" i="10" s="1"/>
  <c r="CA92" i="6"/>
  <c r="C91" i="9" s="1"/>
  <c r="E91" i="9" s="1"/>
  <c r="L95" i="10" s="1"/>
  <c r="IU95" i="10" s="1"/>
  <c r="CA31" i="6"/>
  <c r="C30" i="9" s="1"/>
  <c r="E30" i="9" s="1"/>
  <c r="L34" i="10" s="1"/>
  <c r="IU34" i="10" s="1"/>
  <c r="CA14" i="6"/>
  <c r="CA23" i="6"/>
  <c r="C22" i="9" s="1"/>
  <c r="E22" i="9" s="1"/>
  <c r="L26" i="10" s="1"/>
  <c r="IU26" i="10" s="1"/>
  <c r="CB76" i="6"/>
  <c r="D75" i="9" s="1"/>
  <c r="F75" i="9" s="1"/>
  <c r="M79" i="10" s="1"/>
  <c r="IV79" i="10" s="1"/>
  <c r="CA12" i="6"/>
  <c r="C11" i="9" s="1"/>
  <c r="E11" i="9" s="1"/>
  <c r="L15" i="10" s="1"/>
  <c r="IU15" i="10" s="1"/>
  <c r="CA22" i="6"/>
  <c r="CE34" i="6"/>
  <c r="CA34" i="6"/>
  <c r="C33" i="9" s="1"/>
  <c r="E33" i="9" s="1"/>
  <c r="L37" i="10" s="1"/>
  <c r="IU37" i="10" s="1"/>
  <c r="CE26" i="6"/>
  <c r="CA26" i="6"/>
  <c r="C25" i="9" s="1"/>
  <c r="E25" i="9" s="1"/>
  <c r="CE25" i="6"/>
  <c r="CA25" i="6"/>
  <c r="C24" i="9" s="1"/>
  <c r="E24" i="9" s="1"/>
  <c r="CE37" i="6"/>
  <c r="CA37" i="6"/>
  <c r="C36" i="9" s="1"/>
  <c r="E36" i="9" s="1"/>
  <c r="CE99" i="6"/>
  <c r="CA99" i="6"/>
  <c r="C98" i="9" s="1"/>
  <c r="E98" i="9" s="1"/>
  <c r="CE59" i="6"/>
  <c r="CA59" i="6"/>
  <c r="CQ41" i="6"/>
  <c r="CB41" i="6"/>
  <c r="D40" i="9" s="1"/>
  <c r="F40" i="9" s="1"/>
  <c r="M44" i="10" s="1"/>
  <c r="IV44" i="10" s="1"/>
  <c r="CQ51" i="6"/>
  <c r="CB51" i="6"/>
  <c r="D50" i="9" s="1"/>
  <c r="F50" i="9" s="1"/>
  <c r="M54" i="10" s="1"/>
  <c r="IV54" i="10" s="1"/>
  <c r="CQ63" i="6"/>
  <c r="CB63" i="6"/>
  <c r="D62" i="9" s="1"/>
  <c r="F62" i="9" s="1"/>
  <c r="M66" i="10" s="1"/>
  <c r="IV66" i="10" s="1"/>
  <c r="CQ39" i="6"/>
  <c r="CB39" i="6"/>
  <c r="D38" i="9" s="1"/>
  <c r="F38" i="9" s="1"/>
  <c r="M42" i="10" s="1"/>
  <c r="IV42" i="10" s="1"/>
  <c r="CQ29" i="6"/>
  <c r="CB29" i="6"/>
  <c r="D28" i="9" s="1"/>
  <c r="F28" i="9" s="1"/>
  <c r="M32" i="10" s="1"/>
  <c r="IV32" i="10" s="1"/>
  <c r="CQ97" i="6"/>
  <c r="CB97" i="6"/>
  <c r="D96" i="9" s="1"/>
  <c r="F96" i="9" s="1"/>
  <c r="M100" i="10" s="1"/>
  <c r="CQ67" i="6"/>
  <c r="CB67" i="6"/>
  <c r="D66" i="9" s="1"/>
  <c r="F66" i="9" s="1"/>
  <c r="M70" i="10" s="1"/>
  <c r="IV70" i="10" s="1"/>
  <c r="CQ98" i="6"/>
  <c r="CB98" i="6"/>
  <c r="D97" i="9" s="1"/>
  <c r="F97" i="9" s="1"/>
  <c r="M101" i="10" s="1"/>
  <c r="CE76" i="6"/>
  <c r="CA76" i="6"/>
  <c r="C75" i="9" s="1"/>
  <c r="E75" i="9" s="1"/>
  <c r="L79" i="10" s="1"/>
  <c r="IU79" i="10" s="1"/>
  <c r="CQ46" i="6"/>
  <c r="CB46" i="6"/>
  <c r="D45" i="9" s="1"/>
  <c r="F45" i="9" s="1"/>
  <c r="M49" i="10" s="1"/>
  <c r="IV49" i="10" s="1"/>
  <c r="CQ87" i="6"/>
  <c r="CB87" i="6"/>
  <c r="D86" i="9" s="1"/>
  <c r="F86" i="9" s="1"/>
  <c r="M90" i="10" s="1"/>
  <c r="IV90" i="10" s="1"/>
  <c r="CQ10" i="6"/>
  <c r="CB10" i="6"/>
  <c r="D9" i="9" s="1"/>
  <c r="F9" i="9" s="1"/>
  <c r="M13" i="10" s="1"/>
  <c r="IV13" i="10" s="1"/>
  <c r="CQ57" i="6"/>
  <c r="CB57" i="6"/>
  <c r="D56" i="9" s="1"/>
  <c r="F56" i="9" s="1"/>
  <c r="M60" i="10" s="1"/>
  <c r="IV60" i="10" s="1"/>
  <c r="CA79" i="6"/>
  <c r="C78" i="9" s="1"/>
  <c r="E78" i="9" s="1"/>
  <c r="L82" i="10" s="1"/>
  <c r="IU82" i="10" s="1"/>
  <c r="CE28" i="6"/>
  <c r="CA28" i="6"/>
  <c r="C27" i="9" s="1"/>
  <c r="E27" i="9" s="1"/>
  <c r="CE85" i="6"/>
  <c r="CA85" i="6"/>
  <c r="C84" i="9" s="1"/>
  <c r="E84" i="9" s="1"/>
  <c r="L88" i="10" s="1"/>
  <c r="IU88" i="10" s="1"/>
  <c r="CE51" i="6"/>
  <c r="CA51" i="6"/>
  <c r="C50" i="9" s="1"/>
  <c r="E50" i="9" s="1"/>
  <c r="L54" i="10" s="1"/>
  <c r="IU54" i="10" s="1"/>
  <c r="CE66" i="6"/>
  <c r="CA66" i="6"/>
  <c r="C65" i="9" s="1"/>
  <c r="E65" i="9" s="1"/>
  <c r="CE95" i="6"/>
  <c r="CA95" i="6"/>
  <c r="C94" i="9" s="1"/>
  <c r="E94" i="9" s="1"/>
  <c r="CE61" i="6"/>
  <c r="CA61" i="6"/>
  <c r="C60" i="9" s="1"/>
  <c r="E60" i="9" s="1"/>
  <c r="L64" i="10" s="1"/>
  <c r="IU64" i="10" s="1"/>
  <c r="CE27" i="6"/>
  <c r="CA27" i="6"/>
  <c r="C26" i="9" s="1"/>
  <c r="E26" i="9" s="1"/>
  <c r="L30" i="10" s="1"/>
  <c r="IU30" i="10" s="1"/>
  <c r="CE83" i="6"/>
  <c r="CA83" i="6"/>
  <c r="C82" i="9" s="1"/>
  <c r="E82" i="9" s="1"/>
  <c r="L86" i="10" s="1"/>
  <c r="IU86" i="10" s="1"/>
  <c r="CE13" i="6"/>
  <c r="CA13" i="6"/>
  <c r="C12" i="9" s="1"/>
  <c r="E12" i="9" s="1"/>
  <c r="L16" i="10" s="1"/>
  <c r="IU16" i="10" s="1"/>
  <c r="CE45" i="6"/>
  <c r="CA45" i="6"/>
  <c r="C44" i="9" s="1"/>
  <c r="E44" i="9" s="1"/>
  <c r="L48" i="10" s="1"/>
  <c r="IU48" i="10" s="1"/>
  <c r="CE86" i="6"/>
  <c r="CA86" i="6"/>
  <c r="C85" i="9" s="1"/>
  <c r="E85" i="9" s="1"/>
  <c r="L89" i="10" s="1"/>
  <c r="IU89" i="10" s="1"/>
  <c r="CQ62" i="6"/>
  <c r="CB62" i="6"/>
  <c r="D61" i="9" s="1"/>
  <c r="F61" i="9" s="1"/>
  <c r="M65" i="10" s="1"/>
  <c r="IV65" i="10" s="1"/>
  <c r="CQ13" i="6"/>
  <c r="CB13" i="6"/>
  <c r="D12" i="9" s="1"/>
  <c r="F12" i="9" s="1"/>
  <c r="M16" i="10" s="1"/>
  <c r="IV16" i="10" s="1"/>
  <c r="CQ11" i="6"/>
  <c r="CB11" i="6"/>
  <c r="D10" i="9" s="1"/>
  <c r="F10" i="9" s="1"/>
  <c r="M14" i="10" s="1"/>
  <c r="IV14" i="10" s="1"/>
  <c r="CQ44" i="6"/>
  <c r="CB44" i="6"/>
  <c r="D43" i="9" s="1"/>
  <c r="F43" i="9" s="1"/>
  <c r="M47" i="10" s="1"/>
  <c r="IV47" i="10" s="1"/>
  <c r="CQ18" i="6"/>
  <c r="CB18" i="6"/>
  <c r="D17" i="9" s="1"/>
  <c r="F17" i="9" s="1"/>
  <c r="M21" i="10" s="1"/>
  <c r="IV21" i="10" s="1"/>
  <c r="CQ55" i="6"/>
  <c r="CB55" i="6"/>
  <c r="D54" i="9" s="1"/>
  <c r="F54" i="9" s="1"/>
  <c r="M58" i="10" s="1"/>
  <c r="IV58" i="10" s="1"/>
  <c r="CQ56" i="6"/>
  <c r="CB56" i="6"/>
  <c r="D55" i="9" s="1"/>
  <c r="F55" i="9" s="1"/>
  <c r="M59" i="10" s="1"/>
  <c r="IV59" i="10" s="1"/>
  <c r="CQ27" i="6"/>
  <c r="CB27" i="6"/>
  <c r="D26" i="9" s="1"/>
  <c r="F26" i="9" s="1"/>
  <c r="M30" i="10" s="1"/>
  <c r="IV30" i="10" s="1"/>
  <c r="CQ70" i="6"/>
  <c r="CB70" i="6"/>
  <c r="D69" i="9" s="1"/>
  <c r="F69" i="9" s="1"/>
  <c r="M73" i="10" s="1"/>
  <c r="IV73" i="10" s="1"/>
  <c r="CQ12" i="6"/>
  <c r="CB12" i="6"/>
  <c r="D11" i="9" s="1"/>
  <c r="F11" i="9" s="1"/>
  <c r="M15" i="10" s="1"/>
  <c r="IV15" i="10" s="1"/>
  <c r="CQ7" i="6"/>
  <c r="CB7" i="6"/>
  <c r="D6" i="9" s="1"/>
  <c r="F6" i="9" s="1"/>
  <c r="M10" i="10" s="1"/>
  <c r="IV10" i="10" s="1"/>
  <c r="CQ5" i="6"/>
  <c r="CB5" i="6"/>
  <c r="D4" i="9" s="1"/>
  <c r="F4" i="9" s="1"/>
  <c r="M8" i="10" s="1"/>
  <c r="IV8" i="10" s="1"/>
  <c r="CQ94" i="6"/>
  <c r="H93" i="9" s="1"/>
  <c r="CB94" i="6"/>
  <c r="D93" i="9" s="1"/>
  <c r="F93" i="9" s="1"/>
  <c r="M97" i="10" s="1"/>
  <c r="CA94" i="6"/>
  <c r="C93" i="9" s="1"/>
  <c r="E93" i="9" s="1"/>
  <c r="CE54" i="6"/>
  <c r="CA54" i="6"/>
  <c r="C53" i="9" s="1"/>
  <c r="E53" i="9" s="1"/>
  <c r="L57" i="10" s="1"/>
  <c r="IU57" i="10" s="1"/>
  <c r="CE18" i="6"/>
  <c r="CA18" i="6"/>
  <c r="CE49" i="6"/>
  <c r="CA49" i="6"/>
  <c r="C48" i="9" s="1"/>
  <c r="E48" i="9" s="1"/>
  <c r="L52" i="10" s="1"/>
  <c r="IU52" i="10" s="1"/>
  <c r="CE30" i="6"/>
  <c r="CA30" i="6"/>
  <c r="C29" i="9" s="1"/>
  <c r="E29" i="9" s="1"/>
  <c r="L33" i="10" s="1"/>
  <c r="IU33" i="10" s="1"/>
  <c r="CE65" i="6"/>
  <c r="CA65" i="6"/>
  <c r="C64" i="9" s="1"/>
  <c r="E64" i="9" s="1"/>
  <c r="L68" i="10" s="1"/>
  <c r="IU68" i="10" s="1"/>
  <c r="CE62" i="6"/>
  <c r="CA62" i="6"/>
  <c r="C61" i="9" s="1"/>
  <c r="E61" i="9" s="1"/>
  <c r="L65" i="10" s="1"/>
  <c r="IU65" i="10" s="1"/>
  <c r="CE93" i="6"/>
  <c r="CA93" i="6"/>
  <c r="C92" i="9" s="1"/>
  <c r="E92" i="9" s="1"/>
  <c r="CE96" i="6"/>
  <c r="CA96" i="6"/>
  <c r="C95" i="9" s="1"/>
  <c r="E95" i="9" s="1"/>
  <c r="CE10" i="6"/>
  <c r="CA10" i="6"/>
  <c r="C9" i="9" s="1"/>
  <c r="E9" i="9" s="1"/>
  <c r="L13" i="10" s="1"/>
  <c r="IU13" i="10" s="1"/>
  <c r="CE60" i="6"/>
  <c r="CA60" i="6"/>
  <c r="CE88" i="6"/>
  <c r="CA88" i="6"/>
  <c r="C87" i="9" s="1"/>
  <c r="E87" i="9" s="1"/>
  <c r="CE80" i="6"/>
  <c r="CA80" i="6"/>
  <c r="C79" i="9" s="1"/>
  <c r="E79" i="9" s="1"/>
  <c r="CE69" i="6"/>
  <c r="CA69" i="6"/>
  <c r="C68" i="9" s="1"/>
  <c r="E68" i="9" s="1"/>
  <c r="CE70" i="6"/>
  <c r="CA70" i="6"/>
  <c r="CE36" i="6"/>
  <c r="CA36" i="6"/>
  <c r="C35" i="9" s="1"/>
  <c r="E35" i="9" s="1"/>
  <c r="L39" i="10" s="1"/>
  <c r="IU39" i="10" s="1"/>
  <c r="CE97" i="6"/>
  <c r="H96" i="9" s="1"/>
  <c r="CA97" i="6"/>
  <c r="C96" i="9" s="1"/>
  <c r="E96" i="9" s="1"/>
  <c r="CE48" i="6"/>
  <c r="CA48" i="6"/>
  <c r="C47" i="9" s="1"/>
  <c r="E47" i="9" s="1"/>
  <c r="CE17" i="6"/>
  <c r="CA17" i="6"/>
  <c r="C16" i="9" s="1"/>
  <c r="E16" i="9" s="1"/>
  <c r="L20" i="10" s="1"/>
  <c r="IU20" i="10" s="1"/>
  <c r="CE68" i="6"/>
  <c r="CA68" i="6"/>
  <c r="C67" i="9" s="1"/>
  <c r="E67" i="9" s="1"/>
  <c r="L71" i="10" s="1"/>
  <c r="IU71" i="10" s="1"/>
  <c r="CE77" i="6"/>
  <c r="CA77" i="6"/>
  <c r="C76" i="9" s="1"/>
  <c r="E76" i="9" s="1"/>
  <c r="L80" i="10" s="1"/>
  <c r="IU80" i="10" s="1"/>
  <c r="CE24" i="6"/>
  <c r="CA24" i="6"/>
  <c r="C23" i="9" s="1"/>
  <c r="E23" i="9" s="1"/>
  <c r="L27" i="10" s="1"/>
  <c r="IU27" i="10" s="1"/>
  <c r="CE47" i="6"/>
  <c r="CA47" i="6"/>
  <c r="C46" i="9" s="1"/>
  <c r="E46" i="9" s="1"/>
  <c r="L50" i="10" s="1"/>
  <c r="IU50" i="10" s="1"/>
  <c r="CQ85" i="6"/>
  <c r="CB85" i="6"/>
  <c r="D84" i="9" s="1"/>
  <c r="F84" i="9" s="1"/>
  <c r="M88" i="10" s="1"/>
  <c r="IV88" i="10" s="1"/>
  <c r="CQ52" i="6"/>
  <c r="CB52" i="6"/>
  <c r="D51" i="9" s="1"/>
  <c r="F51" i="9" s="1"/>
  <c r="M55" i="10" s="1"/>
  <c r="IV55" i="10" s="1"/>
  <c r="CQ14" i="6"/>
  <c r="CB14" i="6"/>
  <c r="D13" i="9" s="1"/>
  <c r="F13" i="9" s="1"/>
  <c r="M17" i="10" s="1"/>
  <c r="IV17" i="10" s="1"/>
  <c r="CQ24" i="6"/>
  <c r="CB24" i="6"/>
  <c r="D23" i="9" s="1"/>
  <c r="F23" i="9" s="1"/>
  <c r="M27" i="10" s="1"/>
  <c r="IV27" i="10" s="1"/>
  <c r="CQ84" i="6"/>
  <c r="CB84" i="6"/>
  <c r="D83" i="9" s="1"/>
  <c r="F83" i="9" s="1"/>
  <c r="M87" i="10" s="1"/>
  <c r="IV87" i="10" s="1"/>
  <c r="CQ48" i="6"/>
  <c r="CB48" i="6"/>
  <c r="D47" i="9" s="1"/>
  <c r="F47" i="9" s="1"/>
  <c r="M51" i="10" s="1"/>
  <c r="IV51" i="10" s="1"/>
  <c r="CQ72" i="6"/>
  <c r="CB72" i="6"/>
  <c r="D71" i="9" s="1"/>
  <c r="F71" i="9" s="1"/>
  <c r="M75" i="10" s="1"/>
  <c r="IV75" i="10" s="1"/>
  <c r="CQ83" i="6"/>
  <c r="CB83" i="6"/>
  <c r="D82" i="9" s="1"/>
  <c r="F82" i="9" s="1"/>
  <c r="M86" i="10" s="1"/>
  <c r="IV86" i="10" s="1"/>
  <c r="CQ35" i="6"/>
  <c r="CB35" i="6"/>
  <c r="D34" i="9" s="1"/>
  <c r="F34" i="9" s="1"/>
  <c r="M38" i="10" s="1"/>
  <c r="IV38" i="10" s="1"/>
  <c r="CQ82" i="6"/>
  <c r="CB82" i="6"/>
  <c r="D81" i="9" s="1"/>
  <c r="F81" i="9" s="1"/>
  <c r="M85" i="10" s="1"/>
  <c r="IV85" i="10" s="1"/>
  <c r="CQ58" i="6"/>
  <c r="CB58" i="6"/>
  <c r="D57" i="9" s="1"/>
  <c r="F57" i="9" s="1"/>
  <c r="M61" i="10" s="1"/>
  <c r="IV61" i="10" s="1"/>
  <c r="CQ25" i="6"/>
  <c r="CB25" i="6"/>
  <c r="D24" i="9" s="1"/>
  <c r="F24" i="9" s="1"/>
  <c r="M28" i="10" s="1"/>
  <c r="IV28" i="10" s="1"/>
  <c r="CE15" i="6"/>
  <c r="CA15" i="6"/>
  <c r="C14" i="9" s="1"/>
  <c r="E14" i="9" s="1"/>
  <c r="L18" i="10" s="1"/>
  <c r="IU18" i="10" s="1"/>
  <c r="CQ79" i="6"/>
  <c r="CB79" i="6"/>
  <c r="D78" i="9" s="1"/>
  <c r="F78" i="9" s="1"/>
  <c r="M82" i="10" s="1"/>
  <c r="IV82" i="10" s="1"/>
  <c r="CQ88" i="6"/>
  <c r="CB88" i="6"/>
  <c r="D87" i="9" s="1"/>
  <c r="F87" i="9" s="1"/>
  <c r="M91" i="10" s="1"/>
  <c r="IV91" i="10" s="1"/>
  <c r="CQ6" i="6"/>
  <c r="CB6" i="6"/>
  <c r="D5" i="9" s="1"/>
  <c r="F5" i="9" s="1"/>
  <c r="M9" i="10" s="1"/>
  <c r="IV9" i="10" s="1"/>
  <c r="CQ80" i="6"/>
  <c r="CB80" i="6"/>
  <c r="D79" i="9" s="1"/>
  <c r="F79" i="9" s="1"/>
  <c r="M83" i="10" s="1"/>
  <c r="IV83" i="10" s="1"/>
  <c r="CQ26" i="6"/>
  <c r="CB26" i="6"/>
  <c r="D25" i="9" s="1"/>
  <c r="F25" i="9" s="1"/>
  <c r="M29" i="10" s="1"/>
  <c r="IV29" i="10" s="1"/>
  <c r="CQ93" i="6"/>
  <c r="CB93" i="6"/>
  <c r="D92" i="9" s="1"/>
  <c r="F92" i="9" s="1"/>
  <c r="M96" i="10" s="1"/>
  <c r="CQ78" i="6"/>
  <c r="CB78" i="6"/>
  <c r="D77" i="9" s="1"/>
  <c r="F77" i="9" s="1"/>
  <c r="M81" i="10" s="1"/>
  <c r="IV81" i="10" s="1"/>
  <c r="CQ71" i="6"/>
  <c r="CB71" i="6"/>
  <c r="D70" i="9" s="1"/>
  <c r="F70" i="9" s="1"/>
  <c r="M74" i="10" s="1"/>
  <c r="IV74" i="10" s="1"/>
  <c r="CQ47" i="6"/>
  <c r="CB47" i="6"/>
  <c r="D46" i="9" s="1"/>
  <c r="F46" i="9" s="1"/>
  <c r="M50" i="10" s="1"/>
  <c r="IV50" i="10" s="1"/>
  <c r="CB92" i="6"/>
  <c r="D91" i="9" s="1"/>
  <c r="F91" i="9" s="1"/>
  <c r="M95" i="10" s="1"/>
  <c r="IV95" i="10" s="1"/>
  <c r="CE84" i="6"/>
  <c r="H83" i="9" s="1"/>
  <c r="CA84" i="6"/>
  <c r="C83" i="9" s="1"/>
  <c r="E83" i="9" s="1"/>
  <c r="L87" i="10" s="1"/>
  <c r="IU87" i="10" s="1"/>
  <c r="CA19" i="6"/>
  <c r="C18" i="9" s="1"/>
  <c r="E18" i="9" s="1"/>
  <c r="L22" i="10" s="1"/>
  <c r="IU22" i="10" s="1"/>
  <c r="CE73" i="6"/>
  <c r="CA73" i="6"/>
  <c r="C72" i="9" s="1"/>
  <c r="E72" i="9" s="1"/>
  <c r="L76" i="10" s="1"/>
  <c r="IU76" i="10" s="1"/>
  <c r="CE9" i="6"/>
  <c r="CA9" i="6"/>
  <c r="C8" i="9" s="1"/>
  <c r="E8" i="9" s="1"/>
  <c r="L12" i="10" s="1"/>
  <c r="IU12" i="10" s="1"/>
  <c r="CE64" i="6"/>
  <c r="CA64" i="6"/>
  <c r="C63" i="9" s="1"/>
  <c r="E63" i="9" s="1"/>
  <c r="L67" i="10" s="1"/>
  <c r="IU67" i="10" s="1"/>
  <c r="CE75" i="6"/>
  <c r="CA75" i="6"/>
  <c r="C74" i="9" s="1"/>
  <c r="E74" i="9" s="1"/>
  <c r="CE41" i="6"/>
  <c r="CA41" i="6"/>
  <c r="C40" i="9" s="1"/>
  <c r="E40" i="9" s="1"/>
  <c r="L44" i="10" s="1"/>
  <c r="IU44" i="10" s="1"/>
  <c r="CQ40" i="6"/>
  <c r="CB40" i="6"/>
  <c r="D39" i="9" s="1"/>
  <c r="F39" i="9" s="1"/>
  <c r="M43" i="10" s="1"/>
  <c r="IV43" i="10" s="1"/>
  <c r="CQ8" i="6"/>
  <c r="CB8" i="6"/>
  <c r="D7" i="9" s="1"/>
  <c r="F7" i="9" s="1"/>
  <c r="M11" i="10" s="1"/>
  <c r="IV11" i="10" s="1"/>
  <c r="CQ9" i="6"/>
  <c r="CB9" i="6"/>
  <c r="D8" i="9" s="1"/>
  <c r="F8" i="9" s="1"/>
  <c r="M12" i="10" s="1"/>
  <c r="IV12" i="10" s="1"/>
  <c r="CQ89" i="6"/>
  <c r="CB89" i="6"/>
  <c r="D88" i="9" s="1"/>
  <c r="F88" i="9" s="1"/>
  <c r="M92" i="10" s="1"/>
  <c r="IV92" i="10" s="1"/>
  <c r="CB43" i="6"/>
  <c r="D42" i="9" s="1"/>
  <c r="F42" i="9" s="1"/>
  <c r="M46" i="10" s="1"/>
  <c r="IV46" i="10" s="1"/>
  <c r="CQ95" i="6"/>
  <c r="CB95" i="6"/>
  <c r="D94" i="9" s="1"/>
  <c r="F94" i="9" s="1"/>
  <c r="M98" i="10" s="1"/>
  <c r="CE71" i="6"/>
  <c r="H70" i="9" s="1"/>
  <c r="J70" i="9" s="1"/>
  <c r="O74" i="11" s="1"/>
  <c r="CA71" i="6"/>
  <c r="C70" i="9" s="1"/>
  <c r="E70" i="9" s="1"/>
  <c r="L74" i="10" s="1"/>
  <c r="IU74" i="10" s="1"/>
  <c r="CQ38" i="6"/>
  <c r="CB38" i="6"/>
  <c r="D37" i="9" s="1"/>
  <c r="F37" i="9" s="1"/>
  <c r="M41" i="10" s="1"/>
  <c r="IV41" i="10" s="1"/>
  <c r="CQ81" i="6"/>
  <c r="CB81" i="6"/>
  <c r="D80" i="9" s="1"/>
  <c r="F80" i="9" s="1"/>
  <c r="M84" i="10" s="1"/>
  <c r="IV84" i="10" s="1"/>
  <c r="CB49" i="6"/>
  <c r="D48" i="9" s="1"/>
  <c r="F48" i="9" s="1"/>
  <c r="M52" i="10" s="1"/>
  <c r="IV52" i="10" s="1"/>
  <c r="CQ54" i="6"/>
  <c r="CB54" i="6"/>
  <c r="D53" i="9" s="1"/>
  <c r="F53" i="9" s="1"/>
  <c r="M57" i="10" s="1"/>
  <c r="IV57" i="10" s="1"/>
  <c r="CE44" i="6"/>
  <c r="CA44" i="6"/>
  <c r="C43" i="9" s="1"/>
  <c r="E43" i="9" s="1"/>
  <c r="L47" i="10" s="1"/>
  <c r="IU47" i="10" s="1"/>
  <c r="CE11" i="6"/>
  <c r="CA11" i="6"/>
  <c r="C10" i="9" s="1"/>
  <c r="E10" i="9" s="1"/>
  <c r="CE42" i="6"/>
  <c r="CA42" i="6"/>
  <c r="C41" i="9" s="1"/>
  <c r="E41" i="9" s="1"/>
  <c r="CE21" i="6"/>
  <c r="CA21" i="6"/>
  <c r="C20" i="9" s="1"/>
  <c r="E20" i="9" s="1"/>
  <c r="L24" i="10" s="1"/>
  <c r="IU24" i="10" s="1"/>
  <c r="CA38" i="6"/>
  <c r="C37" i="9" s="1"/>
  <c r="E37" i="9" s="1"/>
  <c r="L41" i="10" s="1"/>
  <c r="IU41" i="10" s="1"/>
  <c r="CA81" i="6"/>
  <c r="C80" i="9" s="1"/>
  <c r="E80" i="9" s="1"/>
  <c r="L84" i="10" s="1"/>
  <c r="IU84" i="10" s="1"/>
  <c r="CQ65" i="6"/>
  <c r="CB65" i="6"/>
  <c r="D64" i="9" s="1"/>
  <c r="F64" i="9" s="1"/>
  <c r="M68" i="10" s="1"/>
  <c r="IV68" i="10" s="1"/>
  <c r="CQ16" i="6"/>
  <c r="CB16" i="6"/>
  <c r="D15" i="9" s="1"/>
  <c r="F15" i="9" s="1"/>
  <c r="M19" i="10" s="1"/>
  <c r="IV19" i="10" s="1"/>
  <c r="CQ91" i="6"/>
  <c r="CB91" i="6"/>
  <c r="D90" i="9" s="1"/>
  <c r="F90" i="9" s="1"/>
  <c r="M94" i="10" s="1"/>
  <c r="IV94" i="10" s="1"/>
  <c r="CQ28" i="6"/>
  <c r="CB28" i="6"/>
  <c r="D27" i="9" s="1"/>
  <c r="F27" i="9" s="1"/>
  <c r="M31" i="10" s="1"/>
  <c r="IV31" i="10" s="1"/>
  <c r="CQ68" i="6"/>
  <c r="CB68" i="6"/>
  <c r="D67" i="9" s="1"/>
  <c r="F67" i="9" s="1"/>
  <c r="M71" i="10" s="1"/>
  <c r="IV71" i="10" s="1"/>
  <c r="CQ74" i="6"/>
  <c r="CB74" i="6"/>
  <c r="D73" i="9" s="1"/>
  <c r="F73" i="9" s="1"/>
  <c r="M77" i="10" s="1"/>
  <c r="IV77" i="10" s="1"/>
  <c r="CQ20" i="6"/>
  <c r="CB20" i="6"/>
  <c r="D19" i="9" s="1"/>
  <c r="F19" i="9" s="1"/>
  <c r="M23" i="10" s="1"/>
  <c r="IV23" i="10" s="1"/>
  <c r="CQ32" i="6"/>
  <c r="CB32" i="6"/>
  <c r="D31" i="9" s="1"/>
  <c r="F31" i="9" s="1"/>
  <c r="M35" i="10" s="1"/>
  <c r="IV35" i="10" s="1"/>
  <c r="CQ23" i="6"/>
  <c r="CB23" i="6"/>
  <c r="D22" i="9" s="1"/>
  <c r="F22" i="9" s="1"/>
  <c r="M26" i="10" s="1"/>
  <c r="IV26" i="10" s="1"/>
  <c r="CQ31" i="6"/>
  <c r="CB31" i="6"/>
  <c r="D30" i="9" s="1"/>
  <c r="F30" i="9" s="1"/>
  <c r="M34" i="10" s="1"/>
  <c r="IV34" i="10" s="1"/>
  <c r="CQ19" i="6"/>
  <c r="CB19" i="6"/>
  <c r="D18" i="9" s="1"/>
  <c r="F18" i="9" s="1"/>
  <c r="M22" i="10" s="1"/>
  <c r="IV22" i="10" s="1"/>
  <c r="CQ33" i="6"/>
  <c r="CB33" i="6"/>
  <c r="D32" i="9" s="1"/>
  <c r="F32" i="9" s="1"/>
  <c r="M36" i="10" s="1"/>
  <c r="IV36" i="10" s="1"/>
  <c r="CE74" i="6"/>
  <c r="CA74" i="6"/>
  <c r="C73" i="9" s="1"/>
  <c r="E73" i="9" s="1"/>
  <c r="L77" i="10" s="1"/>
  <c r="IU77" i="10" s="1"/>
  <c r="CE50" i="6"/>
  <c r="CA50" i="6"/>
  <c r="C49" i="9" s="1"/>
  <c r="E49" i="9" s="1"/>
  <c r="CE91" i="6"/>
  <c r="CA91" i="6"/>
  <c r="C90" i="9" s="1"/>
  <c r="E90" i="9" s="1"/>
  <c r="L94" i="10" s="1"/>
  <c r="IU94" i="10" s="1"/>
  <c r="CE78" i="6"/>
  <c r="H77" i="9" s="1"/>
  <c r="CA78" i="6"/>
  <c r="C77" i="9" s="1"/>
  <c r="E77" i="9" s="1"/>
  <c r="L81" i="10" s="1"/>
  <c r="IU81" i="10" s="1"/>
  <c r="CA82" i="6"/>
  <c r="C81" i="9" s="1"/>
  <c r="E81" i="9" s="1"/>
  <c r="L85" i="10" s="1"/>
  <c r="IU85" i="10" s="1"/>
  <c r="CE53" i="6"/>
  <c r="H52" i="9" s="1"/>
  <c r="CA53" i="6"/>
  <c r="C52" i="9" s="1"/>
  <c r="E52" i="9" s="1"/>
  <c r="L56" i="10" s="1"/>
  <c r="IU56" i="10" s="1"/>
  <c r="CE40" i="6"/>
  <c r="CA40" i="6"/>
  <c r="C39" i="9" s="1"/>
  <c r="E39" i="9" s="1"/>
  <c r="L43" i="10" s="1"/>
  <c r="IU43" i="10" s="1"/>
  <c r="CE32" i="6"/>
  <c r="CA32" i="6"/>
  <c r="C31" i="9" s="1"/>
  <c r="E31" i="9" s="1"/>
  <c r="L35" i="10" s="1"/>
  <c r="IU35" i="10" s="1"/>
  <c r="CE67" i="6"/>
  <c r="CA67" i="6"/>
  <c r="C66" i="9" s="1"/>
  <c r="E66" i="9" s="1"/>
  <c r="L70" i="10" s="1"/>
  <c r="IU70" i="10" s="1"/>
  <c r="CA33" i="6"/>
  <c r="C32" i="9" s="1"/>
  <c r="E32" i="9" s="1"/>
  <c r="L36" i="10" s="1"/>
  <c r="IU36" i="10" s="1"/>
  <c r="CE35" i="6"/>
  <c r="H34" i="9" s="1"/>
  <c r="CA35" i="6"/>
  <c r="CE4" i="6"/>
  <c r="CA4" i="6"/>
  <c r="C3" i="9" s="1"/>
  <c r="E3" i="9" s="1"/>
  <c r="L7" i="10" s="1"/>
  <c r="IU7" i="10" s="1"/>
  <c r="CA5" i="6"/>
  <c r="C4" i="9" s="1"/>
  <c r="E4" i="9" s="1"/>
  <c r="L8" i="10" s="1"/>
  <c r="IU8" i="10" s="1"/>
  <c r="CA55" i="6"/>
  <c r="C54" i="9" s="1"/>
  <c r="E54" i="9" s="1"/>
  <c r="CA72" i="6"/>
  <c r="C71" i="9" s="1"/>
  <c r="E71" i="9" s="1"/>
  <c r="L75" i="10" s="1"/>
  <c r="IU75" i="10" s="1"/>
  <c r="CE56" i="6"/>
  <c r="CA56" i="6"/>
  <c r="C55" i="9" s="1"/>
  <c r="E55" i="9" s="1"/>
  <c r="L59" i="10" s="1"/>
  <c r="IU59" i="10" s="1"/>
  <c r="CE52" i="6"/>
  <c r="CA52" i="6"/>
  <c r="CE58" i="6"/>
  <c r="H57" i="9" s="1"/>
  <c r="CA58" i="6"/>
  <c r="C57" i="9" s="1"/>
  <c r="E57" i="9" s="1"/>
  <c r="L61" i="10" s="1"/>
  <c r="IU61" i="10" s="1"/>
  <c r="CE29" i="6"/>
  <c r="CA29" i="6"/>
  <c r="C28" i="9" s="1"/>
  <c r="E28" i="9" s="1"/>
  <c r="L32" i="10" s="1"/>
  <c r="IU32" i="10" s="1"/>
  <c r="CE87" i="6"/>
  <c r="H86" i="9" s="1"/>
  <c r="CA87" i="6"/>
  <c r="C86" i="9" s="1"/>
  <c r="E86" i="9" s="1"/>
  <c r="L90" i="10" s="1"/>
  <c r="IU90" i="10" s="1"/>
  <c r="CA46" i="6"/>
  <c r="C45" i="9" s="1"/>
  <c r="E45" i="9" s="1"/>
  <c r="L49" i="10" s="1"/>
  <c r="IU49" i="10" s="1"/>
  <c r="CE98" i="6"/>
  <c r="CA98" i="6"/>
  <c r="C97" i="9" s="1"/>
  <c r="E97" i="9" s="1"/>
  <c r="CE20" i="6"/>
  <c r="CA20" i="6"/>
  <c r="C19" i="9" s="1"/>
  <c r="E19" i="9" s="1"/>
  <c r="L23" i="10" s="1"/>
  <c r="IU23" i="10" s="1"/>
  <c r="CE57" i="6"/>
  <c r="H56" i="9" s="1"/>
  <c r="CA57" i="6"/>
  <c r="C56" i="9" s="1"/>
  <c r="E56" i="9" s="1"/>
  <c r="L60" i="10" s="1"/>
  <c r="IU60" i="10" s="1"/>
  <c r="CE39" i="6"/>
  <c r="CA39" i="6"/>
  <c r="C38" i="9" s="1"/>
  <c r="E38" i="9" s="1"/>
  <c r="L42" i="10" s="1"/>
  <c r="IU42" i="10" s="1"/>
  <c r="CE8" i="6"/>
  <c r="CA8" i="6"/>
  <c r="C7" i="9" s="1"/>
  <c r="E7" i="9" s="1"/>
  <c r="L11" i="10" s="1"/>
  <c r="IU11" i="10" s="1"/>
  <c r="CQ99" i="6"/>
  <c r="CB99" i="6"/>
  <c r="D98" i="9" s="1"/>
  <c r="F98" i="9" s="1"/>
  <c r="M102" i="10" s="1"/>
  <c r="CQ86" i="6"/>
  <c r="CB86" i="6"/>
  <c r="D85" i="9" s="1"/>
  <c r="F85" i="9" s="1"/>
  <c r="M89" i="10" s="1"/>
  <c r="IV89" i="10" s="1"/>
  <c r="CQ36" i="6"/>
  <c r="CB36" i="6"/>
  <c r="D35" i="9" s="1"/>
  <c r="F35" i="9" s="1"/>
  <c r="M39" i="10" s="1"/>
  <c r="IV39" i="10" s="1"/>
  <c r="CQ53" i="6"/>
  <c r="CB53" i="6"/>
  <c r="D52" i="9" s="1"/>
  <c r="F52" i="9" s="1"/>
  <c r="M56" i="10" s="1"/>
  <c r="IV56" i="10" s="1"/>
  <c r="CQ37" i="6"/>
  <c r="CB37" i="6"/>
  <c r="D36" i="9" s="1"/>
  <c r="F36" i="9" s="1"/>
  <c r="M40" i="10" s="1"/>
  <c r="IV40" i="10" s="1"/>
  <c r="CQ73" i="6"/>
  <c r="CB73" i="6"/>
  <c r="D72" i="9" s="1"/>
  <c r="F72" i="9" s="1"/>
  <c r="M76" i="10" s="1"/>
  <c r="IV76" i="10" s="1"/>
  <c r="CQ50" i="6"/>
  <c r="CB50" i="6"/>
  <c r="D49" i="9" s="1"/>
  <c r="F49" i="9" s="1"/>
  <c r="M53" i="10" s="1"/>
  <c r="IV53" i="10" s="1"/>
  <c r="CQ21" i="6"/>
  <c r="CB21" i="6"/>
  <c r="D20" i="9" s="1"/>
  <c r="F20" i="9" s="1"/>
  <c r="M24" i="10" s="1"/>
  <c r="IV24" i="10" s="1"/>
  <c r="CQ64" i="6"/>
  <c r="CB64" i="6"/>
  <c r="D63" i="9" s="1"/>
  <c r="F63" i="9" s="1"/>
  <c r="M67" i="10" s="1"/>
  <c r="IV67" i="10" s="1"/>
  <c r="CQ96" i="6"/>
  <c r="CB96" i="6"/>
  <c r="D95" i="9" s="1"/>
  <c r="F95" i="9" s="1"/>
  <c r="M99" i="10" s="1"/>
  <c r="CQ59" i="6"/>
  <c r="CB59" i="6"/>
  <c r="D58" i="9" s="1"/>
  <c r="F58" i="9" s="1"/>
  <c r="M62" i="10" s="1"/>
  <c r="IV62" i="10" s="1"/>
  <c r="CQ90" i="6"/>
  <c r="CB90" i="6"/>
  <c r="D89" i="9" s="1"/>
  <c r="F89" i="9" s="1"/>
  <c r="M93" i="10" s="1"/>
  <c r="IV93" i="10" s="1"/>
  <c r="CQ77" i="6"/>
  <c r="CB77" i="6"/>
  <c r="D76" i="9" s="1"/>
  <c r="F76" i="9" s="1"/>
  <c r="M80" i="10" s="1"/>
  <c r="IV80" i="10" s="1"/>
  <c r="CQ75" i="6"/>
  <c r="CB75" i="6"/>
  <c r="D74" i="9" s="1"/>
  <c r="F74" i="9" s="1"/>
  <c r="M78" i="10" s="1"/>
  <c r="IV78" i="10" s="1"/>
  <c r="CE43" i="6"/>
  <c r="CA43" i="6"/>
  <c r="C42" i="9" s="1"/>
  <c r="E42" i="9" s="1"/>
  <c r="L46" i="10" s="1"/>
  <c r="IU46" i="10" s="1"/>
  <c r="CQ66" i="6"/>
  <c r="CB66" i="6"/>
  <c r="D65" i="9" s="1"/>
  <c r="F65" i="9" s="1"/>
  <c r="M69" i="10" s="1"/>
  <c r="IV69" i="10" s="1"/>
  <c r="CQ69" i="6"/>
  <c r="CB69" i="6"/>
  <c r="D68" i="9" s="1"/>
  <c r="F68" i="9" s="1"/>
  <c r="M72" i="10" s="1"/>
  <c r="IV72" i="10" s="1"/>
  <c r="CQ30" i="6"/>
  <c r="CB30" i="6"/>
  <c r="D29" i="9" s="1"/>
  <c r="F29" i="9" s="1"/>
  <c r="M33" i="10" s="1"/>
  <c r="IV33" i="10" s="1"/>
  <c r="CQ61" i="6"/>
  <c r="CB61" i="6"/>
  <c r="D60" i="9" s="1"/>
  <c r="F60" i="9" s="1"/>
  <c r="M64" i="10" s="1"/>
  <c r="IV64" i="10" s="1"/>
  <c r="CQ45" i="6"/>
  <c r="CB45" i="6"/>
  <c r="D44" i="9" s="1"/>
  <c r="F44" i="9" s="1"/>
  <c r="M48" i="10" s="1"/>
  <c r="IV48" i="10" s="1"/>
  <c r="CQ22" i="6"/>
  <c r="CB22" i="6"/>
  <c r="D21" i="9" s="1"/>
  <c r="F21" i="9" s="1"/>
  <c r="M25" i="10" s="1"/>
  <c r="IV25" i="10" s="1"/>
  <c r="CQ42" i="6"/>
  <c r="CB42" i="6"/>
  <c r="D41" i="9" s="1"/>
  <c r="F41" i="9" s="1"/>
  <c r="M45" i="10" s="1"/>
  <c r="IV45" i="10" s="1"/>
  <c r="CQ15" i="6"/>
  <c r="CB15" i="6"/>
  <c r="D14" i="9" s="1"/>
  <c r="F14" i="9" s="1"/>
  <c r="M18" i="10" s="1"/>
  <c r="IV18" i="10" s="1"/>
  <c r="CQ17" i="6"/>
  <c r="CB17" i="6"/>
  <c r="D16" i="9" s="1"/>
  <c r="F16" i="9" s="1"/>
  <c r="M20" i="10" s="1"/>
  <c r="IV20" i="10" s="1"/>
  <c r="CQ34" i="6"/>
  <c r="CB34" i="6"/>
  <c r="D33" i="9" s="1"/>
  <c r="F33" i="9" s="1"/>
  <c r="M37" i="10" s="1"/>
  <c r="IV37" i="10" s="1"/>
  <c r="CQ4" i="6"/>
  <c r="CB4" i="6"/>
  <c r="D3" i="9" s="1"/>
  <c r="F3" i="9" s="1"/>
  <c r="M7" i="10" s="1"/>
  <c r="IV7" i="10" s="1"/>
  <c r="CQ60" i="6"/>
  <c r="CB60" i="6"/>
  <c r="D59" i="9" s="1"/>
  <c r="F59" i="9" s="1"/>
  <c r="M63" i="10" s="1"/>
  <c r="IV63" i="10" s="1"/>
  <c r="C62" i="9"/>
  <c r="E62" i="9" s="1"/>
  <c r="L66" i="10" s="1"/>
  <c r="IU66" i="10" s="1"/>
  <c r="C21" i="9"/>
  <c r="E21" i="9" s="1"/>
  <c r="L25" i="10" s="1"/>
  <c r="IU25" i="10" s="1"/>
  <c r="CQ76" i="6"/>
  <c r="C69" i="9"/>
  <c r="E69" i="9" s="1"/>
  <c r="L73" i="10" s="1"/>
  <c r="IU73" i="10" s="1"/>
  <c r="CE81" i="6"/>
  <c r="CQ43" i="6"/>
  <c r="C58" i="9"/>
  <c r="E58" i="9" s="1"/>
  <c r="L62" i="10" s="1"/>
  <c r="IU62" i="10" s="1"/>
  <c r="CE79" i="6"/>
  <c r="CE22" i="6"/>
  <c r="CE38" i="6"/>
  <c r="CE6" i="6"/>
  <c r="C51" i="9"/>
  <c r="E51" i="9" s="1"/>
  <c r="L55" i="10" s="1"/>
  <c r="IU55" i="10" s="1"/>
  <c r="CE12" i="6"/>
  <c r="CU64" i="6"/>
  <c r="CU93" i="6"/>
  <c r="CE19" i="6"/>
  <c r="H18" i="9" s="1"/>
  <c r="J18" i="9" s="1"/>
  <c r="O22" i="11" s="1"/>
  <c r="CE14" i="6"/>
  <c r="H13" i="9" s="1"/>
  <c r="C13" i="9"/>
  <c r="E13" i="9" s="1"/>
  <c r="CE31" i="6"/>
  <c r="CE7" i="6"/>
  <c r="C34" i="9"/>
  <c r="E34" i="9" s="1"/>
  <c r="CE92" i="6"/>
  <c r="CE90" i="6"/>
  <c r="CE63" i="6"/>
  <c r="H62" i="9" s="1"/>
  <c r="CF66" i="6"/>
  <c r="CT60" i="6"/>
  <c r="CU67" i="6"/>
  <c r="CF69" i="6"/>
  <c r="CE89" i="6"/>
  <c r="H88" i="9" s="1"/>
  <c r="N92" i="11" s="1"/>
  <c r="C88" i="9"/>
  <c r="E88" i="9" s="1"/>
  <c r="L92" i="10" s="1"/>
  <c r="IU92" i="10" s="1"/>
  <c r="CT95" i="6"/>
  <c r="CT30" i="6"/>
  <c r="CT56" i="6"/>
  <c r="CE23" i="6"/>
  <c r="H22" i="9" s="1"/>
  <c r="C17" i="9"/>
  <c r="E17" i="9" s="1"/>
  <c r="CE16" i="6"/>
  <c r="CT61" i="6"/>
  <c r="CF83" i="6"/>
  <c r="CT68" i="6"/>
  <c r="CT79" i="6"/>
  <c r="CU6" i="6"/>
  <c r="CF60" i="6"/>
  <c r="C59" i="9"/>
  <c r="E59" i="9" s="1"/>
  <c r="L63" i="10" s="1"/>
  <c r="IU63" i="10" s="1"/>
  <c r="CF21" i="6"/>
  <c r="CF48" i="6"/>
  <c r="CE82" i="6"/>
  <c r="CE33" i="6"/>
  <c r="CE5" i="6"/>
  <c r="CE55" i="6"/>
  <c r="H54" i="9" s="1"/>
  <c r="CE72" i="6"/>
  <c r="CE46" i="6"/>
  <c r="CT20" i="6"/>
  <c r="CT16" i="6"/>
  <c r="CT49" i="6"/>
  <c r="CT31" i="6"/>
  <c r="H41" i="9" l="1"/>
  <c r="H74" i="9"/>
  <c r="H44" i="9"/>
  <c r="H84" i="9"/>
  <c r="H97" i="9"/>
  <c r="N101" i="11" s="1"/>
  <c r="J93" i="9"/>
  <c r="O97" i="11" s="1"/>
  <c r="N97" i="11"/>
  <c r="G98" i="9"/>
  <c r="L102" i="10"/>
  <c r="G97" i="9"/>
  <c r="L101" i="10"/>
  <c r="G92" i="9"/>
  <c r="L96" i="10"/>
  <c r="J97" i="9"/>
  <c r="O101" i="11" s="1"/>
  <c r="H92" i="9"/>
  <c r="N96" i="11" s="1"/>
  <c r="G94" i="9"/>
  <c r="L98" i="10"/>
  <c r="H98" i="9"/>
  <c r="H71" i="9"/>
  <c r="N75" i="11" s="1"/>
  <c r="IV75" i="11" s="1"/>
  <c r="H89" i="9"/>
  <c r="N93" i="11" s="1"/>
  <c r="H28" i="9"/>
  <c r="J28" i="9" s="1"/>
  <c r="O32" i="11" s="1"/>
  <c r="G96" i="9"/>
  <c r="L100" i="10"/>
  <c r="G95" i="9"/>
  <c r="L99" i="10"/>
  <c r="G93" i="9"/>
  <c r="L97" i="10"/>
  <c r="H94" i="9"/>
  <c r="H16" i="9"/>
  <c r="J96" i="9"/>
  <c r="O100" i="11" s="1"/>
  <c r="N100" i="11"/>
  <c r="H69" i="9"/>
  <c r="N73" i="11" s="1"/>
  <c r="IV73" i="11" s="1"/>
  <c r="H79" i="9"/>
  <c r="N83" i="11" s="1"/>
  <c r="IV83" i="11" s="1"/>
  <c r="H95" i="9"/>
  <c r="H61" i="9"/>
  <c r="N65" i="11" s="1"/>
  <c r="IV65" i="11" s="1"/>
  <c r="H17" i="9"/>
  <c r="J17" i="9" s="1"/>
  <c r="O21" i="11" s="1"/>
  <c r="H4" i="9"/>
  <c r="N8" i="11" s="1"/>
  <c r="IV8" i="11" s="1"/>
  <c r="H43" i="9"/>
  <c r="H11" i="9"/>
  <c r="N15" i="11" s="1"/>
  <c r="IV15" i="11" s="1"/>
  <c r="H37" i="9"/>
  <c r="N41" i="11" s="1"/>
  <c r="IV41" i="11" s="1"/>
  <c r="H19" i="9"/>
  <c r="J19" i="9" s="1"/>
  <c r="O23" i="11" s="1"/>
  <c r="H6" i="9"/>
  <c r="H80" i="9"/>
  <c r="J80" i="9" s="1"/>
  <c r="O84" i="11" s="1"/>
  <c r="H55" i="9"/>
  <c r="J55" i="9" s="1"/>
  <c r="O59" i="11" s="1"/>
  <c r="H65" i="9"/>
  <c r="J65" i="9" s="1"/>
  <c r="O69" i="11" s="1"/>
  <c r="H42" i="9"/>
  <c r="J42" i="9" s="1"/>
  <c r="O46" i="11" s="1"/>
  <c r="H29" i="9"/>
  <c r="J29" i="9" s="1"/>
  <c r="O33" i="11" s="1"/>
  <c r="H21" i="9"/>
  <c r="J21" i="9" s="1"/>
  <c r="O25" i="11" s="1"/>
  <c r="H49" i="9"/>
  <c r="N53" i="11" s="1"/>
  <c r="IV53" i="11" s="1"/>
  <c r="H46" i="9"/>
  <c r="N50" i="11" s="1"/>
  <c r="IV50" i="11" s="1"/>
  <c r="H76" i="9"/>
  <c r="N80" i="11" s="1"/>
  <c r="IV80" i="11" s="1"/>
  <c r="H36" i="9"/>
  <c r="J36" i="9" s="1"/>
  <c r="O40" i="11" s="1"/>
  <c r="H25" i="9"/>
  <c r="J25" i="9" s="1"/>
  <c r="O29" i="11" s="1"/>
  <c r="H31" i="9"/>
  <c r="N35" i="11" s="1"/>
  <c r="IV35" i="11" s="1"/>
  <c r="H82" i="9"/>
  <c r="J82" i="9" s="1"/>
  <c r="O86" i="11" s="1"/>
  <c r="H60" i="9"/>
  <c r="J60" i="9" s="1"/>
  <c r="O64" i="11" s="1"/>
  <c r="H45" i="9"/>
  <c r="N49" i="11" s="1"/>
  <c r="IV49" i="11" s="1"/>
  <c r="H32" i="9"/>
  <c r="J32" i="9" s="1"/>
  <c r="O36" i="11" s="1"/>
  <c r="H91" i="9"/>
  <c r="H5" i="9"/>
  <c r="N9" i="11" s="1"/>
  <c r="IV9" i="11" s="1"/>
  <c r="H7" i="9"/>
  <c r="H3" i="9"/>
  <c r="N7" i="11" s="1"/>
  <c r="IV7" i="11" s="1"/>
  <c r="H90" i="9"/>
  <c r="H73" i="9"/>
  <c r="N77" i="11" s="1"/>
  <c r="IV77" i="11" s="1"/>
  <c r="H20" i="9"/>
  <c r="H10" i="9"/>
  <c r="N14" i="11" s="1"/>
  <c r="IV14" i="11" s="1"/>
  <c r="H40" i="9"/>
  <c r="H63" i="9"/>
  <c r="J63" i="9" s="1"/>
  <c r="O67" i="11" s="1"/>
  <c r="H72" i="9"/>
  <c r="H14" i="9"/>
  <c r="N18" i="11" s="1"/>
  <c r="IV18" i="11" s="1"/>
  <c r="H23" i="9"/>
  <c r="N27" i="11" s="1"/>
  <c r="IV27" i="11" s="1"/>
  <c r="H67" i="9"/>
  <c r="H47" i="9"/>
  <c r="J47" i="9" s="1"/>
  <c r="O51" i="11" s="1"/>
  <c r="H35" i="9"/>
  <c r="N39" i="11" s="1"/>
  <c r="IV39" i="11" s="1"/>
  <c r="H68" i="9"/>
  <c r="N72" i="11" s="1"/>
  <c r="IV72" i="11" s="1"/>
  <c r="H87" i="9"/>
  <c r="H9" i="9"/>
  <c r="J9" i="9" s="1"/>
  <c r="O13" i="11" s="1"/>
  <c r="H64" i="9"/>
  <c r="N68" i="11" s="1"/>
  <c r="IV68" i="11" s="1"/>
  <c r="H48" i="9"/>
  <c r="N52" i="11" s="1"/>
  <c r="IV52" i="11" s="1"/>
  <c r="H53" i="9"/>
  <c r="N57" i="11" s="1"/>
  <c r="IV57" i="11" s="1"/>
  <c r="H75" i="9"/>
  <c r="J75" i="9" s="1"/>
  <c r="O79" i="11" s="1"/>
  <c r="H24" i="9"/>
  <c r="J24" i="9" s="1"/>
  <c r="O28" i="11" s="1"/>
  <c r="H33" i="9"/>
  <c r="N37" i="11" s="1"/>
  <c r="IV37" i="11" s="1"/>
  <c r="H38" i="9"/>
  <c r="N42" i="11" s="1"/>
  <c r="IV42" i="11" s="1"/>
  <c r="H8" i="9"/>
  <c r="N12" i="11" s="1"/>
  <c r="IV12" i="11" s="1"/>
  <c r="H59" i="9"/>
  <c r="N63" i="11" s="1"/>
  <c r="IV63" i="11" s="1"/>
  <c r="H58" i="9"/>
  <c r="N62" i="11" s="1"/>
  <c r="IV62" i="11" s="1"/>
  <c r="H30" i="9"/>
  <c r="H78" i="9"/>
  <c r="J78" i="9" s="1"/>
  <c r="O82" i="11" s="1"/>
  <c r="H81" i="9"/>
  <c r="J81" i="9" s="1"/>
  <c r="O85" i="11" s="1"/>
  <c r="H15" i="9"/>
  <c r="N19" i="11" s="1"/>
  <c r="IV19" i="11" s="1"/>
  <c r="H51" i="9"/>
  <c r="J51" i="9" s="1"/>
  <c r="O55" i="11" s="1"/>
  <c r="H66" i="9"/>
  <c r="N70" i="11" s="1"/>
  <c r="IV70" i="11" s="1"/>
  <c r="H39" i="9"/>
  <c r="N43" i="11" s="1"/>
  <c r="IV43" i="11" s="1"/>
  <c r="H85" i="9"/>
  <c r="J85" i="9" s="1"/>
  <c r="O89" i="11" s="1"/>
  <c r="H12" i="9"/>
  <c r="N16" i="11" s="1"/>
  <c r="IV16" i="11" s="1"/>
  <c r="H26" i="9"/>
  <c r="N30" i="11" s="1"/>
  <c r="IV30" i="11" s="1"/>
  <c r="H50" i="9"/>
  <c r="N54" i="11" s="1"/>
  <c r="IV54" i="11" s="1"/>
  <c r="H27" i="9"/>
  <c r="J69" i="9"/>
  <c r="O73" i="11" s="1"/>
  <c r="J79" i="9"/>
  <c r="O83" i="11" s="1"/>
  <c r="J31" i="9"/>
  <c r="O35" i="11" s="1"/>
  <c r="N10" i="11"/>
  <c r="IV10" i="11" s="1"/>
  <c r="J16" i="9"/>
  <c r="O20" i="11" s="1"/>
  <c r="J41" i="9"/>
  <c r="O45" i="11" s="1"/>
  <c r="J44" i="9"/>
  <c r="O48" i="11" s="1"/>
  <c r="J52" i="9"/>
  <c r="O56" i="11" s="1"/>
  <c r="J72" i="9"/>
  <c r="O76" i="11" s="1"/>
  <c r="N74" i="11"/>
  <c r="IV74" i="11" s="1"/>
  <c r="N61" i="11"/>
  <c r="IV61" i="11" s="1"/>
  <c r="N87" i="11"/>
  <c r="IV87" i="11" s="1"/>
  <c r="N88" i="11"/>
  <c r="IV88" i="11" s="1"/>
  <c r="N90" i="11"/>
  <c r="IV90" i="11" s="1"/>
  <c r="G74" i="9"/>
  <c r="DJ13" i="6" s="1"/>
  <c r="G79" i="9"/>
  <c r="DK6" i="6" s="1"/>
  <c r="N26" i="11"/>
  <c r="IV26" i="11" s="1"/>
  <c r="J88" i="9"/>
  <c r="O92" i="11" s="1"/>
  <c r="N17" i="11"/>
  <c r="IV17" i="11" s="1"/>
  <c r="N38" i="11"/>
  <c r="IV38" i="11" s="1"/>
  <c r="N47" i="11"/>
  <c r="IV47" i="11" s="1"/>
  <c r="J74" i="9"/>
  <c r="O78" i="11" s="1"/>
  <c r="N66" i="11"/>
  <c r="IV66" i="11" s="1"/>
  <c r="N22" i="11"/>
  <c r="IV22" i="11" s="1"/>
  <c r="G68" i="9"/>
  <c r="DJ7" i="6" s="1"/>
  <c r="N58" i="11"/>
  <c r="IV58" i="11" s="1"/>
  <c r="N46" i="11"/>
  <c r="IV46" i="11" s="1"/>
  <c r="G27" i="9"/>
  <c r="I27" i="9" s="1"/>
  <c r="G72" i="9"/>
  <c r="G14" i="9"/>
  <c r="G11" i="9"/>
  <c r="DE10" i="6" s="1"/>
  <c r="G24" i="9"/>
  <c r="DF11" i="6" s="1"/>
  <c r="G20" i="9"/>
  <c r="G6" i="9"/>
  <c r="DE5" i="6" s="1"/>
  <c r="G89" i="9"/>
  <c r="M93" i="11" s="1"/>
  <c r="G65" i="9"/>
  <c r="G49" i="9"/>
  <c r="L28" i="10"/>
  <c r="IU28" i="10" s="1"/>
  <c r="L83" i="10"/>
  <c r="IU83" i="10" s="1"/>
  <c r="G18" i="9"/>
  <c r="G43" i="9"/>
  <c r="DH6" i="6" s="1"/>
  <c r="G64" i="9"/>
  <c r="G41" i="9"/>
  <c r="G31" i="9"/>
  <c r="G75" i="9"/>
  <c r="L53" i="10"/>
  <c r="IU53" i="10" s="1"/>
  <c r="G3" i="9"/>
  <c r="G12" i="9"/>
  <c r="DE11" i="6" s="1"/>
  <c r="G71" i="9"/>
  <c r="G66" i="9"/>
  <c r="G51" i="9"/>
  <c r="G87" i="9"/>
  <c r="M91" i="11" s="1"/>
  <c r="L78" i="10"/>
  <c r="IU78" i="10" s="1"/>
  <c r="G53" i="9"/>
  <c r="G37" i="9"/>
  <c r="G42" i="9"/>
  <c r="DH5" i="6" s="1"/>
  <c r="G17" i="9"/>
  <c r="L31" i="10"/>
  <c r="IU31" i="10" s="1"/>
  <c r="G90" i="9"/>
  <c r="M94" i="11" s="1"/>
  <c r="G34" i="9"/>
  <c r="G56" i="9"/>
  <c r="G21" i="9"/>
  <c r="DF8" i="6" s="1"/>
  <c r="G57" i="9"/>
  <c r="G70" i="9"/>
  <c r="L21" i="10"/>
  <c r="IU21" i="10" s="1"/>
  <c r="G32" i="9"/>
  <c r="DG7" i="6" s="1"/>
  <c r="G13" i="9"/>
  <c r="DE12" i="6" s="1"/>
  <c r="G67" i="9"/>
  <c r="G35" i="9"/>
  <c r="DG10" i="6" s="1"/>
  <c r="G28" i="9"/>
  <c r="G46" i="9"/>
  <c r="DH9" i="6" s="1"/>
  <c r="G48" i="9"/>
  <c r="G10" i="9"/>
  <c r="G8" i="9"/>
  <c r="G88" i="9"/>
  <c r="M92" i="11" s="1"/>
  <c r="G36" i="9"/>
  <c r="G29" i="9"/>
  <c r="DG4" i="6" s="1"/>
  <c r="G5" i="9"/>
  <c r="DE4" i="6" s="1"/>
  <c r="G16" i="9"/>
  <c r="DF3" i="6" s="1"/>
  <c r="G7" i="9"/>
  <c r="G58" i="9"/>
  <c r="DI9" i="6" s="1"/>
  <c r="L69" i="10"/>
  <c r="IU69" i="10" s="1"/>
  <c r="G4" i="9"/>
  <c r="G77" i="9"/>
  <c r="G52" i="9"/>
  <c r="DI3" i="6" s="1"/>
  <c r="G33" i="9"/>
  <c r="L91" i="10"/>
  <c r="IU91" i="10" s="1"/>
  <c r="G54" i="9"/>
  <c r="G47" i="9"/>
  <c r="G25" i="9"/>
  <c r="G45" i="9"/>
  <c r="DH8" i="6" s="1"/>
  <c r="G40" i="9"/>
  <c r="DH3" i="6" s="1"/>
  <c r="L17" i="10"/>
  <c r="IU17" i="10" s="1"/>
  <c r="G22" i="9"/>
  <c r="G82" i="9"/>
  <c r="DK9" i="6" s="1"/>
  <c r="L40" i="10"/>
  <c r="IU40" i="10" s="1"/>
  <c r="G91" i="9"/>
  <c r="G76" i="9"/>
  <c r="G19" i="9"/>
  <c r="G84" i="9"/>
  <c r="DK11" i="6" s="1"/>
  <c r="G86" i="9"/>
  <c r="G62" i="9"/>
  <c r="L58" i="10"/>
  <c r="IU58" i="10" s="1"/>
  <c r="L45" i="10"/>
  <c r="IU45" i="10" s="1"/>
  <c r="G78" i="9"/>
  <c r="G81" i="9"/>
  <c r="G26" i="9"/>
  <c r="L72" i="10"/>
  <c r="IU72" i="10" s="1"/>
  <c r="G44" i="9"/>
  <c r="G83" i="9"/>
  <c r="G69" i="9"/>
  <c r="DJ8" i="6" s="1"/>
  <c r="G15" i="9"/>
  <c r="G9" i="9"/>
  <c r="G55" i="9"/>
  <c r="G23" i="9"/>
  <c r="L51" i="10"/>
  <c r="IU51" i="10" s="1"/>
  <c r="G59" i="9"/>
  <c r="L14" i="10"/>
  <c r="IU14" i="10" s="1"/>
  <c r="L38" i="10"/>
  <c r="IU38" i="10" s="1"/>
  <c r="L29" i="10"/>
  <c r="IU29" i="10" s="1"/>
  <c r="G38" i="9"/>
  <c r="DG13" i="6" s="1"/>
  <c r="G30" i="9"/>
  <c r="G80" i="9"/>
  <c r="G39" i="9"/>
  <c r="G61" i="9"/>
  <c r="DI12" i="6" s="1"/>
  <c r="G50" i="9"/>
  <c r="DH13" i="6" s="1"/>
  <c r="G63" i="9"/>
  <c r="G85" i="9"/>
  <c r="DK12" i="6" s="1"/>
  <c r="G60" i="9"/>
  <c r="G73" i="9"/>
  <c r="N76" i="11"/>
  <c r="IV76" i="11" s="1"/>
  <c r="N60" i="11"/>
  <c r="IV60" i="11" s="1"/>
  <c r="J56" i="9"/>
  <c r="O60" i="11" s="1"/>
  <c r="N81" i="11"/>
  <c r="IV81" i="11" s="1"/>
  <c r="J77" i="9"/>
  <c r="O81" i="11" s="1"/>
  <c r="N23" i="11" l="1"/>
  <c r="IV23" i="11" s="1"/>
  <c r="N51" i="11"/>
  <c r="IV51" i="11" s="1"/>
  <c r="N13" i="11"/>
  <c r="IV13" i="11" s="1"/>
  <c r="N69" i="11"/>
  <c r="IV69" i="11" s="1"/>
  <c r="J94" i="9"/>
  <c r="O98" i="11" s="1"/>
  <c r="N98" i="11"/>
  <c r="I95" i="9"/>
  <c r="DL10" i="6"/>
  <c r="M99" i="11"/>
  <c r="I94" i="9"/>
  <c r="M98" i="11"/>
  <c r="DL9" i="6"/>
  <c r="J89" i="9"/>
  <c r="O93" i="11" s="1"/>
  <c r="J90" i="9"/>
  <c r="O94" i="11" s="1"/>
  <c r="N94" i="11"/>
  <c r="I92" i="9"/>
  <c r="DL7" i="6"/>
  <c r="M96" i="11"/>
  <c r="DL6" i="6"/>
  <c r="M95" i="11"/>
  <c r="N84" i="11"/>
  <c r="IV84" i="11" s="1"/>
  <c r="J95" i="9"/>
  <c r="O99" i="11" s="1"/>
  <c r="N99" i="11"/>
  <c r="I93" i="9"/>
  <c r="DL8" i="6"/>
  <c r="M97" i="11"/>
  <c r="I96" i="9"/>
  <c r="DL11" i="6"/>
  <c r="M100" i="11"/>
  <c r="J98" i="9"/>
  <c r="O102" i="11" s="1"/>
  <c r="N102" i="11"/>
  <c r="J87" i="9"/>
  <c r="O91" i="11" s="1"/>
  <c r="N91" i="11"/>
  <c r="J91" i="9"/>
  <c r="O95" i="11" s="1"/>
  <c r="N95" i="11"/>
  <c r="I98" i="9"/>
  <c r="M102" i="11"/>
  <c r="DL13" i="6"/>
  <c r="J38" i="9"/>
  <c r="O42" i="11" s="1"/>
  <c r="I97" i="9"/>
  <c r="DL12" i="6"/>
  <c r="M101" i="11"/>
  <c r="N86" i="11"/>
  <c r="IV86" i="11" s="1"/>
  <c r="N36" i="11"/>
  <c r="IV36" i="11" s="1"/>
  <c r="N71" i="11"/>
  <c r="IV71" i="11" s="1"/>
  <c r="J67" i="9"/>
  <c r="O71" i="11" s="1"/>
  <c r="N44" i="11"/>
  <c r="IV44" i="11" s="1"/>
  <c r="J40" i="9"/>
  <c r="O44" i="11" s="1"/>
  <c r="I74" i="9"/>
  <c r="N40" i="11"/>
  <c r="IV40" i="11" s="1"/>
  <c r="N31" i="11"/>
  <c r="IV31" i="11" s="1"/>
  <c r="J27" i="9"/>
  <c r="O31" i="11" s="1"/>
  <c r="N24" i="11"/>
  <c r="IV24" i="11" s="1"/>
  <c r="J20" i="9"/>
  <c r="O24" i="11" s="1"/>
  <c r="N11" i="11"/>
  <c r="IV11" i="11" s="1"/>
  <c r="J7" i="9"/>
  <c r="O11" i="11" s="1"/>
  <c r="J58" i="9"/>
  <c r="O62" i="11" s="1"/>
  <c r="J53" i="9"/>
  <c r="O57" i="11" s="1"/>
  <c r="J76" i="9"/>
  <c r="O80" i="11" s="1"/>
  <c r="J8" i="9"/>
  <c r="O12" i="11" s="1"/>
  <c r="N78" i="11"/>
  <c r="IV78" i="11" s="1"/>
  <c r="N45" i="11"/>
  <c r="IV45" i="11" s="1"/>
  <c r="M78" i="11"/>
  <c r="IU78" i="11" s="1"/>
  <c r="J3" i="9"/>
  <c r="O7" i="11" s="1"/>
  <c r="J84" i="9"/>
  <c r="O88" i="11" s="1"/>
  <c r="J11" i="9"/>
  <c r="O15" i="11" s="1"/>
  <c r="J45" i="9"/>
  <c r="O49" i="11" s="1"/>
  <c r="J48" i="9"/>
  <c r="O52" i="11" s="1"/>
  <c r="J62" i="9"/>
  <c r="O66" i="11" s="1"/>
  <c r="J61" i="9"/>
  <c r="O65" i="11" s="1"/>
  <c r="N32" i="11"/>
  <c r="IV32" i="11" s="1"/>
  <c r="N21" i="11"/>
  <c r="IV21" i="11" s="1"/>
  <c r="M83" i="11"/>
  <c r="IU83" i="11" s="1"/>
  <c r="N29" i="11"/>
  <c r="IV29" i="11" s="1"/>
  <c r="N67" i="11"/>
  <c r="IV67" i="11" s="1"/>
  <c r="I79" i="9"/>
  <c r="J33" i="9"/>
  <c r="O37" i="11" s="1"/>
  <c r="J64" i="9"/>
  <c r="O68" i="11" s="1"/>
  <c r="J71" i="9"/>
  <c r="O75" i="11" s="1"/>
  <c r="N28" i="11"/>
  <c r="IV28" i="11" s="1"/>
  <c r="J49" i="9"/>
  <c r="O53" i="11" s="1"/>
  <c r="J83" i="9"/>
  <c r="O87" i="11" s="1"/>
  <c r="N20" i="11"/>
  <c r="IV20" i="11" s="1"/>
  <c r="J10" i="9"/>
  <c r="O14" i="11" s="1"/>
  <c r="J46" i="9"/>
  <c r="O50" i="11" s="1"/>
  <c r="I68" i="9"/>
  <c r="J22" i="9"/>
  <c r="O26" i="11" s="1"/>
  <c r="J37" i="9"/>
  <c r="O41" i="11" s="1"/>
  <c r="J34" i="9"/>
  <c r="O38" i="11" s="1"/>
  <c r="J39" i="9"/>
  <c r="O43" i="11" s="1"/>
  <c r="J6" i="9"/>
  <c r="O10" i="11" s="1"/>
  <c r="J68" i="9"/>
  <c r="O72" i="11" s="1"/>
  <c r="N59" i="11"/>
  <c r="IV59" i="11" s="1"/>
  <c r="J57" i="9"/>
  <c r="O61" i="11" s="1"/>
  <c r="J86" i="9"/>
  <c r="O90" i="11" s="1"/>
  <c r="J23" i="9"/>
  <c r="O27" i="11" s="1"/>
  <c r="N33" i="11"/>
  <c r="IV33" i="11" s="1"/>
  <c r="N55" i="11"/>
  <c r="IV55" i="11" s="1"/>
  <c r="N48" i="11"/>
  <c r="IV48" i="11" s="1"/>
  <c r="N25" i="11"/>
  <c r="IV25" i="11" s="1"/>
  <c r="N56" i="11"/>
  <c r="IV56" i="11" s="1"/>
  <c r="J14" i="9"/>
  <c r="O18" i="11" s="1"/>
  <c r="N85" i="11"/>
  <c r="IV85" i="11" s="1"/>
  <c r="J50" i="9"/>
  <c r="O54" i="11" s="1"/>
  <c r="N89" i="11"/>
  <c r="IV89" i="11" s="1"/>
  <c r="J35" i="9"/>
  <c r="O39" i="11" s="1"/>
  <c r="J43" i="9"/>
  <c r="O47" i="11" s="1"/>
  <c r="J73" i="9"/>
  <c r="O77" i="11" s="1"/>
  <c r="J66" i="9"/>
  <c r="O70" i="11" s="1"/>
  <c r="J13" i="9"/>
  <c r="O17" i="11" s="1"/>
  <c r="J26" i="9"/>
  <c r="O30" i="11" s="1"/>
  <c r="N79" i="11"/>
  <c r="IV79" i="11" s="1"/>
  <c r="M72" i="11"/>
  <c r="IU72" i="11" s="1"/>
  <c r="J12" i="9"/>
  <c r="O16" i="11" s="1"/>
  <c r="N64" i="11"/>
  <c r="IV64" i="11" s="1"/>
  <c r="J54" i="9"/>
  <c r="O58" i="11" s="1"/>
  <c r="J4" i="9"/>
  <c r="O8" i="11" s="1"/>
  <c r="M67" i="11"/>
  <c r="IU67" i="11" s="1"/>
  <c r="DJ2" i="6"/>
  <c r="M84" i="11"/>
  <c r="IU84" i="11" s="1"/>
  <c r="DK7" i="6"/>
  <c r="I23" i="9"/>
  <c r="DF10" i="6"/>
  <c r="M51" i="11"/>
  <c r="IU51" i="11" s="1"/>
  <c r="DH10" i="6"/>
  <c r="M8" i="11"/>
  <c r="IU8" i="11" s="1"/>
  <c r="DE3" i="6"/>
  <c r="I36" i="9"/>
  <c r="DG11" i="6"/>
  <c r="M52" i="11"/>
  <c r="IU52" i="11" s="1"/>
  <c r="DH11" i="6"/>
  <c r="I90" i="9"/>
  <c r="DL5" i="6"/>
  <c r="I71" i="9"/>
  <c r="DJ10" i="6"/>
  <c r="M76" i="11"/>
  <c r="IU76" i="11" s="1"/>
  <c r="DJ11" i="6"/>
  <c r="M77" i="11"/>
  <c r="IU77" i="11" s="1"/>
  <c r="DJ12" i="6"/>
  <c r="M19" i="11"/>
  <c r="IU19" i="11" s="1"/>
  <c r="DF2" i="6"/>
  <c r="M87" i="11"/>
  <c r="IU87" i="11" s="1"/>
  <c r="DK10" i="6"/>
  <c r="I81" i="9"/>
  <c r="DK8" i="6"/>
  <c r="I62" i="9"/>
  <c r="DI13" i="6"/>
  <c r="I19" i="9"/>
  <c r="DF6" i="6"/>
  <c r="M58" i="11"/>
  <c r="IU58" i="11" s="1"/>
  <c r="DI5" i="6"/>
  <c r="I88" i="9"/>
  <c r="DL3" i="6"/>
  <c r="I87" i="9"/>
  <c r="DL2" i="6"/>
  <c r="M31" i="11"/>
  <c r="IU31" i="11" s="1"/>
  <c r="DG2" i="6"/>
  <c r="I60" i="9"/>
  <c r="DI11" i="6"/>
  <c r="I59" i="9"/>
  <c r="DI10" i="6"/>
  <c r="M48" i="11"/>
  <c r="IU48" i="11" s="1"/>
  <c r="DH7" i="6"/>
  <c r="I78" i="9"/>
  <c r="DK5" i="6"/>
  <c r="I86" i="9"/>
  <c r="DK13" i="6"/>
  <c r="I76" i="9"/>
  <c r="DK3" i="6"/>
  <c r="I22" i="9"/>
  <c r="DF9" i="6"/>
  <c r="I77" i="9"/>
  <c r="DK4" i="6"/>
  <c r="M12" i="11"/>
  <c r="IU12" i="11" s="1"/>
  <c r="DE7" i="6"/>
  <c r="M71" i="11"/>
  <c r="IU71" i="11" s="1"/>
  <c r="DJ6" i="6"/>
  <c r="M74" i="11"/>
  <c r="IU74" i="11" s="1"/>
  <c r="DJ9" i="6"/>
  <c r="I57" i="9"/>
  <c r="DI8" i="6"/>
  <c r="I34" i="9"/>
  <c r="DG9" i="6"/>
  <c r="I17" i="9"/>
  <c r="DF4" i="6"/>
  <c r="I51" i="9"/>
  <c r="DI2" i="6"/>
  <c r="M79" i="11"/>
  <c r="IU79" i="11" s="1"/>
  <c r="DK2" i="6"/>
  <c r="M53" i="11"/>
  <c r="IU53" i="11" s="1"/>
  <c r="DH12" i="6"/>
  <c r="M18" i="11"/>
  <c r="IU18" i="11" s="1"/>
  <c r="DE13" i="6"/>
  <c r="M30" i="11"/>
  <c r="IU30" i="11" s="1"/>
  <c r="DF13" i="6"/>
  <c r="I53" i="9"/>
  <c r="DI4" i="6"/>
  <c r="M35" i="11"/>
  <c r="IU35" i="11" s="1"/>
  <c r="DG6" i="6"/>
  <c r="I89" i="9"/>
  <c r="DL4" i="6"/>
  <c r="I20" i="9"/>
  <c r="DF7" i="6"/>
  <c r="I30" i="9"/>
  <c r="DG5" i="6"/>
  <c r="I55" i="9"/>
  <c r="DI6" i="6"/>
  <c r="M60" i="11"/>
  <c r="IU60" i="11" s="1"/>
  <c r="DI7" i="6"/>
  <c r="M41" i="11"/>
  <c r="IU41" i="11" s="1"/>
  <c r="DG12" i="6"/>
  <c r="M45" i="11"/>
  <c r="IU45" i="11" s="1"/>
  <c r="DH4" i="6"/>
  <c r="M22" i="11"/>
  <c r="IU22" i="11" s="1"/>
  <c r="DF5" i="6"/>
  <c r="I39" i="9"/>
  <c r="DH2" i="6"/>
  <c r="M13" i="11"/>
  <c r="IU13" i="11" s="1"/>
  <c r="DE8" i="6"/>
  <c r="M29" i="11"/>
  <c r="IU29" i="11" s="1"/>
  <c r="DF12" i="6"/>
  <c r="I33" i="9"/>
  <c r="DG8" i="6"/>
  <c r="I7" i="9"/>
  <c r="DE6" i="6"/>
  <c r="I10" i="9"/>
  <c r="DE9" i="6"/>
  <c r="I28" i="9"/>
  <c r="DG3" i="6"/>
  <c r="I66" i="9"/>
  <c r="DJ5" i="6"/>
  <c r="M7" i="11"/>
  <c r="IU7" i="11" s="1"/>
  <c r="DE2" i="6"/>
  <c r="M68" i="11"/>
  <c r="IU68" i="11" s="1"/>
  <c r="DJ3" i="6"/>
  <c r="I65" i="9"/>
  <c r="DJ4" i="6"/>
  <c r="I72" i="9"/>
  <c r="I14" i="9"/>
  <c r="I11" i="9"/>
  <c r="M15" i="11"/>
  <c r="IU15" i="11" s="1"/>
  <c r="I18" i="9"/>
  <c r="I24" i="9"/>
  <c r="M28" i="11"/>
  <c r="IU28" i="11" s="1"/>
  <c r="M69" i="11"/>
  <c r="IU69" i="11" s="1"/>
  <c r="M10" i="11"/>
  <c r="IU10" i="11" s="1"/>
  <c r="I6" i="9"/>
  <c r="I49" i="9"/>
  <c r="M24" i="11"/>
  <c r="IU24" i="11" s="1"/>
  <c r="M54" i="11"/>
  <c r="IU54" i="11" s="1"/>
  <c r="I73" i="9"/>
  <c r="I64" i="9"/>
  <c r="I3" i="9"/>
  <c r="M70" i="11"/>
  <c r="IU70" i="11" s="1"/>
  <c r="M47" i="11"/>
  <c r="IU47" i="11" s="1"/>
  <c r="I21" i="9"/>
  <c r="M20" i="11"/>
  <c r="IU20" i="11" s="1"/>
  <c r="I15" i="9"/>
  <c r="I35" i="9"/>
  <c r="I31" i="9"/>
  <c r="I43" i="9"/>
  <c r="M36" i="11"/>
  <c r="IU36" i="11" s="1"/>
  <c r="I5" i="9"/>
  <c r="I50" i="9"/>
  <c r="I75" i="9"/>
  <c r="M59" i="11"/>
  <c r="IU59" i="11" s="1"/>
  <c r="I12" i="9"/>
  <c r="I70" i="9"/>
  <c r="M38" i="11"/>
  <c r="IU38" i="11" s="1"/>
  <c r="M34" i="11"/>
  <c r="IU34" i="11" s="1"/>
  <c r="M37" i="11"/>
  <c r="IU37" i="11" s="1"/>
  <c r="M64" i="11"/>
  <c r="IU64" i="11" s="1"/>
  <c r="I56" i="9"/>
  <c r="I37" i="9"/>
  <c r="M50" i="11"/>
  <c r="IU50" i="11" s="1"/>
  <c r="M16" i="11"/>
  <c r="IU16" i="11" s="1"/>
  <c r="M55" i="11"/>
  <c r="IU55" i="11" s="1"/>
  <c r="I46" i="9"/>
  <c r="I41" i="9"/>
  <c r="J5" i="9"/>
  <c r="O9" i="11" s="1"/>
  <c r="I54" i="9"/>
  <c r="N82" i="11"/>
  <c r="IV82" i="11" s="1"/>
  <c r="M86" i="11"/>
  <c r="IU86" i="11" s="1"/>
  <c r="I82" i="9"/>
  <c r="M9" i="11"/>
  <c r="IU9" i="11" s="1"/>
  <c r="M57" i="11"/>
  <c r="IU57" i="11" s="1"/>
  <c r="I4" i="9"/>
  <c r="M90" i="11"/>
  <c r="IU90" i="11" s="1"/>
  <c r="M80" i="11"/>
  <c r="IU80" i="11" s="1"/>
  <c r="M40" i="11"/>
  <c r="IU40" i="11" s="1"/>
  <c r="I52" i="9"/>
  <c r="I42" i="9"/>
  <c r="M75" i="11"/>
  <c r="IU75" i="11" s="1"/>
  <c r="I16" i="9"/>
  <c r="M56" i="11"/>
  <c r="IU56" i="11" s="1"/>
  <c r="I47" i="9"/>
  <c r="I32" i="9"/>
  <c r="M46" i="11"/>
  <c r="IU46" i="11" s="1"/>
  <c r="M39" i="11"/>
  <c r="IU39" i="11" s="1"/>
  <c r="I48" i="9"/>
  <c r="I8" i="9"/>
  <c r="I61" i="9"/>
  <c r="M61" i="11"/>
  <c r="IU61" i="11" s="1"/>
  <c r="M21" i="11"/>
  <c r="IU21" i="11" s="1"/>
  <c r="I69" i="9"/>
  <c r="I67" i="9"/>
  <c r="I26" i="9"/>
  <c r="M81" i="11"/>
  <c r="IU81" i="11" s="1"/>
  <c r="J59" i="9"/>
  <c r="O63" i="11" s="1"/>
  <c r="M62" i="11"/>
  <c r="IU62" i="11" s="1"/>
  <c r="I45" i="9"/>
  <c r="M33" i="11"/>
  <c r="IU33" i="11" s="1"/>
  <c r="M42" i="11"/>
  <c r="IU42" i="11" s="1"/>
  <c r="M82" i="11"/>
  <c r="IU82" i="11" s="1"/>
  <c r="M44" i="11"/>
  <c r="IU44" i="11" s="1"/>
  <c r="J15" i="9"/>
  <c r="O19" i="11" s="1"/>
  <c r="I25" i="9"/>
  <c r="M88" i="11"/>
  <c r="IU88" i="11" s="1"/>
  <c r="M25" i="11"/>
  <c r="IU25" i="11" s="1"/>
  <c r="M11" i="11"/>
  <c r="IU11" i="11" s="1"/>
  <c r="I13" i="9"/>
  <c r="M23" i="11"/>
  <c r="IU23" i="11" s="1"/>
  <c r="I40" i="9"/>
  <c r="I44" i="9"/>
  <c r="I58" i="9"/>
  <c r="M49" i="11"/>
  <c r="IU49" i="11" s="1"/>
  <c r="I29" i="9"/>
  <c r="M32" i="11"/>
  <c r="IU32" i="11" s="1"/>
  <c r="M26" i="11"/>
  <c r="IU26" i="11" s="1"/>
  <c r="M63" i="11"/>
  <c r="IU63" i="11" s="1"/>
  <c r="M14" i="11"/>
  <c r="IU14" i="11" s="1"/>
  <c r="M17" i="11"/>
  <c r="IU17" i="11" s="1"/>
  <c r="M65" i="11"/>
  <c r="IU65" i="11" s="1"/>
  <c r="I91" i="9"/>
  <c r="M73" i="11"/>
  <c r="IU73" i="11" s="1"/>
  <c r="M89" i="11"/>
  <c r="IU89" i="11" s="1"/>
  <c r="I38" i="9"/>
  <c r="I83" i="9"/>
  <c r="I9" i="9"/>
  <c r="I84" i="9"/>
  <c r="I85" i="9"/>
  <c r="J30" i="9"/>
  <c r="O34" i="11" s="1"/>
  <c r="N34" i="11"/>
  <c r="IV34" i="11" s="1"/>
  <c r="M85" i="11"/>
  <c r="IU85" i="11" s="1"/>
  <c r="M43" i="11"/>
  <c r="IU43" i="11" s="1"/>
  <c r="M66" i="11"/>
  <c r="IU66" i="11" s="1"/>
  <c r="B12" i="10"/>
  <c r="E12" i="10" s="1"/>
  <c r="I80" i="9"/>
  <c r="I63" i="9"/>
  <c r="M27" i="11"/>
  <c r="IU27" i="11" s="1"/>
  <c r="B13" i="10"/>
  <c r="F13" i="10" s="1"/>
  <c r="B13" i="11" l="1"/>
  <c r="E13" i="10"/>
  <c r="B9" i="11"/>
  <c r="B10" i="11"/>
  <c r="C12" i="10"/>
  <c r="D12" i="10" s="1"/>
  <c r="F12" i="10"/>
  <c r="C13" i="10"/>
  <c r="D13" i="10" s="1"/>
</calcChain>
</file>

<file path=xl/sharedStrings.xml><?xml version="1.0" encoding="utf-8"?>
<sst xmlns="http://schemas.openxmlformats.org/spreadsheetml/2006/main" count="719" uniqueCount="288">
  <si>
    <t xml:space="preserve">Generally, only change data in yellow cells. Gray and white cells contain formulas for calculation or results. Please do not change them. </t>
  </si>
  <si>
    <t>A</t>
  </si>
  <si>
    <t>B</t>
  </si>
  <si>
    <t>C</t>
  </si>
  <si>
    <t>D</t>
  </si>
  <si>
    <t>E</t>
  </si>
  <si>
    <t>F</t>
  </si>
  <si>
    <t>Symbol</t>
  </si>
  <si>
    <t>A01</t>
  </si>
  <si>
    <t>A02</t>
  </si>
  <si>
    <t>…</t>
  </si>
  <si>
    <t>H12</t>
  </si>
  <si>
    <t>ACTB</t>
  </si>
  <si>
    <t>G</t>
  </si>
  <si>
    <t>H</t>
  </si>
  <si>
    <t>I</t>
  </si>
  <si>
    <t>J</t>
  </si>
  <si>
    <t>K</t>
  </si>
  <si>
    <t>L</t>
  </si>
  <si>
    <t>Well</t>
  </si>
  <si>
    <t>Control Sample</t>
  </si>
  <si>
    <t>…..</t>
  </si>
  <si>
    <t>Q</t>
  </si>
  <si>
    <t>R</t>
  </si>
  <si>
    <t>Test Sample</t>
  </si>
  <si>
    <t>B2M</t>
  </si>
  <si>
    <t>H01</t>
  </si>
  <si>
    <t>HPRT1</t>
  </si>
  <si>
    <t>H02</t>
  </si>
  <si>
    <t>RPL13A</t>
  </si>
  <si>
    <t>H03</t>
  </si>
  <si>
    <t>GAPDH</t>
  </si>
  <si>
    <t>H04</t>
  </si>
  <si>
    <t>H05</t>
  </si>
  <si>
    <t/>
  </si>
  <si>
    <t>ADIPOQ</t>
  </si>
  <si>
    <t>BMP1</t>
  </si>
  <si>
    <t>BMP2</t>
  </si>
  <si>
    <t>BMP3</t>
  </si>
  <si>
    <t>BMP4</t>
  </si>
  <si>
    <t>BMP5</t>
  </si>
  <si>
    <t>BMP6</t>
  </si>
  <si>
    <t>BMP7</t>
  </si>
  <si>
    <t>CD40LG</t>
  </si>
  <si>
    <t>CD70</t>
  </si>
  <si>
    <t>CNTF</t>
  </si>
  <si>
    <t>CSF1</t>
  </si>
  <si>
    <t>CSF2</t>
  </si>
  <si>
    <t>CSF3</t>
  </si>
  <si>
    <t>FAM3B</t>
  </si>
  <si>
    <t>FASLG</t>
  </si>
  <si>
    <t>FIGF</t>
  </si>
  <si>
    <t>GDF2</t>
  </si>
  <si>
    <t>GDF5</t>
  </si>
  <si>
    <t>GDF9</t>
  </si>
  <si>
    <t>IFNA1</t>
  </si>
  <si>
    <t>IFNA2</t>
  </si>
  <si>
    <t>IFNA4</t>
  </si>
  <si>
    <t>IFNA5</t>
  </si>
  <si>
    <t>IFNB1</t>
  </si>
  <si>
    <t>IFNG</t>
  </si>
  <si>
    <t>IL10</t>
  </si>
  <si>
    <t>IL11</t>
  </si>
  <si>
    <t>IL12A</t>
  </si>
  <si>
    <t>IL12B</t>
  </si>
  <si>
    <t>IL13</t>
  </si>
  <si>
    <t>IL15</t>
  </si>
  <si>
    <t>IL16</t>
  </si>
  <si>
    <t>IL17A</t>
  </si>
  <si>
    <t>IL17B</t>
  </si>
  <si>
    <t>IL17C</t>
  </si>
  <si>
    <t>IL18</t>
  </si>
  <si>
    <t>IL19</t>
  </si>
  <si>
    <t>IL1A</t>
  </si>
  <si>
    <t>IL1B</t>
  </si>
  <si>
    <t>IL1RN</t>
  </si>
  <si>
    <t>IL2</t>
  </si>
  <si>
    <t>IL20</t>
  </si>
  <si>
    <t>IL21</t>
  </si>
  <si>
    <t>IL22</t>
  </si>
  <si>
    <t>IL23A</t>
  </si>
  <si>
    <t>IL24</t>
  </si>
  <si>
    <t>IL25</t>
  </si>
  <si>
    <t>IL27</t>
  </si>
  <si>
    <t>IL3</t>
  </si>
  <si>
    <t>IL4</t>
  </si>
  <si>
    <t>IL5</t>
  </si>
  <si>
    <t>IL6</t>
  </si>
  <si>
    <t>IL7</t>
  </si>
  <si>
    <t>IL9</t>
  </si>
  <si>
    <t>INHA</t>
  </si>
  <si>
    <t>INHBA</t>
  </si>
  <si>
    <t>LEFTY2</t>
  </si>
  <si>
    <t>LIF</t>
  </si>
  <si>
    <t>LTA</t>
  </si>
  <si>
    <t>LTB</t>
  </si>
  <si>
    <t>MSTN</t>
  </si>
  <si>
    <t>NODAL</t>
  </si>
  <si>
    <t>OSM</t>
  </si>
  <si>
    <t>PDGFA</t>
  </si>
  <si>
    <t>SPP1</t>
  </si>
  <si>
    <t>TGFA</t>
  </si>
  <si>
    <t>TGFB1</t>
  </si>
  <si>
    <t>TGFB2</t>
  </si>
  <si>
    <t>TGFB3</t>
  </si>
  <si>
    <t>THPO</t>
  </si>
  <si>
    <t>TNF</t>
  </si>
  <si>
    <t>TNFRSF11B</t>
  </si>
  <si>
    <t>TNFSF10</t>
  </si>
  <si>
    <t>TNFSF11</t>
  </si>
  <si>
    <t>TNFSF12</t>
  </si>
  <si>
    <t>TNFSF13</t>
  </si>
  <si>
    <t>TNFSF13B</t>
  </si>
  <si>
    <t>TNFSF14</t>
  </si>
  <si>
    <t>TNFSF4</t>
  </si>
  <si>
    <t>TNFSF8</t>
  </si>
  <si>
    <t>TXLNA</t>
  </si>
  <si>
    <t>VEGFA</t>
  </si>
  <si>
    <t>RPLP0</t>
  </si>
  <si>
    <t>HGDC</t>
  </si>
  <si>
    <t>AVG</t>
  </si>
  <si>
    <t>SD</t>
  </si>
  <si>
    <t>Undetermined</t>
  </si>
  <si>
    <r>
      <t>Note</t>
    </r>
    <r>
      <rPr>
        <sz val="11"/>
        <color theme="1"/>
        <rFont val="Arial"/>
        <family val="2"/>
      </rPr>
      <t>: If there are fewer than 3 data points, the standard deviation (SD) will appear as "N/A".</t>
    </r>
  </si>
  <si>
    <t>If no housekeeping gene is chosen, the normalization factor is zero (0).</t>
  </si>
  <si>
    <t>Average</t>
  </si>
  <si>
    <t>&gt;35 and (N/A or blank) to 35</t>
  </si>
  <si>
    <t>Housekeeping Genes</t>
  </si>
  <si>
    <t>Normalized ΔCt (Ct(GOI) - Ave Ct (HKG))</t>
  </si>
  <si>
    <r>
      <t>AVG Normalized C</t>
    </r>
    <r>
      <rPr>
        <b/>
        <vertAlign val="subscript"/>
        <sz val="10"/>
        <rFont val="Arial"/>
        <family val="2"/>
      </rPr>
      <t>t</t>
    </r>
  </si>
  <si>
    <t>2^ -ΔCt (Ct(GOI) - Ave Ct (HKG))</t>
  </si>
  <si>
    <t>Overview of the PCR Array Performance and Quality Control</t>
  </si>
  <si>
    <t>PCR Array Catalog Number:</t>
  </si>
  <si>
    <t>Choose Your cDNA Synthesis Kit:</t>
  </si>
  <si>
    <t>1. PCR Array Reproducibility:</t>
  </si>
  <si>
    <t>AVG exp(1-10)</t>
  </si>
  <si>
    <t>ST DEV exp(1-10)</t>
  </si>
  <si>
    <r>
      <t>Average C</t>
    </r>
    <r>
      <rPr>
        <b/>
        <vertAlign val="subscript"/>
        <sz val="10"/>
        <rFont val="Arial"/>
        <family val="2"/>
      </rPr>
      <t>t</t>
    </r>
    <r>
      <rPr>
        <b/>
        <sz val="10"/>
        <rFont val="Arial"/>
        <family val="2"/>
      </rPr>
      <t xml:space="preserve"> (PPC)</t>
    </r>
  </si>
  <si>
    <r>
      <t>ST DEV C</t>
    </r>
    <r>
      <rPr>
        <b/>
        <vertAlign val="subscript"/>
        <sz val="10"/>
        <rFont val="Arial"/>
        <family val="2"/>
      </rPr>
      <t>t</t>
    </r>
    <r>
      <rPr>
        <b/>
        <sz val="10"/>
        <rFont val="Arial"/>
        <family val="2"/>
      </rPr>
      <t xml:space="preserve"> (PPC)</t>
    </r>
  </si>
  <si>
    <t xml:space="preserve"> -- </t>
  </si>
  <si>
    <r>
      <t>Average C</t>
    </r>
    <r>
      <rPr>
        <b/>
        <vertAlign val="subscript"/>
        <sz val="10"/>
        <rFont val="Arial"/>
        <family val="2"/>
      </rPr>
      <t>t</t>
    </r>
    <r>
      <rPr>
        <b/>
        <sz val="10"/>
        <rFont val="Arial"/>
        <family val="2"/>
      </rPr>
      <t xml:space="preserve"> (RTC)</t>
    </r>
  </si>
  <si>
    <r>
      <t>ST DEV C</t>
    </r>
    <r>
      <rPr>
        <b/>
        <vertAlign val="subscript"/>
        <sz val="10"/>
        <rFont val="Arial"/>
        <family val="2"/>
      </rPr>
      <t>t</t>
    </r>
    <r>
      <rPr>
        <b/>
        <sz val="10"/>
        <rFont val="Arial"/>
        <family val="2"/>
      </rPr>
      <t xml:space="preserve"> (RTC)</t>
    </r>
  </si>
  <si>
    <t>2. Reverse Transcription Control (RTC):</t>
  </si>
  <si>
    <r>
      <t>ΔC</t>
    </r>
    <r>
      <rPr>
        <b/>
        <vertAlign val="subscript"/>
        <sz val="10"/>
        <rFont val="Arial"/>
        <family val="2"/>
      </rPr>
      <t>t</t>
    </r>
    <r>
      <rPr>
        <b/>
        <sz val="10"/>
        <rFont val="Arial"/>
        <family val="2"/>
      </rPr>
      <t xml:space="preserve"> (AVG RTC - AVG PPC)</t>
    </r>
  </si>
  <si>
    <t>RT Efficiency</t>
  </si>
  <si>
    <t>3. Genomic DNA Contamination (GDC):</t>
  </si>
  <si>
    <r>
      <t>C</t>
    </r>
    <r>
      <rPr>
        <b/>
        <vertAlign val="subscript"/>
        <sz val="10"/>
        <rFont val="Arial"/>
        <family val="2"/>
      </rPr>
      <t>t</t>
    </r>
    <r>
      <rPr>
        <b/>
        <sz val="10"/>
        <rFont val="Arial"/>
        <family val="2"/>
      </rPr>
      <t xml:space="preserve"> (GDC)</t>
    </r>
  </si>
  <si>
    <t>Genomic DNA:</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</si>
  <si>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</si>
  <si>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</si>
  <si>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</si>
  <si>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</si>
  <si>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</si>
  <si>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</si>
  <si>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</si>
  <si>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t>RT2 First Strand Kit</t>
  </si>
  <si>
    <t>RT2 HT First Strand Kit</t>
  </si>
  <si>
    <t>RT2 PreAMP cDNA Synthesis Kit</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</si>
  <si>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</si>
  <si>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</si>
  <si>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</si>
  <si>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</si>
  <si>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</si>
  <si>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</si>
  <si>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</si>
  <si>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</si>
  <si>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</si>
  <si>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</si>
  <si>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</si>
  <si>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</si>
  <si>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</si>
  <si>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</si>
  <si>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</si>
  <si>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</si>
  <si>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</si>
  <si>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</si>
  <si>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t>Actb</t>
  </si>
  <si>
    <t>B2m</t>
  </si>
  <si>
    <t>Gapdh</t>
  </si>
  <si>
    <t>Hprt1</t>
  </si>
  <si>
    <t>Gusb</t>
  </si>
  <si>
    <t>Ldha</t>
  </si>
  <si>
    <t>Hsp90ab1</t>
  </si>
  <si>
    <t>Rplp1</t>
  </si>
  <si>
    <t>ACTA2</t>
  </si>
  <si>
    <t>ACTG1</t>
  </si>
  <si>
    <t>CXCL8</t>
  </si>
  <si>
    <t>LDHA</t>
  </si>
  <si>
    <t>H6PD</t>
  </si>
  <si>
    <t>Tbp</t>
  </si>
  <si>
    <t>TBP</t>
  </si>
  <si>
    <t>YWHAZ</t>
  </si>
  <si>
    <r>
      <t>AVG ΔC</t>
    </r>
    <r>
      <rPr>
        <b/>
        <vertAlign val="subscript"/>
        <sz val="10"/>
        <rFont val="Arial"/>
        <family val="2"/>
      </rPr>
      <t xml:space="preserve">t
</t>
    </r>
    <r>
      <rPr>
        <b/>
        <sz val="10"/>
        <rFont val="Arial"/>
        <family val="2"/>
      </rPr>
      <t>(Ct(GOI) - Ave Ct (HKG))</t>
    </r>
  </si>
  <si>
    <t>Act42A</t>
  </si>
  <si>
    <t>Gapdh1</t>
  </si>
  <si>
    <t>RpL32</t>
  </si>
  <si>
    <t>SdhA</t>
  </si>
  <si>
    <t>LOC100056766</t>
  </si>
  <si>
    <t>RPLP1</t>
  </si>
  <si>
    <t>HMBS</t>
  </si>
  <si>
    <t>RPL4</t>
  </si>
  <si>
    <t>UBC</t>
  </si>
  <si>
    <t>Actr5</t>
  </si>
  <si>
    <t>LOC100346936</t>
  </si>
  <si>
    <t>LOC709186</t>
  </si>
  <si>
    <t>acta1b</t>
  </si>
  <si>
    <t>b2m</t>
  </si>
  <si>
    <t>hprt1</t>
  </si>
  <si>
    <t>nono</t>
  </si>
  <si>
    <t>rpl13a</t>
  </si>
  <si>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</si>
  <si>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</si>
  <si>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</si>
  <si>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</si>
  <si>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</si>
  <si>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</si>
  <si>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all of the following cDNA Synthesis Kits:</t>
  </si>
  <si>
    <t>This data analysis template accommodates two array plate formats:</t>
  </si>
  <si>
    <t>96-Well Format (A, C, D, F)</t>
  </si>
  <si>
    <t>100-Well Ring (R)</t>
  </si>
  <si>
    <t>Genomic DNA Contamination Control:  For the RT² First Strand Synthesis Kit, if CT(GDC) ≥ 35 for 96-well array plate formats or  if CT(GDC) ≥ 33 for the 100-well ring format, then the GDC QC reports "Pass"; otherwise, "Inquiry" will be reported. For the RT² PreAMP cDNA Synthesis Kit regardless of array plate format, if Ct(GDC) ≥ 30, then the GDC QC reports "Pass"; if 28≤Ct(GDC)&lt;30, then the GDC QC reports "Validate"; or if Ct(GDC)&lt;28, then "Inquiry" will be reported. If "Inquiry" is reported, refer to the Troubleshooting Guide of the PCR Array Handbook or contact Technical Support. Validate the results of your gene(s) of interest with a no reverse transcription control, if necessary.</t>
  </si>
  <si>
    <t>Sample 1</t>
  </si>
  <si>
    <t>Sample 2</t>
  </si>
  <si>
    <t>Sample 3</t>
  </si>
  <si>
    <t>Sample 4</t>
  </si>
  <si>
    <t>Sample 5</t>
  </si>
  <si>
    <t>Sample 6</t>
  </si>
  <si>
    <t>Sample 7</t>
  </si>
  <si>
    <t>Sample 8</t>
  </si>
  <si>
    <t>Sample 9</t>
  </si>
  <si>
    <t>Sample 10</t>
  </si>
  <si>
    <t>O</t>
  </si>
  <si>
    <t>P</t>
  </si>
  <si>
    <t xml:space="preserve">E ... </t>
  </si>
  <si>
    <t xml:space="preserve"> ... N</t>
  </si>
  <si>
    <t>Version 5.0, 8/2018</t>
  </si>
  <si>
    <r>
      <t>This worksheet automatically displays the raw C</t>
    </r>
    <r>
      <rPr>
        <vertAlign val="subscript"/>
        <sz val="10"/>
        <rFont val="Arial"/>
        <family val="2"/>
      </rPr>
      <t>T</t>
    </r>
    <r>
      <rPr>
        <sz val="10"/>
        <rFont val="Arial"/>
        <family val="2"/>
      </rPr>
      <t xml:space="preserve"> values for each chosen reference gene in all samples in the gray cells to the left, and it automatically displays the average ("AVG") of the chosen reference genes' C</t>
    </r>
    <r>
      <rPr>
        <vertAlign val="subscript"/>
        <sz val="10"/>
        <rFont val="Arial"/>
        <family val="2"/>
      </rPr>
      <t>T</t>
    </r>
    <r>
      <rPr>
        <sz val="10"/>
        <rFont val="Arial"/>
        <family val="2"/>
      </rPr>
      <t xml:space="preserve"> values in each Sample, which will be that Sample's normalization factor. This Excel file accommodates up to a maximum number of 20 reference genes.</t>
    </r>
  </si>
  <si>
    <t>Test Group</t>
  </si>
  <si>
    <t>Control Group</t>
  </si>
  <si>
    <t>3D Profile</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</si>
  <si>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</si>
  <si>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</si>
  <si>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RTC1</t>
  </si>
  <si>
    <t>RTC2</t>
  </si>
  <si>
    <t>RTC3</t>
  </si>
  <si>
    <t>PPC1</t>
  </si>
  <si>
    <t>PPC2</t>
  </si>
  <si>
    <t>PPC3</t>
  </si>
  <si>
    <t>Species</t>
  </si>
  <si>
    <t>CAPB</t>
  </si>
  <si>
    <t>CAPD</t>
  </si>
  <si>
    <t>CAPE</t>
  </si>
  <si>
    <t>CAPF</t>
  </si>
  <si>
    <t>CAPG</t>
  </si>
  <si>
    <t>CAPH</t>
  </si>
  <si>
    <t>CAPJ</t>
  </si>
  <si>
    <t>CAPM</t>
  </si>
  <si>
    <t>CAPN</t>
  </si>
  <si>
    <t>CAPQ</t>
  </si>
  <si>
    <t>CAPR</t>
  </si>
  <si>
    <t>CAPS</t>
  </si>
  <si>
    <t>CAPZ</t>
  </si>
  <si>
    <t>Reference 1</t>
  </si>
  <si>
    <t>Reference 2</t>
  </si>
  <si>
    <t>Reference 3</t>
  </si>
  <si>
    <t>Reference 4</t>
  </si>
  <si>
    <t>Reference 5</t>
  </si>
  <si>
    <t>CAPH12345</t>
  </si>
  <si>
    <t>Gene #</t>
  </si>
  <si>
    <t>Catalog #:</t>
  </si>
  <si>
    <t>Reference Gene Symbols</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</si>
  <si>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M and N.</t>
    </r>
  </si>
  <si>
    <t>Instructions for Analyzing Custom RT2 Profiler PCR Array Results with this Template:</t>
  </si>
  <si>
    <t>Sample 11</t>
  </si>
  <si>
    <t>Sample 12</t>
  </si>
  <si>
    <t>Test Group =</t>
  </si>
  <si>
    <t>Control Group =</t>
  </si>
  <si>
    <t>CT Cutoff</t>
  </si>
  <si>
    <r>
      <rPr>
        <b/>
        <sz val="10"/>
        <color rgb="FFFF0000"/>
        <rFont val="Arial"/>
        <family val="2"/>
      </rPr>
      <t>1. Gene Table:</t>
    </r>
    <r>
      <rPr>
        <sz val="10"/>
        <rFont val="Arial"/>
        <family val="2"/>
      </rPr>
      <t xml:space="preserve"> Type the catalog number of the Custom RT</t>
    </r>
    <r>
      <rPr>
        <vertAlign val="superscript"/>
        <sz val="10"/>
        <rFont val="Arial"/>
        <family val="2"/>
      </rPr>
      <t>2</t>
    </r>
    <r>
      <rPr>
        <sz val="10"/>
        <rFont val="Arial"/>
        <family val="2"/>
      </rPr>
      <t xml:space="preserve"> Profiler PCR Array into cell C1 and hit Enter or Return.
Copy and Paste Special Values the gene list for the Custom RT2 Profiler PCR Array into the yellow cells of Column B.
Number any replicate control assays incrementally (e.g., HGDC1, HGDC2, HGCD3, and RTC1, RTC2, RTC3 and PPC1, PPC2, PPC3).</t>
    </r>
  </si>
  <si>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</si>
  <si>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sz val="10"/>
        <rFont val="Arial"/>
        <family val="2"/>
      </rPr>
      <t xml:space="preserve"> 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</si>
  <si>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Genes:</t>
    </r>
    <r>
      <rPr>
        <sz val="10"/>
        <rFont val="Arial"/>
        <family val="2"/>
      </rPr>
      <t xml:space="preserve"> Type the complete Symbol, as seen in the "Gene Table" worksheet, of the desired reference genes to be used for data normalization into the yellow cells of column A. By default, our pre-defined species-specific reference genes based on the PCR Array catalog number entered into the "Gene Table" worksheet are displayed.</t>
    </r>
  </si>
  <si>
    <r>
      <rPr>
        <b/>
        <sz val="10"/>
        <color rgb="FFFF0000"/>
        <rFont val="Arial"/>
        <family val="2"/>
      </rPr>
      <t>5. QC Report:</t>
    </r>
    <r>
      <rPr>
        <sz val="10"/>
        <rFont val="Arial"/>
        <family val="2"/>
      </rPr>
      <t xml:space="preserve"> "Choose Your cDNA Synthesis Kit" and "Choose Your Plate Format" from the dropdown menu selections in Cells C6 and C9, respectively. The selections affect the QC Pass criteria. For more details on how to interpret the QC results, see the text in this worksheet.</t>
    </r>
  </si>
  <si>
    <r>
      <rPr>
        <b/>
        <sz val="10"/>
        <color rgb="FFFF0000"/>
        <rFont val="Arial"/>
        <family val="2"/>
      </rPr>
      <t xml:space="preserve">6. Results: </t>
    </r>
    <r>
      <rPr>
        <sz val="10"/>
        <rFont val="Arial"/>
        <family val="2"/>
      </rPr>
      <t>The Excel file automatically displays the fold difference in the expression of each gene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</si>
  <si>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 xml:space="preserve">7. 3D Profile: </t>
    </r>
    <r>
      <rPr>
        <sz val="10"/>
        <rFont val="Arial"/>
        <family val="2"/>
      </rPr>
      <t xml:space="preserve">The xy plane represents the PCR Array's well positions, while the z-axis columns plot the </t>
    </r>
    <r>
      <rPr>
        <sz val="10"/>
        <color theme="1"/>
        <rFont val="Arial"/>
        <family val="2"/>
      </rPr>
      <t>fold difference in gene expression between the two Groups for each well position's assay. Columns pointing up (with z-axis values &gt; 1) indicate an up-regulation of gene expression, and columns pointing down (with z-axis values &lt; 1) indicate a down-regulation of gene expression in the Test Groups relative to the Control Group.</t>
    </r>
  </si>
  <si>
    <r>
      <rPr>
        <b/>
        <sz val="10"/>
        <color rgb="FFFF0000"/>
        <rFont val="Arial"/>
        <family val="2"/>
      </rPr>
      <t>8. Scatter Plot:</t>
    </r>
    <r>
      <rPr>
        <sz val="10"/>
        <color theme="1"/>
        <rFont val="Arial"/>
        <family val="2"/>
      </rPr>
      <t xml:space="preserve"> This plot graphs the log</t>
    </r>
    <r>
      <rPr>
        <vertAlign val="subscript"/>
        <sz val="10"/>
        <color theme="1"/>
        <rFont val="Arial"/>
        <family val="2"/>
      </rPr>
      <t>10</t>
    </r>
    <r>
      <rPr>
        <sz val="10"/>
        <color theme="1"/>
        <rFont val="Arial"/>
        <family val="2"/>
      </rPr>
      <t xml:space="preserve"> of the expression level of each gene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</si>
  <si>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 xml:space="preserve">9. Volcano Plot: </t>
    </r>
    <r>
      <rPr>
        <sz val="10"/>
        <rFont val="Arial"/>
        <family val="2"/>
      </rPr>
      <t>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gene's expression between the Groups on the x-axis versus the -log</t>
    </r>
    <r>
      <rPr>
        <vertAlign val="subscript"/>
        <sz val="10"/>
        <color theme="1"/>
        <rFont val="Arial"/>
        <family val="2"/>
      </rPr>
      <t>10</t>
    </r>
    <r>
      <rPr>
        <sz val="10"/>
        <color theme="1"/>
        <rFont val="Arial"/>
        <family val="2"/>
      </rPr>
      <t xml:space="preserve"> of each gene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</si>
  <si>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 xml:space="preserve">10. Calculations: </t>
    </r>
    <r>
      <rPr>
        <sz val="10"/>
        <color theme="1"/>
        <rFont val="Arial"/>
        <family val="2"/>
      </rPr>
      <t>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</si>
</sst>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4" x14ac:knownFonts="1">
    <font>
      <sz val="11"/>
      <color theme="1"/>
      <name val="Arial"/>
      <family val="2"/>
    </font>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8"/>
      <color indexed="12"/>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10"/>
      <color rgb="FFFF0000"/>
      <name val="Arial"/>
      <family val="2"/>
    </font>
    <font>
      <vertAlign val="superscript"/>
      <sz val="1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theme="0" tint="-0.24994659260841701"/>
        <bgColor indexed="64"/>
      </patternFill>
    </fill>
    <fill>
      <patternFill patternType="solid">
        <fgColor theme="8" tint="0.79998168889431442"/>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56"/>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56"/>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261">
    <xf numFmtId="0" fontId="0" fillId="0" borderId="0" xfId="0"/>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0" borderId="4" xfId="0" applyNumberFormat="1" applyFont="1" applyFill="1" applyBorder="1" applyAlignment="1">
      <alignment horizontal="right" vertical="center" wrapText="1"/>
    </xf>
    <xf numFmtId="0" fontId="3" fillId="0" borderId="0" xfId="0" applyFont="1" applyFill="1" applyAlignment="1">
      <alignment vertical="center" wrapText="1"/>
    </xf>
    <xf numFmtId="0" fontId="4"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2" borderId="46" xfId="0" applyFont="1" applyFill="1" applyBorder="1" applyAlignment="1">
      <alignment vertical="center" wrapText="1"/>
    </xf>
    <xf numFmtId="0" fontId="4" fillId="2" borderId="4" xfId="0" applyFont="1" applyFill="1" applyBorder="1" applyAlignment="1">
      <alignment vertical="center"/>
    </xf>
    <xf numFmtId="2" fontId="4" fillId="0" borderId="0" xfId="0" applyNumberFormat="1" applyFont="1" applyAlignment="1">
      <alignment horizontal="center" vertical="center"/>
    </xf>
    <xf numFmtId="166" fontId="4"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2" fontId="4" fillId="0" borderId="0" xfId="0" applyNumberFormat="1" applyFont="1" applyBorder="1" applyAlignment="1">
      <alignment horizontal="center" vertical="center"/>
    </xf>
    <xf numFmtId="0" fontId="2" fillId="0" borderId="0" xfId="0" applyFont="1" applyAlignment="1">
      <alignment vertical="center"/>
    </xf>
    <xf numFmtId="0" fontId="3" fillId="2" borderId="7" xfId="0" applyFont="1" applyFill="1" applyBorder="1" applyAlignment="1">
      <alignment vertical="center"/>
    </xf>
    <xf numFmtId="0" fontId="0" fillId="0" borderId="0" xfId="0" applyAlignment="1">
      <alignment vertical="center"/>
    </xf>
    <xf numFmtId="0" fontId="12" fillId="0" borderId="0" xfId="0" applyFont="1" applyBorder="1" applyAlignment="1">
      <alignment vertical="center"/>
    </xf>
    <xf numFmtId="2" fontId="12" fillId="0" borderId="0" xfId="0" applyNumberFormat="1" applyFont="1" applyAlignment="1">
      <alignment vertical="center" wrapText="1"/>
    </xf>
    <xf numFmtId="2" fontId="12" fillId="0" borderId="0" xfId="0" applyNumberFormat="1" applyFont="1" applyAlignment="1">
      <alignment horizontal="center" vertical="center" wrapText="1"/>
    </xf>
    <xf numFmtId="0" fontId="12" fillId="0" borderId="0" xfId="0" applyFont="1" applyAlignment="1">
      <alignment horizontal="center" vertical="center" wrapText="1"/>
    </xf>
    <xf numFmtId="2" fontId="12" fillId="0" borderId="4" xfId="0" applyNumberFormat="1" applyFont="1" applyFill="1" applyBorder="1" applyAlignment="1">
      <alignment horizontal="right" vertical="center"/>
    </xf>
    <xf numFmtId="0" fontId="12" fillId="0" borderId="4" xfId="0" applyFont="1" applyFill="1" applyBorder="1" applyAlignment="1">
      <alignment horizontal="center" vertical="center"/>
    </xf>
    <xf numFmtId="0" fontId="0" fillId="3" borderId="4" xfId="0" applyFill="1" applyBorder="1" applyAlignment="1">
      <alignment vertical="center"/>
    </xf>
    <xf numFmtId="0" fontId="3" fillId="2" borderId="4" xfId="0" applyFont="1" applyFill="1" applyBorder="1" applyAlignment="1">
      <alignment horizontal="right" vertical="center"/>
    </xf>
    <xf numFmtId="0" fontId="0" fillId="2" borderId="4" xfId="0" applyFill="1" applyBorder="1" applyAlignment="1">
      <alignment vertical="center"/>
    </xf>
    <xf numFmtId="0" fontId="4" fillId="3" borderId="4" xfId="0" applyFont="1" applyFill="1" applyBorder="1" applyAlignment="1">
      <alignment vertical="center"/>
    </xf>
    <xf numFmtId="0" fontId="4" fillId="3" borderId="7" xfId="0" applyFont="1" applyFill="1" applyBorder="1" applyAlignment="1">
      <alignment vertical="center"/>
    </xf>
    <xf numFmtId="0" fontId="4" fillId="2" borderId="4" xfId="0" applyFont="1" applyFill="1" applyBorder="1" applyAlignment="1">
      <alignment horizontal="center" vertical="center"/>
    </xf>
    <xf numFmtId="0" fontId="12" fillId="3" borderId="4"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0" fillId="0" borderId="0" xfId="0" applyFont="1" applyAlignment="1">
      <alignment vertical="center"/>
    </xf>
    <xf numFmtId="0" fontId="12" fillId="2" borderId="0" xfId="0" applyFont="1" applyFill="1" applyAlignment="1">
      <alignment vertical="center"/>
    </xf>
    <xf numFmtId="0" fontId="12" fillId="0" borderId="0" xfId="0" applyFont="1" applyFill="1" applyAlignment="1">
      <alignment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2" fillId="2" borderId="7" xfId="0" applyFont="1" applyFill="1" applyBorder="1" applyAlignment="1">
      <alignment vertical="center"/>
    </xf>
    <xf numFmtId="0" fontId="12" fillId="3" borderId="7" xfId="0" applyFont="1" applyFill="1" applyBorder="1" applyAlignment="1">
      <alignment vertical="center"/>
    </xf>
    <xf numFmtId="2" fontId="4" fillId="3" borderId="4" xfId="0" applyNumberFormat="1" applyFont="1" applyFill="1" applyBorder="1" applyAlignment="1">
      <alignment vertical="center"/>
    </xf>
    <xf numFmtId="2" fontId="4" fillId="2" borderId="1" xfId="0" applyNumberFormat="1" applyFont="1" applyFill="1" applyBorder="1" applyAlignment="1">
      <alignment vertical="center"/>
    </xf>
    <xf numFmtId="2" fontId="4" fillId="2" borderId="4" xfId="0" applyNumberFormat="1" applyFont="1" applyFill="1" applyBorder="1" applyAlignment="1">
      <alignment vertical="center"/>
    </xf>
    <xf numFmtId="0" fontId="3" fillId="2" borderId="4" xfId="0" applyFont="1" applyFill="1" applyBorder="1" applyAlignment="1">
      <alignment vertical="center"/>
    </xf>
    <xf numFmtId="0" fontId="0" fillId="0" borderId="0" xfId="0" applyFill="1" applyBorder="1" applyAlignment="1">
      <alignment vertical="center" wrapText="1"/>
    </xf>
    <xf numFmtId="9" fontId="0" fillId="0" borderId="0" xfId="1" applyFont="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vertical="center"/>
    </xf>
    <xf numFmtId="0" fontId="12" fillId="3" borderId="4" xfId="0" applyFont="1" applyFill="1" applyBorder="1" applyAlignment="1">
      <alignment vertical="center"/>
    </xf>
    <xf numFmtId="0" fontId="10"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pplyAlignment="1">
      <alignment horizontal="center" vertical="center"/>
    </xf>
    <xf numFmtId="2" fontId="12" fillId="2" borderId="4" xfId="0" applyNumberFormat="1" applyFont="1" applyFill="1" applyBorder="1" applyAlignment="1">
      <alignment vertical="center"/>
    </xf>
    <xf numFmtId="0" fontId="3"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16" fillId="6" borderId="4" xfId="0" applyFont="1" applyFill="1" applyBorder="1" applyAlignment="1">
      <alignment vertical="center"/>
    </xf>
    <xf numFmtId="0" fontId="0" fillId="0" borderId="0" xfId="0" applyAlignment="1">
      <alignment horizontal="left" vertical="center"/>
    </xf>
    <xf numFmtId="167" fontId="0" fillId="2" borderId="4" xfId="0" applyNumberFormat="1" applyFill="1" applyBorder="1" applyAlignment="1">
      <alignment vertical="center"/>
    </xf>
    <xf numFmtId="0" fontId="18" fillId="2" borderId="8"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19" fillId="2" borderId="5"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166" fontId="0" fillId="0" borderId="0" xfId="0" applyNumberFormat="1" applyAlignment="1">
      <alignment vertical="center"/>
    </xf>
    <xf numFmtId="2" fontId="0" fillId="2" borderId="4" xfId="0" applyNumberFormat="1" applyFill="1" applyBorder="1" applyAlignment="1">
      <alignment vertical="center"/>
    </xf>
    <xf numFmtId="166" fontId="0" fillId="2" borderId="4" xfId="0" applyNumberFormat="1" applyFill="1" applyBorder="1" applyAlignment="1">
      <alignment vertical="center"/>
    </xf>
    <xf numFmtId="2" fontId="0" fillId="2" borderId="8" xfId="0" applyNumberFormat="1" applyFill="1" applyBorder="1" applyAlignment="1">
      <alignment vertical="center"/>
    </xf>
    <xf numFmtId="2" fontId="0" fillId="2" borderId="23" xfId="0" applyNumberFormat="1" applyFill="1" applyBorder="1" applyAlignment="1">
      <alignment vertical="center"/>
    </xf>
    <xf numFmtId="0" fontId="0" fillId="2" borderId="0" xfId="0" applyFill="1" applyBorder="1" applyAlignment="1">
      <alignment vertical="center"/>
    </xf>
    <xf numFmtId="0" fontId="0" fillId="2" borderId="24" xfId="0" applyFill="1" applyBorder="1" applyAlignment="1">
      <alignment vertical="center"/>
    </xf>
    <xf numFmtId="0" fontId="0" fillId="2" borderId="23" xfId="0" applyFill="1" applyBorder="1" applyAlignment="1">
      <alignment vertical="center"/>
    </xf>
    <xf numFmtId="166" fontId="0" fillId="2" borderId="5" xfId="0" applyNumberFormat="1" applyFill="1" applyBorder="1" applyAlignment="1">
      <alignmen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4" fillId="2" borderId="13" xfId="0" applyFont="1" applyFill="1" applyBorder="1" applyAlignment="1">
      <alignment vertical="center"/>
    </xf>
    <xf numFmtId="2" fontId="4" fillId="2" borderId="14" xfId="0" applyNumberFormat="1" applyFont="1" applyFill="1" applyBorder="1" applyAlignment="1">
      <alignment vertical="center"/>
    </xf>
    <xf numFmtId="164" fontId="4" fillId="2" borderId="25" xfId="0" applyNumberFormat="1" applyFont="1" applyFill="1" applyBorder="1" applyAlignment="1">
      <alignment vertical="center"/>
    </xf>
    <xf numFmtId="164" fontId="4" fillId="2" borderId="26" xfId="0" applyNumberFormat="1" applyFont="1" applyFill="1" applyBorder="1" applyAlignment="1">
      <alignment vertical="center"/>
    </xf>
    <xf numFmtId="164" fontId="4" fillId="2" borderId="27" xfId="0" applyNumberFormat="1" applyFont="1" applyFill="1" applyBorder="1" applyAlignment="1">
      <alignment vertical="center"/>
    </xf>
    <xf numFmtId="0" fontId="4" fillId="2" borderId="15" xfId="0" applyFont="1" applyFill="1" applyBorder="1" applyAlignment="1">
      <alignment vertical="center"/>
    </xf>
    <xf numFmtId="165" fontId="4" fillId="2" borderId="14" xfId="0" applyNumberFormat="1" applyFont="1" applyFill="1" applyBorder="1" applyAlignment="1">
      <alignment vertical="center"/>
    </xf>
    <xf numFmtId="164" fontId="4" fillId="2" borderId="36" xfId="0" applyNumberFormat="1" applyFont="1" applyFill="1" applyBorder="1" applyAlignment="1">
      <alignment vertical="center"/>
    </xf>
    <xf numFmtId="164" fontId="4" fillId="2" borderId="4" xfId="0" applyNumberFormat="1" applyFont="1" applyFill="1" applyBorder="1" applyAlignment="1">
      <alignment vertical="center"/>
    </xf>
    <xf numFmtId="164" fontId="4" fillId="2" borderId="37" xfId="0" applyNumberFormat="1" applyFont="1" applyFill="1" applyBorder="1" applyAlignment="1">
      <alignment vertical="center"/>
    </xf>
    <xf numFmtId="164" fontId="4" fillId="2" borderId="20" xfId="0" applyNumberFormat="1" applyFont="1" applyFill="1" applyBorder="1" applyAlignment="1">
      <alignment vertical="center"/>
    </xf>
    <xf numFmtId="164" fontId="4" fillId="2" borderId="38" xfId="0" applyNumberFormat="1" applyFont="1" applyFill="1" applyBorder="1" applyAlignment="1">
      <alignment vertical="center"/>
    </xf>
    <xf numFmtId="164" fontId="4" fillId="2" borderId="39" xfId="0" applyNumberFormat="1" applyFont="1" applyFill="1" applyBorder="1" applyAlignment="1">
      <alignment vertical="center"/>
    </xf>
    <xf numFmtId="0" fontId="8"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0" xfId="0" applyFont="1"/>
    <xf numFmtId="0" fontId="15"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12" fillId="0" borderId="0" xfId="0" applyFont="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vertical="center"/>
    </xf>
    <xf numFmtId="0" fontId="15" fillId="2" borderId="4" xfId="0" applyFont="1" applyFill="1" applyBorder="1" applyAlignment="1">
      <alignment horizontal="center" vertical="center"/>
    </xf>
    <xf numFmtId="0" fontId="2" fillId="0" borderId="0" xfId="0" applyFont="1" applyAlignment="1">
      <alignment horizontal="center" vertical="center"/>
    </xf>
    <xf numFmtId="0" fontId="0" fillId="2" borderId="4" xfId="0" applyFill="1" applyBorder="1" applyAlignment="1">
      <alignment horizontal="center" vertical="center"/>
    </xf>
    <xf numFmtId="0" fontId="12" fillId="0" borderId="0" xfId="0" applyFont="1" applyAlignment="1">
      <alignment vertical="center"/>
    </xf>
    <xf numFmtId="0" fontId="3" fillId="2" borderId="4" xfId="0" applyFont="1" applyFill="1" applyBorder="1" applyAlignment="1">
      <alignment horizontal="center" vertical="center"/>
    </xf>
    <xf numFmtId="2" fontId="4" fillId="3" borderId="1" xfId="0" applyNumberFormat="1" applyFont="1" applyFill="1" applyBorder="1" applyAlignment="1">
      <alignment vertical="center"/>
    </xf>
    <xf numFmtId="0" fontId="4" fillId="3" borderId="1" xfId="0" applyFont="1" applyFill="1" applyBorder="1" applyAlignment="1">
      <alignment vertical="center"/>
    </xf>
    <xf numFmtId="164" fontId="4" fillId="2" borderId="47" xfId="0" applyNumberFormat="1" applyFont="1" applyFill="1" applyBorder="1" applyAlignment="1">
      <alignment vertical="center"/>
    </xf>
    <xf numFmtId="164" fontId="4" fillId="2" borderId="3" xfId="0" applyNumberFormat="1" applyFont="1" applyFill="1" applyBorder="1" applyAlignment="1">
      <alignment vertical="center"/>
    </xf>
    <xf numFmtId="164" fontId="4" fillId="2" borderId="48" xfId="0" applyNumberFormat="1" applyFont="1" applyFill="1" applyBorder="1" applyAlignment="1">
      <alignment vertical="center"/>
    </xf>
    <xf numFmtId="0" fontId="14" fillId="0" borderId="50" xfId="0" applyFont="1" applyBorder="1" applyAlignment="1">
      <alignment vertical="center"/>
    </xf>
    <xf numFmtId="0" fontId="4" fillId="2" borderId="52" xfId="0" applyFont="1" applyFill="1" applyBorder="1" applyAlignment="1">
      <alignment vertical="center"/>
    </xf>
    <xf numFmtId="0" fontId="4" fillId="2" borderId="53" xfId="0" applyFont="1" applyFill="1" applyBorder="1" applyAlignment="1">
      <alignment horizontal="center" vertical="center"/>
    </xf>
    <xf numFmtId="2" fontId="4" fillId="2" borderId="53" xfId="0" applyNumberFormat="1" applyFont="1" applyFill="1" applyBorder="1" applyAlignment="1">
      <alignment vertical="center"/>
    </xf>
    <xf numFmtId="2" fontId="4" fillId="2" borderId="54" xfId="0" applyNumberFormat="1" applyFont="1" applyFill="1" applyBorder="1" applyAlignment="1">
      <alignment vertical="center"/>
    </xf>
    <xf numFmtId="0" fontId="4" fillId="2" borderId="36" xfId="0" applyFont="1" applyFill="1" applyBorder="1" applyAlignment="1">
      <alignment vertical="center"/>
    </xf>
    <xf numFmtId="2" fontId="4" fillId="2" borderId="37" xfId="0" applyNumberFormat="1" applyFont="1" applyFill="1" applyBorder="1" applyAlignment="1">
      <alignment vertical="center"/>
    </xf>
    <xf numFmtId="0" fontId="4" fillId="2" borderId="20" xfId="0" applyFont="1" applyFill="1" applyBorder="1" applyAlignment="1">
      <alignment vertical="center"/>
    </xf>
    <xf numFmtId="0" fontId="4" fillId="2" borderId="38" xfId="0" applyFont="1" applyFill="1" applyBorder="1" applyAlignment="1">
      <alignment horizontal="center" vertical="center"/>
    </xf>
    <xf numFmtId="2" fontId="4" fillId="2" borderId="38" xfId="0" applyNumberFormat="1" applyFont="1" applyFill="1" applyBorder="1" applyAlignment="1">
      <alignment vertical="center"/>
    </xf>
    <xf numFmtId="2" fontId="4" fillId="2" borderId="39" xfId="0" applyNumberFormat="1" applyFont="1" applyFill="1" applyBorder="1" applyAlignment="1">
      <alignment vertical="center"/>
    </xf>
    <xf numFmtId="2" fontId="4" fillId="2" borderId="57" xfId="0" applyNumberFormat="1" applyFont="1" applyFill="1" applyBorder="1" applyAlignment="1">
      <alignment vertical="center"/>
    </xf>
    <xf numFmtId="0" fontId="4" fillId="7" borderId="36" xfId="0" applyFont="1" applyFill="1" applyBorder="1" applyAlignment="1">
      <alignment vertical="center"/>
    </xf>
    <xf numFmtId="0" fontId="4" fillId="7" borderId="4" xfId="0" applyFont="1" applyFill="1" applyBorder="1" applyAlignment="1">
      <alignment vertical="center"/>
    </xf>
    <xf numFmtId="2" fontId="4" fillId="7" borderId="4" xfId="0" applyNumberFormat="1" applyFont="1" applyFill="1" applyBorder="1" applyAlignment="1">
      <alignment vertical="center"/>
    </xf>
    <xf numFmtId="2" fontId="4" fillId="7" borderId="37" xfId="0" applyNumberFormat="1" applyFont="1" applyFill="1" applyBorder="1" applyAlignment="1">
      <alignment vertical="center"/>
    </xf>
    <xf numFmtId="0" fontId="4" fillId="7" borderId="20" xfId="0" applyFont="1" applyFill="1" applyBorder="1" applyAlignment="1">
      <alignment vertical="center"/>
    </xf>
    <xf numFmtId="0" fontId="4" fillId="7" borderId="38" xfId="0" applyFont="1" applyFill="1" applyBorder="1" applyAlignment="1">
      <alignment vertical="center"/>
    </xf>
    <xf numFmtId="2" fontId="4" fillId="7" borderId="38" xfId="0" applyNumberFormat="1" applyFont="1" applyFill="1" applyBorder="1" applyAlignment="1">
      <alignment vertical="center"/>
    </xf>
    <xf numFmtId="2" fontId="4" fillId="7" borderId="39" xfId="0" applyNumberFormat="1" applyFont="1" applyFill="1" applyBorder="1" applyAlignment="1">
      <alignment vertical="center"/>
    </xf>
    <xf numFmtId="0" fontId="4" fillId="7" borderId="52" xfId="0" applyFont="1" applyFill="1" applyBorder="1" applyAlignment="1">
      <alignment vertical="center"/>
    </xf>
    <xf numFmtId="0" fontId="4" fillId="7" borderId="53" xfId="0" applyFont="1" applyFill="1" applyBorder="1" applyAlignment="1">
      <alignment vertical="center"/>
    </xf>
    <xf numFmtId="2" fontId="4" fillId="7" borderId="53" xfId="0" applyNumberFormat="1" applyFont="1" applyFill="1" applyBorder="1" applyAlignment="1">
      <alignment vertical="center"/>
    </xf>
    <xf numFmtId="2" fontId="4" fillId="7" borderId="54" xfId="0" applyNumberFormat="1" applyFont="1" applyFill="1" applyBorder="1" applyAlignment="1">
      <alignment vertical="center"/>
    </xf>
    <xf numFmtId="2" fontId="0" fillId="5" borderId="48" xfId="0" applyNumberFormat="1" applyFill="1" applyBorder="1" applyAlignment="1">
      <alignment vertical="center"/>
    </xf>
    <xf numFmtId="2" fontId="0" fillId="5" borderId="38" xfId="0" applyNumberFormat="1" applyFill="1" applyBorder="1" applyAlignment="1">
      <alignment vertical="center"/>
    </xf>
    <xf numFmtId="2" fontId="0" fillId="5" borderId="20" xfId="0" applyNumberFormat="1" applyFill="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3" fillId="8" borderId="4" xfId="0" applyFont="1" applyFill="1" applyBorder="1" applyAlignment="1">
      <alignment vertical="center" wrapText="1"/>
    </xf>
    <xf numFmtId="0" fontId="12" fillId="8" borderId="4" xfId="0" applyFont="1" applyFill="1" applyBorder="1" applyAlignment="1">
      <alignment vertical="center" wrapText="1"/>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0" borderId="3" xfId="0" applyFont="1" applyBorder="1" applyAlignment="1">
      <alignment horizontal="center" vertical="center"/>
    </xf>
    <xf numFmtId="0" fontId="12" fillId="3" borderId="8" xfId="0" applyFont="1" applyFill="1" applyBorder="1" applyAlignment="1">
      <alignment horizontal="center" vertical="center"/>
    </xf>
    <xf numFmtId="0" fontId="12"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2" borderId="0" xfId="0" applyFont="1" applyFill="1" applyAlignment="1">
      <alignment horizontal="center" vertical="center"/>
    </xf>
    <xf numFmtId="0" fontId="12" fillId="0" borderId="0" xfId="0" applyFont="1" applyAlignment="1">
      <alignment vertical="center"/>
    </xf>
    <xf numFmtId="0" fontId="12" fillId="2" borderId="11" xfId="0" applyFont="1" applyFill="1" applyBorder="1" applyAlignment="1">
      <alignment horizontal="center" vertical="center"/>
    </xf>
    <xf numFmtId="0" fontId="3" fillId="0" borderId="1" xfId="0"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2" borderId="1" xfId="0" applyFont="1" applyFill="1" applyBorder="1" applyAlignment="1">
      <alignment horizontal="center" vertical="center"/>
    </xf>
    <xf numFmtId="0" fontId="12" fillId="0" borderId="2"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5" fillId="4"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3" borderId="4" xfId="0" applyFont="1" applyFill="1" applyBorder="1" applyAlignment="1">
      <alignment horizontal="left" vertical="center"/>
    </xf>
    <xf numFmtId="0" fontId="3"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4" fillId="2" borderId="4" xfId="0" applyFont="1" applyFill="1" applyBorder="1" applyAlignment="1">
      <alignment horizontal="left" vertical="center"/>
    </xf>
    <xf numFmtId="0" fontId="3"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 xfId="0" applyFont="1" applyFill="1" applyBorder="1" applyAlignment="1">
      <alignment vertical="center"/>
    </xf>
    <xf numFmtId="0" fontId="5" fillId="4" borderId="4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2" fillId="0" borderId="43" xfId="0" applyFont="1" applyBorder="1" applyAlignment="1">
      <alignment horizontal="left" vertical="center"/>
    </xf>
    <xf numFmtId="0" fontId="12" fillId="4" borderId="44"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0" borderId="45" xfId="0" applyFont="1" applyBorder="1" applyAlignment="1">
      <alignment horizontal="left" vertical="center"/>
    </xf>
    <xf numFmtId="0" fontId="4" fillId="4" borderId="4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3" fillId="0" borderId="2" xfId="0" applyFont="1" applyBorder="1" applyAlignment="1">
      <alignment vertical="center"/>
    </xf>
    <xf numFmtId="0" fontId="5" fillId="4" borderId="4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0" borderId="41" xfId="0" applyFont="1" applyBorder="1" applyAlignment="1">
      <alignment horizontal="left" vertical="center"/>
    </xf>
    <xf numFmtId="0" fontId="3" fillId="0" borderId="6" xfId="0" applyFont="1" applyBorder="1" applyAlignment="1">
      <alignment vertical="center"/>
    </xf>
    <xf numFmtId="0" fontId="12" fillId="0" borderId="6" xfId="0" applyFont="1" applyBorder="1" applyAlignment="1">
      <alignment vertical="center"/>
    </xf>
    <xf numFmtId="0" fontId="3" fillId="0" borderId="0" xfId="0" applyFont="1" applyFill="1" applyBorder="1" applyAlignment="1">
      <alignment vertical="center"/>
    </xf>
    <xf numFmtId="0" fontId="12" fillId="0" borderId="24" xfId="0" applyFont="1" applyBorder="1" applyAlignment="1">
      <alignment vertical="center"/>
    </xf>
    <xf numFmtId="0" fontId="3"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2" fillId="0" borderId="9" xfId="0" applyFont="1" applyBorder="1" applyAlignment="1">
      <alignment vertical="center"/>
    </xf>
    <xf numFmtId="0" fontId="9" fillId="0" borderId="23" xfId="0" applyFont="1" applyFill="1" applyBorder="1" applyAlignment="1">
      <alignment horizontal="right" vertical="center"/>
    </xf>
    <xf numFmtId="0" fontId="3" fillId="2" borderId="4"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2" borderId="12" xfId="0" applyFont="1" applyFill="1" applyBorder="1" applyAlignment="1">
      <alignment horizontal="center" vertic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0" fillId="0" borderId="4" xfId="0" applyBorder="1" applyAlignment="1">
      <alignment horizontal="center" vertical="center"/>
    </xf>
    <xf numFmtId="0" fontId="0" fillId="0" borderId="4" xfId="0" applyBorder="1" applyAlignment="1">
      <alignment vertical="center"/>
    </xf>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3" fillId="2" borderId="28" xfId="0" applyFont="1" applyFill="1" applyBorder="1" applyAlignment="1">
      <alignment horizontal="center" vertical="center"/>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0" fillId="5" borderId="49" xfId="0" applyFill="1" applyBorder="1" applyAlignment="1">
      <alignment horizontal="center" vertical="center"/>
    </xf>
    <xf numFmtId="0" fontId="0" fillId="5" borderId="16" xfId="0" applyFill="1" applyBorder="1" applyAlignment="1">
      <alignment horizontal="center" vertical="center"/>
    </xf>
    <xf numFmtId="0" fontId="3" fillId="5" borderId="47"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5"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2">
    <cellStyle name="Normal" xfId="0" builtinId="0"/>
    <cellStyle name="Percent" xfId="1" builtinId="5"/>
  </cellStyles>
  <dxfs count="10">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Calculations!$DD$1</c:f>
              <c:strCache>
                <c:ptCount val="1"/>
                <c:pt idx="0">
                  <c:v>3D Profile</c:v>
                </c:pt>
              </c:strCache>
            </c:strRef>
          </c:tx>
          <c:spPr>
            <a:solidFill>
              <a:schemeClr val="accent1">
                <a:shade val="44000"/>
              </a:schemeClr>
            </a:solidFill>
            <a:ln>
              <a:noFill/>
            </a:ln>
            <a:effectLst/>
            <a:sp3d/>
          </c:spPr>
          <c:invertIfNegative val="0"/>
          <c:val>
            <c:numRef>
              <c:f>Calculations!$DD$2:$DD$13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extLst>
            <c:ext xmlns:c16="http://schemas.microsoft.com/office/drawing/2014/chart" uri="{C3380CC4-5D6E-409C-BE32-E72D297353CC}">
              <c16:uniqueId val="{00000000-DF4A-4161-BBB2-ED179232D9B9}"/>
            </c:ext>
          </c:extLst>
        </c:ser>
        <c:ser>
          <c:idx val="1"/>
          <c:order val="1"/>
          <c:tx>
            <c:strRef>
              <c:f>Calculations!$DE$1</c:f>
              <c:strCache>
                <c:ptCount val="1"/>
                <c:pt idx="0">
                  <c:v>A</c:v>
                </c:pt>
              </c:strCache>
            </c:strRef>
          </c:tx>
          <c:spPr>
            <a:solidFill>
              <a:schemeClr val="accent1">
                <a:shade val="58000"/>
              </a:schemeClr>
            </a:solidFill>
            <a:ln>
              <a:noFill/>
            </a:ln>
            <a:effectLst/>
            <a:sp3d/>
          </c:spPr>
          <c:invertIfNegative val="0"/>
          <c:val>
            <c:numRef>
              <c:f>Calculations!$DE$2:$DE$13</c:f>
              <c:numCache>
                <c:formatCode>0.00</c:formatCode>
                <c:ptCount val="12"/>
                <c:pt idx="0">
                  <c:v>0.77664829813184699</c:v>
                </c:pt>
                <c:pt idx="1">
                  <c:v>2.2584505622146041</c:v>
                </c:pt>
                <c:pt idx="2">
                  <c:v>5.4970845393329713</c:v>
                </c:pt>
                <c:pt idx="3">
                  <c:v>2.5823179895279722</c:v>
                </c:pt>
                <c:pt idx="4">
                  <c:v>1.1449886785973036</c:v>
                </c:pt>
                <c:pt idx="5">
                  <c:v>6.1418218526923765</c:v>
                </c:pt>
                <c:pt idx="6">
                  <c:v>1.1449886785973036</c:v>
                </c:pt>
                <c:pt idx="7">
                  <c:v>0.26584673748796245</c:v>
                </c:pt>
                <c:pt idx="8">
                  <c:v>23.730435413200283</c:v>
                </c:pt>
                <c:pt idx="9">
                  <c:v>1494.3820681896307</c:v>
                </c:pt>
                <c:pt idx="10">
                  <c:v>2.2846924936970896</c:v>
                </c:pt>
                <c:pt idx="11">
                  <c:v>5.4591134027945287</c:v>
                </c:pt>
              </c:numCache>
            </c:numRef>
          </c:val>
          <c:extLst>
            <c:ext xmlns:c16="http://schemas.microsoft.com/office/drawing/2014/chart" uri="{C3380CC4-5D6E-409C-BE32-E72D297353CC}">
              <c16:uniqueId val="{00000001-DF4A-4161-BBB2-ED179232D9B9}"/>
            </c:ext>
          </c:extLst>
        </c:ser>
        <c:ser>
          <c:idx val="2"/>
          <c:order val="2"/>
          <c:tx>
            <c:strRef>
              <c:f>Calculations!$DF$1</c:f>
              <c:strCache>
                <c:ptCount val="1"/>
                <c:pt idx="0">
                  <c:v>B</c:v>
                </c:pt>
              </c:strCache>
            </c:strRef>
          </c:tx>
          <c:spPr>
            <a:solidFill>
              <a:schemeClr val="accent1">
                <a:shade val="72000"/>
              </a:schemeClr>
            </a:solidFill>
            <a:ln>
              <a:noFill/>
            </a:ln>
            <a:effectLst/>
            <a:sp3d/>
          </c:spPr>
          <c:invertIfNegative val="0"/>
          <c:val>
            <c:numRef>
              <c:f>Calculations!$DF$2:$DF$13</c:f>
              <c:numCache>
                <c:formatCode>0.00</c:formatCode>
                <c:ptCount val="12"/>
                <c:pt idx="0">
                  <c:v>0.5646126405536479</c:v>
                </c:pt>
                <c:pt idx="1">
                  <c:v>2.2325100450230115</c:v>
                </c:pt>
                <c:pt idx="2">
                  <c:v>1.4593574884664349</c:v>
                </c:pt>
                <c:pt idx="3">
                  <c:v>1.1449886785973036</c:v>
                </c:pt>
                <c:pt idx="4">
                  <c:v>1.1449886785973036</c:v>
                </c:pt>
                <c:pt idx="5">
                  <c:v>1.1449886785973036</c:v>
                </c:pt>
                <c:pt idx="6">
                  <c:v>0.74157610666250795</c:v>
                </c:pt>
                <c:pt idx="7">
                  <c:v>2.1614508040787048</c:v>
                </c:pt>
                <c:pt idx="8">
                  <c:v>1.4227347017405361</c:v>
                </c:pt>
                <c:pt idx="9">
                  <c:v>1.6006597476543984</c:v>
                </c:pt>
                <c:pt idx="10">
                  <c:v>1.2645873268837828</c:v>
                </c:pt>
                <c:pt idx="11">
                  <c:v>7.7589218220381992E-2</c:v>
                </c:pt>
              </c:numCache>
            </c:numRef>
          </c:val>
          <c:extLst>
            <c:ext xmlns:c16="http://schemas.microsoft.com/office/drawing/2014/chart" uri="{C3380CC4-5D6E-409C-BE32-E72D297353CC}">
              <c16:uniqueId val="{00000002-DF4A-4161-BBB2-ED179232D9B9}"/>
            </c:ext>
          </c:extLst>
        </c:ser>
        <c:ser>
          <c:idx val="3"/>
          <c:order val="3"/>
          <c:tx>
            <c:strRef>
              <c:f>Calculations!$DG$1</c:f>
              <c:strCache>
                <c:ptCount val="1"/>
                <c:pt idx="0">
                  <c:v>C</c:v>
                </c:pt>
              </c:strCache>
            </c:strRef>
          </c:tx>
          <c:spPr>
            <a:solidFill>
              <a:schemeClr val="accent1">
                <a:shade val="86000"/>
              </a:schemeClr>
            </a:solidFill>
            <a:ln>
              <a:noFill/>
            </a:ln>
            <a:effectLst/>
            <a:sp3d/>
          </c:spPr>
          <c:invertIfNegative val="0"/>
          <c:val>
            <c:numRef>
              <c:f>Calculations!$DG$2:$DG$13</c:f>
              <c:numCache>
                <c:formatCode>0.00</c:formatCode>
                <c:ptCount val="12"/>
                <c:pt idx="0">
                  <c:v>1.1449886785973036</c:v>
                </c:pt>
                <c:pt idx="1">
                  <c:v>0.27906375562787605</c:v>
                </c:pt>
                <c:pt idx="2">
                  <c:v>525.90801237149594</c:v>
                </c:pt>
                <c:pt idx="3">
                  <c:v>0.62503115129260456</c:v>
                </c:pt>
                <c:pt idx="4">
                  <c:v>62.769856255267221</c:v>
                </c:pt>
                <c:pt idx="5">
                  <c:v>136.74396314462959</c:v>
                </c:pt>
                <c:pt idx="6">
                  <c:v>1.1423462468485446</c:v>
                </c:pt>
                <c:pt idx="7">
                  <c:v>0.23520652687844659</c:v>
                </c:pt>
                <c:pt idx="8">
                  <c:v>3961.9638460986621</c:v>
                </c:pt>
                <c:pt idx="9">
                  <c:v>1.0224285306099221</c:v>
                </c:pt>
                <c:pt idx="10">
                  <c:v>0.30467295218641111</c:v>
                </c:pt>
                <c:pt idx="11">
                  <c:v>0.47368503529963413</c:v>
                </c:pt>
              </c:numCache>
            </c:numRef>
          </c:val>
          <c:extLst>
            <c:ext xmlns:c16="http://schemas.microsoft.com/office/drawing/2014/chart" uri="{C3380CC4-5D6E-409C-BE32-E72D297353CC}">
              <c16:uniqueId val="{00000003-DF4A-4161-BBB2-ED179232D9B9}"/>
            </c:ext>
          </c:extLst>
        </c:ser>
        <c:ser>
          <c:idx val="4"/>
          <c:order val="4"/>
          <c:tx>
            <c:strRef>
              <c:f>Calculations!$DH$1</c:f>
              <c:strCache>
                <c:ptCount val="1"/>
                <c:pt idx="0">
                  <c:v>D</c:v>
                </c:pt>
              </c:strCache>
            </c:strRef>
          </c:tx>
          <c:spPr>
            <a:solidFill>
              <a:schemeClr val="accent1"/>
            </a:solidFill>
            <a:ln>
              <a:noFill/>
            </a:ln>
            <a:effectLst/>
            <a:sp3d/>
          </c:spPr>
          <c:invertIfNegative val="0"/>
          <c:val>
            <c:numRef>
              <c:f>Calculations!$DH$2:$DH$13</c:f>
              <c:numCache>
                <c:formatCode>0.00</c:formatCode>
                <c:ptCount val="12"/>
                <c:pt idx="0">
                  <c:v>7601.1395192527552</c:v>
                </c:pt>
                <c:pt idx="1">
                  <c:v>1.1449886785973036</c:v>
                </c:pt>
                <c:pt idx="2">
                  <c:v>0.64408961386426311</c:v>
                </c:pt>
                <c:pt idx="3">
                  <c:v>1.1449886785973036</c:v>
                </c:pt>
                <c:pt idx="4">
                  <c:v>0.7519281233362316</c:v>
                </c:pt>
                <c:pt idx="5">
                  <c:v>0.22406667489235116</c:v>
                </c:pt>
                <c:pt idx="6">
                  <c:v>6.0176054708660089E-2</c:v>
                </c:pt>
                <c:pt idx="7">
                  <c:v>0.14050239877458093</c:v>
                </c:pt>
                <c:pt idx="8">
                  <c:v>1.1449886785973036</c:v>
                </c:pt>
                <c:pt idx="9">
                  <c:v>2.3380946492906109</c:v>
                </c:pt>
                <c:pt idx="10">
                  <c:v>0.77664829813184633</c:v>
                </c:pt>
                <c:pt idx="11">
                  <c:v>8.933277160246908E-2</c:v>
                </c:pt>
              </c:numCache>
            </c:numRef>
          </c:val>
          <c:extLst>
            <c:ext xmlns:c16="http://schemas.microsoft.com/office/drawing/2014/chart" uri="{C3380CC4-5D6E-409C-BE32-E72D297353CC}">
              <c16:uniqueId val="{00000004-DF4A-4161-BBB2-ED179232D9B9}"/>
            </c:ext>
          </c:extLst>
        </c:ser>
        <c:ser>
          <c:idx val="5"/>
          <c:order val="5"/>
          <c:tx>
            <c:strRef>
              <c:f>Calculations!$DI$1</c:f>
              <c:strCache>
                <c:ptCount val="1"/>
                <c:pt idx="0">
                  <c:v>E</c:v>
                </c:pt>
              </c:strCache>
            </c:strRef>
          </c:tx>
          <c:spPr>
            <a:solidFill>
              <a:schemeClr val="accent1">
                <a:tint val="86000"/>
              </a:schemeClr>
            </a:solidFill>
            <a:ln>
              <a:noFill/>
            </a:ln>
            <a:effectLst/>
            <a:sp3d/>
          </c:spPr>
          <c:invertIfNegative val="0"/>
          <c:val>
            <c:numRef>
              <c:f>Calculations!$DI$2:$DI$13</c:f>
              <c:numCache>
                <c:formatCode>0.00</c:formatCode>
                <c:ptCount val="12"/>
                <c:pt idx="0">
                  <c:v>1.8259745615752427</c:v>
                </c:pt>
                <c:pt idx="1">
                  <c:v>0.37250542286645549</c:v>
                </c:pt>
                <c:pt idx="2">
                  <c:v>47820.226182068109</c:v>
                </c:pt>
                <c:pt idx="3">
                  <c:v>2.0027745114226669</c:v>
                </c:pt>
                <c:pt idx="4">
                  <c:v>1522.2609760573582</c:v>
                </c:pt>
                <c:pt idx="5">
                  <c:v>9823.3541737767919</c:v>
                </c:pt>
                <c:pt idx="6">
                  <c:v>1.2158792831830971</c:v>
                </c:pt>
                <c:pt idx="7">
                  <c:v>38218.936149228488</c:v>
                </c:pt>
                <c:pt idx="8">
                  <c:v>1.4194512812000435</c:v>
                </c:pt>
                <c:pt idx="9">
                  <c:v>208.70673301925464</c:v>
                </c:pt>
                <c:pt idx="10">
                  <c:v>2.4657046509276141</c:v>
                </c:pt>
                <c:pt idx="11">
                  <c:v>1.5354554631730952</c:v>
                </c:pt>
              </c:numCache>
            </c:numRef>
          </c:val>
          <c:extLst>
            <c:ext xmlns:c16="http://schemas.microsoft.com/office/drawing/2014/chart" uri="{C3380CC4-5D6E-409C-BE32-E72D297353CC}">
              <c16:uniqueId val="{00000005-DF4A-4161-BBB2-ED179232D9B9}"/>
            </c:ext>
          </c:extLst>
        </c:ser>
        <c:ser>
          <c:idx val="6"/>
          <c:order val="6"/>
          <c:tx>
            <c:strRef>
              <c:f>Calculations!$DJ$1</c:f>
              <c:strCache>
                <c:ptCount val="1"/>
                <c:pt idx="0">
                  <c:v>F</c:v>
                </c:pt>
              </c:strCache>
            </c:strRef>
          </c:tx>
          <c:spPr>
            <a:solidFill>
              <a:schemeClr val="accent1">
                <a:tint val="72000"/>
              </a:schemeClr>
            </a:solidFill>
            <a:ln>
              <a:noFill/>
            </a:ln>
            <a:effectLst/>
            <a:sp3d/>
          </c:spPr>
          <c:invertIfNegative val="0"/>
          <c:val>
            <c:numRef>
              <c:f>Calculations!$DJ$2:$DJ$13</c:f>
              <c:numCache>
                <c:formatCode>0.00</c:formatCode>
                <c:ptCount val="12"/>
                <c:pt idx="0">
                  <c:v>1.2616688825671714</c:v>
                </c:pt>
                <c:pt idx="1">
                  <c:v>3339.3077283080665</c:v>
                </c:pt>
                <c:pt idx="2">
                  <c:v>1.1449886785973036</c:v>
                </c:pt>
                <c:pt idx="3">
                  <c:v>3.4152708575649822</c:v>
                </c:pt>
                <c:pt idx="4">
                  <c:v>1.1449886785973036</c:v>
                </c:pt>
                <c:pt idx="5">
                  <c:v>8.3899759005916597</c:v>
                </c:pt>
                <c:pt idx="6">
                  <c:v>0.6776755690068732</c:v>
                </c:pt>
                <c:pt idx="7">
                  <c:v>1.1449886785973036</c:v>
                </c:pt>
                <c:pt idx="8">
                  <c:v>29.215592985203891</c:v>
                </c:pt>
                <c:pt idx="9">
                  <c:v>0.22251893331312439</c:v>
                </c:pt>
                <c:pt idx="10">
                  <c:v>1.4459322945457473</c:v>
                </c:pt>
                <c:pt idx="11">
                  <c:v>5.4339451381957895</c:v>
                </c:pt>
              </c:numCache>
            </c:numRef>
          </c:val>
          <c:extLst>
            <c:ext xmlns:c16="http://schemas.microsoft.com/office/drawing/2014/chart" uri="{C3380CC4-5D6E-409C-BE32-E72D297353CC}">
              <c16:uniqueId val="{00000006-DF4A-4161-BBB2-ED179232D9B9}"/>
            </c:ext>
          </c:extLst>
        </c:ser>
        <c:ser>
          <c:idx val="7"/>
          <c:order val="7"/>
          <c:tx>
            <c:strRef>
              <c:f>Calculations!$DK$1</c:f>
              <c:strCache>
                <c:ptCount val="1"/>
                <c:pt idx="0">
                  <c:v>G</c:v>
                </c:pt>
              </c:strCache>
            </c:strRef>
          </c:tx>
          <c:spPr>
            <a:solidFill>
              <a:schemeClr val="accent1">
                <a:tint val="58000"/>
              </a:schemeClr>
            </a:solidFill>
            <a:ln>
              <a:noFill/>
            </a:ln>
            <a:effectLst/>
            <a:sp3d/>
          </c:spPr>
          <c:invertIfNegative val="0"/>
          <c:val>
            <c:numRef>
              <c:f>Calculations!$DK$2:$DK$13</c:f>
              <c:numCache>
                <c:formatCode>0.00</c:formatCode>
                <c:ptCount val="12"/>
                <c:pt idx="0">
                  <c:v>0.89213462247530118</c:v>
                </c:pt>
                <c:pt idx="1">
                  <c:v>40.001993682726699</c:v>
                </c:pt>
                <c:pt idx="2">
                  <c:v>16.625586535173433</c:v>
                </c:pt>
                <c:pt idx="3">
                  <c:v>5.2024439728855613E-2</c:v>
                </c:pt>
                <c:pt idx="4">
                  <c:v>6.4026389906175831</c:v>
                </c:pt>
                <c:pt idx="5">
                  <c:v>1.3152466115949528</c:v>
                </c:pt>
                <c:pt idx="6">
                  <c:v>2.6002794315665025</c:v>
                </c:pt>
                <c:pt idx="7">
                  <c:v>3.755980370259758E-2</c:v>
                </c:pt>
                <c:pt idx="8">
                  <c:v>5.3715309549349799</c:v>
                </c:pt>
                <c:pt idx="9">
                  <c:v>0.39374495217679006</c:v>
                </c:pt>
                <c:pt idx="10">
                  <c:v>0.8657365655196595</c:v>
                </c:pt>
                <c:pt idx="11">
                  <c:v>4.9200284797135536</c:v>
                </c:pt>
              </c:numCache>
            </c:numRef>
          </c:val>
          <c:extLst>
            <c:ext xmlns:c16="http://schemas.microsoft.com/office/drawing/2014/chart" uri="{C3380CC4-5D6E-409C-BE32-E72D297353CC}">
              <c16:uniqueId val="{00000007-DF4A-4161-BBB2-ED179232D9B9}"/>
            </c:ext>
          </c:extLst>
        </c:ser>
        <c:ser>
          <c:idx val="8"/>
          <c:order val="8"/>
          <c:tx>
            <c:strRef>
              <c:f>Calculations!$DL$1</c:f>
              <c:strCache>
                <c:ptCount val="1"/>
                <c:pt idx="0">
                  <c:v>H</c:v>
                </c:pt>
              </c:strCache>
            </c:strRef>
          </c:tx>
          <c:spPr>
            <a:solidFill>
              <a:schemeClr val="accent1">
                <a:tint val="44000"/>
              </a:schemeClr>
            </a:solidFill>
            <a:ln>
              <a:noFill/>
            </a:ln>
            <a:effectLst/>
            <a:sp3d/>
          </c:spPr>
          <c:invertIfNegative val="0"/>
          <c:val>
            <c:numRef>
              <c:f>Calculations!$DL$2:$DL$13</c:f>
              <c:numCache>
                <c:formatCode>0.00</c:formatCode>
                <c:ptCount val="12"/>
                <c:pt idx="0">
                  <c:v>0.847919964633148</c:v>
                </c:pt>
                <c:pt idx="1">
                  <c:v>1.1963725105506828</c:v>
                </c:pt>
                <c:pt idx="2">
                  <c:v>0.8921346224752994</c:v>
                </c:pt>
                <c:pt idx="3">
                  <c:v>0.90041791509921498</c:v>
                </c:pt>
                <c:pt idx="4">
                  <c:v>1.2271684806250891</c:v>
                </c:pt>
                <c:pt idx="5">
                  <c:v>1.1449886785973036</c:v>
                </c:pt>
                <c:pt idx="6">
                  <c:v>2.3707332342945566</c:v>
                </c:pt>
                <c:pt idx="7">
                  <c:v>2.5526575376579062</c:v>
                </c:pt>
                <c:pt idx="8">
                  <c:v>2.6982050686793966</c:v>
                </c:pt>
                <c:pt idx="9">
                  <c:v>0.73645366632195275</c:v>
                </c:pt>
                <c:pt idx="10">
                  <c:v>0.7536674547791905</c:v>
                </c:pt>
                <c:pt idx="11">
                  <c:v>0.80032987382719922</c:v>
                </c:pt>
              </c:numCache>
            </c:numRef>
          </c:val>
          <c:extLst>
            <c:ext xmlns:c16="http://schemas.microsoft.com/office/drawing/2014/chart" uri="{C3380CC4-5D6E-409C-BE32-E72D297353CC}">
              <c16:uniqueId val="{00000008-DF4A-4161-BBB2-ED179232D9B9}"/>
            </c:ext>
          </c:extLst>
        </c:ser>
        <c:dLbls>
          <c:showLegendKey val="0"/>
          <c:showVal val="0"/>
          <c:showCatName val="0"/>
          <c:showSerName val="0"/>
          <c:showPercent val="0"/>
          <c:showBubbleSize val="0"/>
        </c:dLbls>
        <c:gapWidth val="150"/>
        <c:shape val="box"/>
        <c:axId val="678020288"/>
        <c:axId val="621876952"/>
        <c:axId val="363056720"/>
      </c:bar3DChart>
      <c:catAx>
        <c:axId val="678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auto val="1"/>
        <c:lblAlgn val="ctr"/>
        <c:lblOffset val="100"/>
        <c:noMultiLvlLbl val="0"/>
      </c:catAx>
      <c:valAx>
        <c:axId val="62187695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fOLD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020288"/>
        <c:crosses val="autoZero"/>
        <c:crossBetween val="between"/>
      </c:valAx>
      <c:serAx>
        <c:axId val="363056720"/>
        <c:scaling>
          <c:orientation val="maxMin"/>
        </c:scaling>
        <c:delete val="0"/>
        <c:axPos val="b"/>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ROWS</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Plot'!$M$7:$M$102</c:f>
              <c:numCache>
                <c:formatCode>0.0000</c:formatCode>
                <c:ptCount val="96"/>
                <c:pt idx="0">
                  <c:v>6.1775968034570464E-4</c:v>
                </c:pt>
                <c:pt idx="1">
                  <c:v>8.2000941511309428E-5</c:v>
                </c:pt>
                <c:pt idx="2">
                  <c:v>2.5650266368629167E-5</c:v>
                </c:pt>
                <c:pt idx="3">
                  <c:v>3.4477148882144903E-5</c:v>
                </c:pt>
                <c:pt idx="4">
                  <c:v>1.0513967213057007E-5</c:v>
                </c:pt>
                <c:pt idx="5">
                  <c:v>7.7832842504388128E-4</c:v>
                </c:pt>
                <c:pt idx="6">
                  <c:v>1.0513967213057007E-5</c:v>
                </c:pt>
                <c:pt idx="7">
                  <c:v>2.2633362789260098E-3</c:v>
                </c:pt>
                <c:pt idx="8">
                  <c:v>6.892931211910573E-3</c:v>
                </c:pt>
                <c:pt idx="9">
                  <c:v>2.4257837605485347E-3</c:v>
                </c:pt>
                <c:pt idx="10">
                  <c:v>1.0513967213057007E-5</c:v>
                </c:pt>
                <c:pt idx="11">
                  <c:v>3.86336019037797E-2</c:v>
                </c:pt>
                <c:pt idx="12">
                  <c:v>2.4266630638589995E-5</c:v>
                </c:pt>
                <c:pt idx="13">
                  <c:v>1.9939655363360151E-5</c:v>
                </c:pt>
                <c:pt idx="14">
                  <c:v>8.6245605666251477E-3</c:v>
                </c:pt>
                <c:pt idx="15">
                  <c:v>1.0513967213057007E-5</c:v>
                </c:pt>
                <c:pt idx="16">
                  <c:v>1.0513967213057007E-5</c:v>
                </c:pt>
                <c:pt idx="17">
                  <c:v>1.0513967213057007E-5</c:v>
                </c:pt>
                <c:pt idx="18">
                  <c:v>1.6233496896593237E-5</c:v>
                </c:pt>
                <c:pt idx="19">
                  <c:v>4.797580922594278E-5</c:v>
                </c:pt>
                <c:pt idx="20">
                  <c:v>1.0513967213057007E-5</c:v>
                </c:pt>
                <c:pt idx="21">
                  <c:v>1.0513967213057007E-5</c:v>
                </c:pt>
                <c:pt idx="22">
                  <c:v>1.0935156044517693E-5</c:v>
                </c:pt>
                <c:pt idx="23">
                  <c:v>4.2981397146638273E-4</c:v>
                </c:pt>
                <c:pt idx="24">
                  <c:v>1.0513967213057007E-5</c:v>
                </c:pt>
                <c:pt idx="25">
                  <c:v>6.4102429935015742E-4</c:v>
                </c:pt>
                <c:pt idx="26">
                  <c:v>6.4674165023839797E-2</c:v>
                </c:pt>
                <c:pt idx="27">
                  <c:v>1.0199164342129703E-3</c:v>
                </c:pt>
                <c:pt idx="28">
                  <c:v>2.3323499747550588E-3</c:v>
                </c:pt>
                <c:pt idx="29">
                  <c:v>1.5443992008642627E-4</c:v>
                </c:pt>
                <c:pt idx="30">
                  <c:v>2.3594505760499173E-3</c:v>
                </c:pt>
                <c:pt idx="31">
                  <c:v>5.1182140163631094E-5</c:v>
                </c:pt>
                <c:pt idx="32">
                  <c:v>4.8198017553452373E-5</c:v>
                </c:pt>
                <c:pt idx="33">
                  <c:v>3.2262454233851302E-2</c:v>
                </c:pt>
                <c:pt idx="34">
                  <c:v>1.8384003163176565E-3</c:v>
                </c:pt>
                <c:pt idx="35">
                  <c:v>7.2426760925632258E-2</c:v>
                </c:pt>
                <c:pt idx="36">
                  <c:v>1.8221484177773867E-5</c:v>
                </c:pt>
                <c:pt idx="37">
                  <c:v>1.0513967213057007E-5</c:v>
                </c:pt>
                <c:pt idx="38">
                  <c:v>1.3900315397431624E-3</c:v>
                </c:pt>
                <c:pt idx="39">
                  <c:v>1.0513967213057007E-5</c:v>
                </c:pt>
                <c:pt idx="40">
                  <c:v>9.3203171418963847E-4</c:v>
                </c:pt>
                <c:pt idx="41">
                  <c:v>7.4417425175555681E-5</c:v>
                </c:pt>
                <c:pt idx="42">
                  <c:v>0.34056450866012183</c:v>
                </c:pt>
                <c:pt idx="43">
                  <c:v>7.0910535935589349</c:v>
                </c:pt>
                <c:pt idx="44">
                  <c:v>1.0513967213057007E-5</c:v>
                </c:pt>
                <c:pt idx="45">
                  <c:v>7.3634355817665277E-4</c:v>
                </c:pt>
                <c:pt idx="46">
                  <c:v>4.0756939258634547E-4</c:v>
                </c:pt>
                <c:pt idx="47">
                  <c:v>1.8795392539618574E-4</c:v>
                </c:pt>
                <c:pt idx="48">
                  <c:v>2.4948858485890089E-5</c:v>
                </c:pt>
                <c:pt idx="49">
                  <c:v>1.2820485987003172E-3</c:v>
                </c:pt>
                <c:pt idx="50">
                  <c:v>3.3878712442566796E-4</c:v>
                </c:pt>
                <c:pt idx="51">
                  <c:v>5.7185146903834646E-5</c:v>
                </c:pt>
                <c:pt idx="52">
                  <c:v>3.0674625126745063E-4</c:v>
                </c:pt>
                <c:pt idx="53">
                  <c:v>1.903921250857179E-5</c:v>
                </c:pt>
                <c:pt idx="54">
                  <c:v>1.0375562286856623E-2</c:v>
                </c:pt>
                <c:pt idx="55">
                  <c:v>1.4296286725958658E-5</c:v>
                </c:pt>
                <c:pt idx="56">
                  <c:v>6.8004983570515894E-5</c:v>
                </c:pt>
                <c:pt idx="57">
                  <c:v>5.1113783299539732E-4</c:v>
                </c:pt>
                <c:pt idx="58">
                  <c:v>0.37526977437859271</c:v>
                </c:pt>
                <c:pt idx="59">
                  <c:v>1.6661552744631759E-2</c:v>
                </c:pt>
                <c:pt idx="60">
                  <c:v>11.519450548117481</c:v>
                </c:pt>
                <c:pt idx="61">
                  <c:v>1.0513967213057007E-5</c:v>
                </c:pt>
                <c:pt idx="62">
                  <c:v>1.0513967213057007E-5</c:v>
                </c:pt>
                <c:pt idx="63">
                  <c:v>3.7751209216798608E-2</c:v>
                </c:pt>
                <c:pt idx="64">
                  <c:v>1.0513967213057007E-5</c:v>
                </c:pt>
                <c:pt idx="65">
                  <c:v>1.0327727615229775E-2</c:v>
                </c:pt>
                <c:pt idx="66">
                  <c:v>0.12465390641900867</c:v>
                </c:pt>
                <c:pt idx="67">
                  <c:v>1.0513967213057007E-5</c:v>
                </c:pt>
                <c:pt idx="68">
                  <c:v>7.5008064366127367E-4</c:v>
                </c:pt>
                <c:pt idx="69">
                  <c:v>2.8384781143864185E-3</c:v>
                </c:pt>
                <c:pt idx="70">
                  <c:v>0.92830234414254464</c:v>
                </c:pt>
                <c:pt idx="71">
                  <c:v>1.4343320474810711E-4</c:v>
                </c:pt>
                <c:pt idx="72">
                  <c:v>1.24699091234885E-3</c:v>
                </c:pt>
                <c:pt idx="73">
                  <c:v>4.198448205379051E-2</c:v>
                </c:pt>
                <c:pt idx="74">
                  <c:v>1.7682314679109441E-5</c:v>
                </c:pt>
                <c:pt idx="75">
                  <c:v>0.10628427000802447</c:v>
                </c:pt>
                <c:pt idx="76">
                  <c:v>6.2928448754151131E-4</c:v>
                </c:pt>
                <c:pt idx="77">
                  <c:v>4.5371434840848542E-3</c:v>
                </c:pt>
                <c:pt idx="78">
                  <c:v>2.5794182308331432E-4</c:v>
                </c:pt>
                <c:pt idx="79">
                  <c:v>1.2832979699251014E-2</c:v>
                </c:pt>
                <c:pt idx="80">
                  <c:v>1.0513967213057007E-5</c:v>
                </c:pt>
                <c:pt idx="81">
                  <c:v>2.9115437242166397E-3</c:v>
                </c:pt>
                <c:pt idx="82">
                  <c:v>4.4130750569145423E-3</c:v>
                </c:pt>
                <c:pt idx="83">
                  <c:v>7.1594868623734764E-2</c:v>
                </c:pt>
                <c:pt idx="84">
                  <c:v>20.908244062290763</c:v>
                </c:pt>
                <c:pt idx="85">
                  <c:v>1.5296372091599168E-2</c:v>
                </c:pt>
                <c:pt idx="86">
                  <c:v>0.9412609619546396</c:v>
                </c:pt>
                <c:pt idx="87">
                  <c:v>1.4872700903768545</c:v>
                </c:pt>
                <c:pt idx="88">
                  <c:v>2.2335419221143966</c:v>
                </c:pt>
                <c:pt idx="89">
                  <c:v>1.0513967213057007E-5</c:v>
                </c:pt>
                <c:pt idx="90">
                  <c:v>0.14024293506631047</c:v>
                </c:pt>
                <c:pt idx="91">
                  <c:v>0.14418570063250277</c:v>
                </c:pt>
                <c:pt idx="92">
                  <c:v>0.13206621341865699</c:v>
                </c:pt>
                <c:pt idx="93">
                  <c:v>1.8825219239092774</c:v>
                </c:pt>
                <c:pt idx="94">
                  <c:v>1.9088009506603771</c:v>
                </c:pt>
                <c:pt idx="95">
                  <c:v>1.5504281463409522</c:v>
                </c:pt>
              </c:numCache>
            </c:numRef>
          </c:xVal>
          <c:yVal>
            <c:numRef>
              <c:f>'Scatter Plot'!$L$7:$L$102</c:f>
              <c:numCache>
                <c:formatCode>0.0000</c:formatCode>
                <c:ptCount val="96"/>
                <c:pt idx="0">
                  <c:v>4.7978200439496534E-4</c:v>
                </c:pt>
                <c:pt idx="1">
                  <c:v>1.8519507245834364E-4</c:v>
                </c:pt>
                <c:pt idx="2">
                  <c:v>1.4100168268476386E-4</c:v>
                </c:pt>
                <c:pt idx="3">
                  <c:v>8.9030961785997002E-5</c:v>
                </c:pt>
                <c:pt idx="4">
                  <c:v>1.2038373426093518E-5</c:v>
                </c:pt>
                <c:pt idx="5">
                  <c:v>4.7803545295061504E-3</c:v>
                </c:pt>
                <c:pt idx="6">
                  <c:v>1.2038373426093518E-5</c:v>
                </c:pt>
                <c:pt idx="7">
                  <c:v>6.0170056559062473E-4</c:v>
                </c:pt>
                <c:pt idx="8">
                  <c:v>0.16357225893187621</c:v>
                </c:pt>
                <c:pt idx="9">
                  <c:v>3.6250477530693388</c:v>
                </c:pt>
                <c:pt idx="10">
                  <c:v>2.4021181970648652E-5</c:v>
                </c:pt>
                <c:pt idx="11">
                  <c:v>0.210905213951152</c:v>
                </c:pt>
                <c:pt idx="12">
                  <c:v>1.3701246402194351E-5</c:v>
                </c:pt>
                <c:pt idx="13">
                  <c:v>4.4515480892998501E-5</c:v>
                </c:pt>
                <c:pt idx="14">
                  <c:v>1.2586317047636728E-2</c:v>
                </c:pt>
                <c:pt idx="15">
                  <c:v>1.2038373426093518E-5</c:v>
                </c:pt>
                <c:pt idx="16">
                  <c:v>1.2038373426093518E-5</c:v>
                </c:pt>
                <c:pt idx="17">
                  <c:v>1.2038373426093518E-5</c:v>
                </c:pt>
                <c:pt idx="18">
                  <c:v>1.2038373426093518E-5</c:v>
                </c:pt>
                <c:pt idx="19">
                  <c:v>1.0369735142774057E-4</c:v>
                </c:pt>
                <c:pt idx="20">
                  <c:v>1.4958586006978436E-5</c:v>
                </c:pt>
                <c:pt idx="21">
                  <c:v>1.6829284106098447E-5</c:v>
                </c:pt>
                <c:pt idx="22">
                  <c:v>1.382845975139367E-5</c:v>
                </c:pt>
                <c:pt idx="23">
                  <c:v>3.3348930026274207E-5</c:v>
                </c:pt>
                <c:pt idx="24">
                  <c:v>1.2038373426093518E-5</c:v>
                </c:pt>
                <c:pt idx="25">
                  <c:v>1.7888664842538281E-4</c:v>
                </c:pt>
                <c:pt idx="26">
                  <c:v>34.012661579473708</c:v>
                </c:pt>
                <c:pt idx="27">
                  <c:v>6.3747954309838087E-4</c:v>
                </c:pt>
                <c:pt idx="28">
                  <c:v>0.14640127265235117</c:v>
                </c:pt>
                <c:pt idx="29">
                  <c:v>2.1118726740357814E-2</c:v>
                </c:pt>
                <c:pt idx="30">
                  <c:v>2.6953095101752596E-3</c:v>
                </c:pt>
                <c:pt idx="31">
                  <c:v>1.2038373426093518E-5</c:v>
                </c:pt>
                <c:pt idx="32">
                  <c:v>0.19095880300040699</c:v>
                </c:pt>
                <c:pt idx="33">
                  <c:v>3.2986053676186448E-2</c:v>
                </c:pt>
                <c:pt idx="34">
                  <c:v>5.6011085167293243E-4</c:v>
                </c:pt>
                <c:pt idx="35">
                  <c:v>3.4307472805696279E-2</c:v>
                </c:pt>
                <c:pt idx="36">
                  <c:v>0.13850404348311574</c:v>
                </c:pt>
                <c:pt idx="37">
                  <c:v>1.2038373426093518E-5</c:v>
                </c:pt>
                <c:pt idx="38">
                  <c:v>8.9530487769232049E-4</c:v>
                </c:pt>
                <c:pt idx="39">
                  <c:v>1.2038373426093518E-5</c:v>
                </c:pt>
                <c:pt idx="40">
                  <c:v>7.0082085774046579E-4</c:v>
                </c:pt>
                <c:pt idx="41">
                  <c:v>1.6674465013137104E-5</c:v>
                </c:pt>
                <c:pt idx="42">
                  <c:v>2.0493828504959434E-2</c:v>
                </c:pt>
                <c:pt idx="43">
                  <c:v>0.99631003973414267</c:v>
                </c:pt>
                <c:pt idx="44">
                  <c:v>1.2038373426093518E-5</c:v>
                </c:pt>
                <c:pt idx="45">
                  <c:v>1.7216409334124415E-3</c:v>
                </c:pt>
                <c:pt idx="46">
                  <c:v>3.1653807512281557E-4</c:v>
                </c:pt>
                <c:pt idx="47">
                  <c:v>1.6790445089204974E-5</c:v>
                </c:pt>
                <c:pt idx="48">
                  <c:v>4.5555980935575931E-5</c:v>
                </c:pt>
                <c:pt idx="49">
                  <c:v>4.775700553942084E-4</c:v>
                </c:pt>
                <c:pt idx="50">
                  <c:v>16.200876917607893</c:v>
                </c:pt>
                <c:pt idx="51">
                  <c:v>1.1452895465096086E-4</c:v>
                </c:pt>
                <c:pt idx="52">
                  <c:v>0.46694784785632504</c:v>
                </c:pt>
                <c:pt idx="53">
                  <c:v>0.187028927661502</c:v>
                </c:pt>
                <c:pt idx="54">
                  <c:v>1.2615431235964807E-2</c:v>
                </c:pt>
                <c:pt idx="55">
                  <c:v>0.54638886955047672</c:v>
                </c:pt>
                <c:pt idx="56">
                  <c:v>9.6529761057156691E-5</c:v>
                </c:pt>
                <c:pt idx="57">
                  <c:v>0.10667790724701075</c:v>
                </c:pt>
                <c:pt idx="58">
                  <c:v>0.92530442803785251</c:v>
                </c:pt>
                <c:pt idx="59">
                  <c:v>2.5583072186691511E-2</c:v>
                </c:pt>
                <c:pt idx="60">
                  <c:v>14.533732300831172</c:v>
                </c:pt>
                <c:pt idx="61">
                  <c:v>3.5109371969738887E-2</c:v>
                </c:pt>
                <c:pt idx="62">
                  <c:v>1.2038373426093518E-5</c:v>
                </c:pt>
                <c:pt idx="63">
                  <c:v>0.12893060467597084</c:v>
                </c:pt>
                <c:pt idx="64">
                  <c:v>1.2038373426093518E-5</c:v>
                </c:pt>
                <c:pt idx="65">
                  <c:v>8.6649385799652784E-2</c:v>
                </c:pt>
                <c:pt idx="66">
                  <c:v>8.4474906961431229E-2</c:v>
                </c:pt>
                <c:pt idx="67">
                  <c:v>1.2038373426093518E-5</c:v>
                </c:pt>
                <c:pt idx="68">
                  <c:v>2.1914050791287526E-2</c:v>
                </c:pt>
                <c:pt idx="69">
                  <c:v>6.3161512224591454E-4</c:v>
                </c:pt>
                <c:pt idx="70">
                  <c:v>1.3422623384982255</c:v>
                </c:pt>
                <c:pt idx="71">
                  <c:v>7.7940816559681782E-4</c:v>
                </c:pt>
                <c:pt idx="72">
                  <c:v>1.1124837668184727E-3</c:v>
                </c:pt>
                <c:pt idx="73">
                  <c:v>1.6794629858882806</c:v>
                </c:pt>
                <c:pt idx="74">
                  <c:v>2.9397885283970144E-4</c:v>
                </c:pt>
                <c:pt idx="75">
                  <c:v>5.5293795991578857E-3</c:v>
                </c:pt>
                <c:pt idx="76">
                  <c:v>4.0290813961240853E-3</c:v>
                </c:pt>
                <c:pt idx="77">
                  <c:v>5.9674625937627228E-3</c:v>
                </c:pt>
                <c:pt idx="78">
                  <c:v>6.7072081710430791E-4</c:v>
                </c:pt>
                <c:pt idx="79">
                  <c:v>4.8200419842328785E-4</c:v>
                </c:pt>
                <c:pt idx="80">
                  <c:v>5.6476100344107175E-5</c:v>
                </c:pt>
                <c:pt idx="81">
                  <c:v>1.1464056444523141E-3</c:v>
                </c:pt>
                <c:pt idx="82">
                  <c:v>3.8205604431536719E-3</c:v>
                </c:pt>
                <c:pt idx="83">
                  <c:v>0.35224879263012537</c:v>
                </c:pt>
                <c:pt idx="84">
                  <c:v>17.728517565838811</c:v>
                </c:pt>
                <c:pt idx="85">
                  <c:v>1.8300159081543897E-2</c:v>
                </c:pt>
                <c:pt idx="86">
                  <c:v>0.83973149294413951</c:v>
                </c:pt>
                <c:pt idx="87">
                  <c:v>1.3391646339665484</c:v>
                </c:pt>
                <c:pt idx="88">
                  <c:v>2.7409322469735651</c:v>
                </c:pt>
                <c:pt idx="89">
                  <c:v>1.2038373426093518E-5</c:v>
                </c:pt>
                <c:pt idx="90">
                  <c:v>0.33247858703671573</c:v>
                </c:pt>
                <c:pt idx="91">
                  <c:v>0.36805671554204455</c:v>
                </c:pt>
                <c:pt idx="92">
                  <c:v>0.35634172644751522</c:v>
                </c:pt>
                <c:pt idx="93">
                  <c:v>1.3863901727944434</c:v>
                </c:pt>
                <c:pt idx="94">
                  <c:v>1.4386011541643056</c:v>
                </c:pt>
                <c:pt idx="95">
                  <c:v>1.2408539627391926</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c:v>
                </c:pt>
              </c:numCache>
            </c:numRef>
          </c:xVal>
          <c:yVal>
            <c:numRef>
              <c:f>'Scatter Plot'!$C$12:$C$13</c:f>
              <c:numCache>
                <c:formatCode>General</c:formatCode>
                <c:ptCount val="2"/>
                <c:pt idx="0">
                  <c:v>3.0000000000000004E-5</c:v>
                </c:pt>
                <c:pt idx="1">
                  <c:v>3000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c:v>
                </c:pt>
              </c:numCache>
            </c:numRef>
          </c:xVal>
          <c:yVal>
            <c:numRef>
              <c:f>'Scatter Plot'!$E$12:$E$13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c:v>
                </c:pt>
              </c:numCache>
            </c:numRef>
          </c:xVal>
          <c:yVal>
            <c:numRef>
              <c:f>'Scatter Plot'!$F$12:$F$13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Plot'!$M$7:$M$102</c:f>
              <c:numCache>
                <c:formatCode>0.00</c:formatCode>
                <c:ptCount val="96"/>
                <c:pt idx="0">
                  <c:v>-0.36466666666666775</c:v>
                </c:pt>
                <c:pt idx="1">
                  <c:v>1.1753333333333393</c:v>
                </c:pt>
                <c:pt idx="2">
                  <c:v>2.4586666666666681</c:v>
                </c:pt>
                <c:pt idx="3">
                  <c:v>1.3686666666666656</c:v>
                </c:pt>
                <c:pt idx="4">
                  <c:v>0.19533333333333189</c:v>
                </c:pt>
                <c:pt idx="5">
                  <c:v>2.6186666666666665</c:v>
                </c:pt>
                <c:pt idx="6">
                  <c:v>0.19533333333333189</c:v>
                </c:pt>
                <c:pt idx="7">
                  <c:v>-1.9113333333333329</c:v>
                </c:pt>
                <c:pt idx="8">
                  <c:v>4.5686666666666671</c:v>
                </c:pt>
                <c:pt idx="9">
                  <c:v>10.545333333333335</c:v>
                </c:pt>
                <c:pt idx="10">
                  <c:v>1.1919999999999993</c:v>
                </c:pt>
                <c:pt idx="11">
                  <c:v>2.4486666666666674</c:v>
                </c:pt>
                <c:pt idx="12">
                  <c:v>-0.82466666666666866</c:v>
                </c:pt>
                <c:pt idx="13">
                  <c:v>1.1586666666666692</c:v>
                </c:pt>
                <c:pt idx="14">
                  <c:v>0.54533333333333445</c:v>
                </c:pt>
                <c:pt idx="15">
                  <c:v>0.19533333333333189</c:v>
                </c:pt>
                <c:pt idx="16">
                  <c:v>0.19533333333333189</c:v>
                </c:pt>
                <c:pt idx="17">
                  <c:v>0.19533333333333189</c:v>
                </c:pt>
                <c:pt idx="18">
                  <c:v>-0.43133333333333479</c:v>
                </c:pt>
                <c:pt idx="19">
                  <c:v>1.1120000000000012</c:v>
                </c:pt>
                <c:pt idx="20">
                  <c:v>0.50866666666666327</c:v>
                </c:pt>
                <c:pt idx="21">
                  <c:v>0.67866666666666842</c:v>
                </c:pt>
                <c:pt idx="22">
                  <c:v>0.33866666666666806</c:v>
                </c:pt>
                <c:pt idx="23">
                  <c:v>-3.6880000000000006</c:v>
                </c:pt>
                <c:pt idx="24">
                  <c:v>0.19533333333333189</c:v>
                </c:pt>
                <c:pt idx="25">
                  <c:v>-1.841333333333333</c:v>
                </c:pt>
                <c:pt idx="26">
                  <c:v>9.0386666666666677</c:v>
                </c:pt>
                <c:pt idx="27">
                  <c:v>-0.67799999999999994</c:v>
                </c:pt>
                <c:pt idx="28">
                  <c:v>5.9719999999999995</c:v>
                </c:pt>
                <c:pt idx="29">
                  <c:v>7.0953333333333317</c:v>
                </c:pt>
                <c:pt idx="30">
                  <c:v>0.19199999999999909</c:v>
                </c:pt>
                <c:pt idx="31">
                  <c:v>-2.0880000000000019</c:v>
                </c:pt>
                <c:pt idx="32">
                  <c:v>11.952</c:v>
                </c:pt>
                <c:pt idx="33">
                  <c:v>3.1999999999999654E-2</c:v>
                </c:pt>
                <c:pt idx="34">
                  <c:v>-1.7146666666666672</c:v>
                </c:pt>
                <c:pt idx="35">
                  <c:v>-1.0779999999999992</c:v>
                </c:pt>
                <c:pt idx="36">
                  <c:v>12.892000000000003</c:v>
                </c:pt>
                <c:pt idx="37">
                  <c:v>0.19533333333333189</c:v>
                </c:pt>
                <c:pt idx="38">
                  <c:v>-0.63466666666666627</c:v>
                </c:pt>
                <c:pt idx="39">
                  <c:v>0.19533333333333189</c:v>
                </c:pt>
                <c:pt idx="40">
                  <c:v>-0.41133333333333505</c:v>
                </c:pt>
                <c:pt idx="41">
                  <c:v>-2.1580000000000004</c:v>
                </c:pt>
                <c:pt idx="42">
                  <c:v>-4.0546666666666669</c:v>
                </c:pt>
                <c:pt idx="43">
                  <c:v>-2.8313333333333324</c:v>
                </c:pt>
                <c:pt idx="44">
                  <c:v>0.19533333333333189</c:v>
                </c:pt>
                <c:pt idx="45">
                  <c:v>1.2253333333333347</c:v>
                </c:pt>
                <c:pt idx="46">
                  <c:v>-0.36466666666666897</c:v>
                </c:pt>
                <c:pt idx="47">
                  <c:v>-3.4846666666666661</c:v>
                </c:pt>
                <c:pt idx="48">
                  <c:v>0.86866666666666681</c:v>
                </c:pt>
                <c:pt idx="49">
                  <c:v>-1.424666666666669</c:v>
                </c:pt>
                <c:pt idx="50">
                  <c:v>15.545333333333334</c:v>
                </c:pt>
                <c:pt idx="51">
                  <c:v>1.0019999999999984</c:v>
                </c:pt>
                <c:pt idx="52">
                  <c:v>10.571999999999999</c:v>
                </c:pt>
                <c:pt idx="53">
                  <c:v>13.262</c:v>
                </c:pt>
                <c:pt idx="54">
                  <c:v>0.28200000000000008</c:v>
                </c:pt>
                <c:pt idx="55">
                  <c:v>15.222</c:v>
                </c:pt>
                <c:pt idx="56">
                  <c:v>0.50533333333333263</c:v>
                </c:pt>
                <c:pt idx="57">
                  <c:v>7.7053333333333347</c:v>
                </c:pt>
                <c:pt idx="58">
                  <c:v>1.3020000000000005</c:v>
                </c:pt>
                <c:pt idx="59">
                  <c:v>0.61866666666666736</c:v>
                </c:pt>
                <c:pt idx="60">
                  <c:v>0.33533333333333443</c:v>
                </c:pt>
                <c:pt idx="61">
                  <c:v>11.705333333333332</c:v>
                </c:pt>
                <c:pt idx="62">
                  <c:v>0.19533333333333189</c:v>
                </c:pt>
                <c:pt idx="63">
                  <c:v>1.7720000000000014</c:v>
                </c:pt>
                <c:pt idx="64">
                  <c:v>0.19533333333333189</c:v>
                </c:pt>
                <c:pt idx="65">
                  <c:v>3.068666666666668</c:v>
                </c:pt>
                <c:pt idx="66">
                  <c:v>-0.5613333333333328</c:v>
                </c:pt>
                <c:pt idx="67">
                  <c:v>0.19533333333333189</c:v>
                </c:pt>
                <c:pt idx="68">
                  <c:v>4.8686666666666678</c:v>
                </c:pt>
                <c:pt idx="69">
                  <c:v>-2.1679999999999984</c:v>
                </c:pt>
                <c:pt idx="70">
                  <c:v>0.53200000000000003</c:v>
                </c:pt>
                <c:pt idx="71">
                  <c:v>2.4420000000000028</c:v>
                </c:pt>
                <c:pt idx="72">
                  <c:v>-0.16466666666666493</c:v>
                </c:pt>
                <c:pt idx="73">
                  <c:v>5.322000000000001</c:v>
                </c:pt>
                <c:pt idx="74">
                  <c:v>4.0553333333333352</c:v>
                </c:pt>
                <c:pt idx="75">
                  <c:v>-4.2646666666666659</c:v>
                </c:pt>
                <c:pt idx="76">
                  <c:v>2.6786666666666661</c:v>
                </c:pt>
                <c:pt idx="77">
                  <c:v>0.39533333333333343</c:v>
                </c:pt>
                <c:pt idx="78">
                  <c:v>1.3786666666666674</c:v>
                </c:pt>
                <c:pt idx="79">
                  <c:v>-4.7346666666666648</c:v>
                </c:pt>
                <c:pt idx="80">
                  <c:v>2.4253333333333327</c:v>
                </c:pt>
                <c:pt idx="81">
                  <c:v>-1.3446666666666658</c:v>
                </c:pt>
                <c:pt idx="82">
                  <c:v>-0.20799999999999813</c:v>
                </c:pt>
                <c:pt idx="83">
                  <c:v>2.298666666666668</c:v>
                </c:pt>
                <c:pt idx="84">
                  <c:v>-0.23799999999999968</c:v>
                </c:pt>
                <c:pt idx="85">
                  <c:v>0.25866666666666721</c:v>
                </c:pt>
                <c:pt idx="86">
                  <c:v>-0.16466666666666782</c:v>
                </c:pt>
                <c:pt idx="87">
                  <c:v>-0.15133333333333124</c:v>
                </c:pt>
                <c:pt idx="88">
                  <c:v>0.29533333333333445</c:v>
                </c:pt>
                <c:pt idx="89">
                  <c:v>0.19533333333333189</c:v>
                </c:pt>
                <c:pt idx="90">
                  <c:v>1.2453333333333336</c:v>
                </c:pt>
                <c:pt idx="91">
                  <c:v>1.3520000000000003</c:v>
                </c:pt>
                <c:pt idx="92">
                  <c:v>1.4319999999999995</c:v>
                </c:pt>
                <c:pt idx="93">
                  <c:v>-0.44133333333333236</c:v>
                </c:pt>
                <c:pt idx="94">
                  <c:v>-0.40800000000000003</c:v>
                </c:pt>
                <c:pt idx="95">
                  <c:v>-0.32133333333333158</c:v>
                </c:pt>
              </c:numCache>
            </c:numRef>
          </c:xVal>
          <c:yVal>
            <c:numRef>
              <c:f>'Volcano Plot'!$N$7:$N$102</c:f>
              <c:numCache>
                <c:formatCode>0.0E+00</c:formatCode>
                <c:ptCount val="96"/>
                <c:pt idx="0">
                  <c:v>1.2210822344846021E-2</c:v>
                </c:pt>
                <c:pt idx="1">
                  <c:v>3.9732527169350869E-3</c:v>
                </c:pt>
                <c:pt idx="2">
                  <c:v>1.4156804160014155E-3</c:v>
                </c:pt>
                <c:pt idx="3">
                  <c:v>0.14644170928602618</c:v>
                </c:pt>
                <c:pt idx="4">
                  <c:v>6.1565065283568671E-2</c:v>
                </c:pt>
                <c:pt idx="5">
                  <c:v>6.4617379289458722E-4</c:v>
                </c:pt>
                <c:pt idx="6">
                  <c:v>6.1565065283568671E-2</c:v>
                </c:pt>
                <c:pt idx="7">
                  <c:v>2.24041521938379E-5</c:v>
                </c:pt>
                <c:pt idx="8">
                  <c:v>2.9026205530898349E-6</c:v>
                </c:pt>
                <c:pt idx="9">
                  <c:v>3.7808164124755994E-6</c:v>
                </c:pt>
                <c:pt idx="10">
                  <c:v>9.1427059952443934E-2</c:v>
                </c:pt>
                <c:pt idx="11">
                  <c:v>6.1136829851024199E-6</c:v>
                </c:pt>
                <c:pt idx="12">
                  <c:v>0.25699445330886322</c:v>
                </c:pt>
                <c:pt idx="13">
                  <c:v>6.6414107669759817E-2</c:v>
                </c:pt>
                <c:pt idx="14">
                  <c:v>1.5052497955883191E-3</c:v>
                </c:pt>
                <c:pt idx="15">
                  <c:v>6.1565065283568671E-2</c:v>
                </c:pt>
                <c:pt idx="16">
                  <c:v>6.1565065283568671E-2</c:v>
                </c:pt>
                <c:pt idx="17">
                  <c:v>6.1565065283568671E-2</c:v>
                </c:pt>
                <c:pt idx="18">
                  <c:v>0.44961254551764546</c:v>
                </c:pt>
                <c:pt idx="19">
                  <c:v>0.24496671421507943</c:v>
                </c:pt>
                <c:pt idx="20">
                  <c:v>0.195163044896321</c:v>
                </c:pt>
                <c:pt idx="21">
                  <c:v>0.26775149350665023</c:v>
                </c:pt>
                <c:pt idx="22">
                  <c:v>0.18859792838255512</c:v>
                </c:pt>
                <c:pt idx="23">
                  <c:v>1.2385569392784643E-3</c:v>
                </c:pt>
                <c:pt idx="24">
                  <c:v>6.1565065283568671E-2</c:v>
                </c:pt>
                <c:pt idx="25">
                  <c:v>8.2015108868881831E-3</c:v>
                </c:pt>
                <c:pt idx="26">
                  <c:v>1.1398714413491325E-5</c:v>
                </c:pt>
                <c:pt idx="27">
                  <c:v>2.6326066839978974E-2</c:v>
                </c:pt>
                <c:pt idx="28">
                  <c:v>1.7780649490593211E-7</c:v>
                </c:pt>
                <c:pt idx="29">
                  <c:v>2.3252667548004555E-5</c:v>
                </c:pt>
                <c:pt idx="30">
                  <c:v>8.4091069827741657E-2</c:v>
                </c:pt>
                <c:pt idx="31">
                  <c:v>5.657952150699231E-2</c:v>
                </c:pt>
                <c:pt idx="32">
                  <c:v>3.4884105733055608E-6</c:v>
                </c:pt>
                <c:pt idx="33">
                  <c:v>0.7620972030080847</c:v>
                </c:pt>
                <c:pt idx="34">
                  <c:v>2.5339719479730216E-3</c:v>
                </c:pt>
                <c:pt idx="35">
                  <c:v>3.9941028574005767E-5</c:v>
                </c:pt>
                <c:pt idx="36">
                  <c:v>9.7022251234335104E-6</c:v>
                </c:pt>
                <c:pt idx="37">
                  <c:v>6.1565065283568671E-2</c:v>
                </c:pt>
                <c:pt idx="38">
                  <c:v>1.4302607300498323E-2</c:v>
                </c:pt>
                <c:pt idx="39">
                  <c:v>6.1565065283568671E-2</c:v>
                </c:pt>
                <c:pt idx="40">
                  <c:v>6.3019787668638527E-2</c:v>
                </c:pt>
                <c:pt idx="41">
                  <c:v>1.1562918913101313E-2</c:v>
                </c:pt>
                <c:pt idx="42">
                  <c:v>1.8577744253881091E-6</c:v>
                </c:pt>
                <c:pt idx="43">
                  <c:v>3.7665844520600296E-6</c:v>
                </c:pt>
                <c:pt idx="44">
                  <c:v>6.1565065283568671E-2</c:v>
                </c:pt>
                <c:pt idx="45">
                  <c:v>1.6998887755348836E-3</c:v>
                </c:pt>
                <c:pt idx="46">
                  <c:v>0.22292636970480087</c:v>
                </c:pt>
                <c:pt idx="47">
                  <c:v>1.0454018918275043E-2</c:v>
                </c:pt>
                <c:pt idx="48">
                  <c:v>0.37447404169301263</c:v>
                </c:pt>
                <c:pt idx="49">
                  <c:v>0.13118857370452994</c:v>
                </c:pt>
                <c:pt idx="50">
                  <c:v>5.5170343387694624E-5</c:v>
                </c:pt>
                <c:pt idx="51">
                  <c:v>3.3840039049066795E-2</c:v>
                </c:pt>
                <c:pt idx="52">
                  <c:v>7.419295518014388E-5</c:v>
                </c:pt>
                <c:pt idx="53">
                  <c:v>3.261389130523031E-6</c:v>
                </c:pt>
                <c:pt idx="54">
                  <c:v>3.2729814054374487E-2</c:v>
                </c:pt>
                <c:pt idx="55">
                  <c:v>4.0835161666657171E-5</c:v>
                </c:pt>
                <c:pt idx="56">
                  <c:v>0.2869534396756771</c:v>
                </c:pt>
                <c:pt idx="57">
                  <c:v>9.8891328173962383E-5</c:v>
                </c:pt>
                <c:pt idx="58">
                  <c:v>7.6559701264129472E-4</c:v>
                </c:pt>
                <c:pt idx="59">
                  <c:v>5.0513866207096481E-4</c:v>
                </c:pt>
                <c:pt idx="60">
                  <c:v>3.0406536617253212E-2</c:v>
                </c:pt>
                <c:pt idx="61">
                  <c:v>7.1453758170742933E-6</c:v>
                </c:pt>
                <c:pt idx="62">
                  <c:v>6.1565065283568671E-2</c:v>
                </c:pt>
                <c:pt idx="63">
                  <c:v>8.0975722343200574E-6</c:v>
                </c:pt>
                <c:pt idx="64">
                  <c:v>6.1565065283568671E-2</c:v>
                </c:pt>
                <c:pt idx="65">
                  <c:v>2.4942656214085648E-6</c:v>
                </c:pt>
                <c:pt idx="66">
                  <c:v>1.665481747324998E-2</c:v>
                </c:pt>
                <c:pt idx="67">
                  <c:v>6.1565065283568671E-2</c:v>
                </c:pt>
                <c:pt idx="68">
                  <c:v>1.1052741726390794E-5</c:v>
                </c:pt>
                <c:pt idx="69">
                  <c:v>1.6110467622472147E-5</c:v>
                </c:pt>
                <c:pt idx="70">
                  <c:v>7.1428070248948875E-3</c:v>
                </c:pt>
                <c:pt idx="71">
                  <c:v>1.3103636895441971E-4</c:v>
                </c:pt>
                <c:pt idx="72">
                  <c:v>0.25554037049500095</c:v>
                </c:pt>
                <c:pt idx="73">
                  <c:v>6.0673602298293581E-6</c:v>
                </c:pt>
                <c:pt idx="74">
                  <c:v>3.9732595205312727E-4</c:v>
                </c:pt>
                <c:pt idx="75">
                  <c:v>2.0355143111562434E-5</c:v>
                </c:pt>
                <c:pt idx="76">
                  <c:v>6.6241837504792773E-4</c:v>
                </c:pt>
                <c:pt idx="77">
                  <c:v>4.4987729570091254E-3</c:v>
                </c:pt>
                <c:pt idx="78">
                  <c:v>7.7286986698393053E-5</c:v>
                </c:pt>
                <c:pt idx="79">
                  <c:v>9.1177894177461351E-4</c:v>
                </c:pt>
                <c:pt idx="80">
                  <c:v>1.4696447396822509E-2</c:v>
                </c:pt>
                <c:pt idx="81">
                  <c:v>2.5281763396412405E-4</c:v>
                </c:pt>
                <c:pt idx="82">
                  <c:v>2.8273983238318576E-2</c:v>
                </c:pt>
                <c:pt idx="83">
                  <c:v>5.6786318573741467E-7</c:v>
                </c:pt>
                <c:pt idx="84">
                  <c:v>0.28551159573383844</c:v>
                </c:pt>
                <c:pt idx="85">
                  <c:v>0.31915274307877317</c:v>
                </c:pt>
                <c:pt idx="86">
                  <c:v>3.2162493595250204E-2</c:v>
                </c:pt>
                <c:pt idx="87">
                  <c:v>2.3310555356302335E-2</c:v>
                </c:pt>
                <c:pt idx="88">
                  <c:v>3.40008182582895E-3</c:v>
                </c:pt>
                <c:pt idx="89">
                  <c:v>6.1565065283568671E-2</c:v>
                </c:pt>
                <c:pt idx="90">
                  <c:v>5.2543491118575087E-3</c:v>
                </c:pt>
                <c:pt idx="91">
                  <c:v>5.9599175878710556E-4</c:v>
                </c:pt>
                <c:pt idx="92">
                  <c:v>1.725508935066132E-4</c:v>
                </c:pt>
                <c:pt idx="93">
                  <c:v>4.9025959766821614E-3</c:v>
                </c:pt>
                <c:pt idx="94">
                  <c:v>4.3913448124411718E-3</c:v>
                </c:pt>
                <c:pt idx="95">
                  <c:v>0.19617691485075725</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-15</c:v>
                </c:pt>
                <c:pt idx="1">
                  <c:v>26</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60"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A579F18E-04C9-48DE-84E7-59C55CB595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zoomScale="90" zoomScaleNormal="90" workbookViewId="0">
      <selection sqref="A1:M1"/>
    </sheetView>
  </sheetViews>
  <sheetFormatPr defaultColWidth="6.58203125" defaultRowHeight="15" customHeight="1" x14ac:dyDescent="0.3"/>
  <cols>
    <col min="1" max="1" width="6.58203125" style="48" customWidth="1"/>
    <col min="2" max="2" width="10.58203125" style="48" customWidth="1"/>
    <col min="3" max="3" width="12.58203125" style="48" customWidth="1"/>
    <col min="4" max="13" width="10.58203125" style="48" customWidth="1"/>
    <col min="14" max="16384" width="6.58203125" style="48"/>
  </cols>
  <sheetData>
    <row r="1" spans="1:13" s="32" customFormat="1" ht="15" customHeight="1" x14ac:dyDescent="0.3">
      <c r="A1" s="172" t="s">
        <v>272</v>
      </c>
      <c r="B1" s="152"/>
      <c r="C1" s="152"/>
      <c r="D1" s="152"/>
      <c r="E1" s="152"/>
      <c r="F1" s="152"/>
      <c r="G1" s="152"/>
      <c r="H1" s="152"/>
      <c r="I1" s="152"/>
      <c r="J1" s="152"/>
      <c r="K1" s="152"/>
      <c r="L1" s="152"/>
      <c r="M1" s="153"/>
    </row>
    <row r="2" spans="1:13" s="34" customFormat="1" ht="15" customHeight="1" x14ac:dyDescent="0.3">
      <c r="A2" s="173" t="s">
        <v>0</v>
      </c>
      <c r="B2" s="174"/>
      <c r="C2" s="174"/>
      <c r="D2" s="174"/>
      <c r="E2" s="174"/>
      <c r="F2" s="174"/>
      <c r="G2" s="174"/>
      <c r="H2" s="174"/>
      <c r="I2" s="174"/>
      <c r="J2" s="174"/>
      <c r="K2" s="174"/>
      <c r="L2" s="174"/>
      <c r="M2" s="175"/>
    </row>
    <row r="3" spans="1:13" ht="45" customHeight="1" x14ac:dyDescent="0.3">
      <c r="A3" s="161" t="s">
        <v>278</v>
      </c>
      <c r="B3" s="162"/>
      <c r="C3" s="162"/>
      <c r="D3" s="162"/>
      <c r="E3" s="162"/>
      <c r="F3" s="162"/>
      <c r="G3" s="162"/>
      <c r="H3" s="162"/>
      <c r="I3" s="162"/>
      <c r="J3" s="162"/>
      <c r="K3" s="162"/>
      <c r="L3" s="162"/>
      <c r="M3" s="163"/>
    </row>
    <row r="4" spans="1:13" ht="15" customHeight="1" x14ac:dyDescent="0.3">
      <c r="A4" s="33"/>
      <c r="B4" s="47" t="s">
        <v>1</v>
      </c>
      <c r="C4" s="47" t="s">
        <v>2</v>
      </c>
      <c r="D4" s="108"/>
      <c r="E4" s="108"/>
      <c r="F4" s="108"/>
      <c r="G4" s="108"/>
      <c r="H4" s="108"/>
      <c r="I4" s="108"/>
    </row>
    <row r="5" spans="1:13" ht="15" customHeight="1" x14ac:dyDescent="0.3">
      <c r="A5" s="33">
        <v>1</v>
      </c>
      <c r="B5" s="110" t="s">
        <v>269</v>
      </c>
      <c r="C5" s="26" t="s">
        <v>267</v>
      </c>
      <c r="D5" s="108"/>
      <c r="E5" s="108"/>
      <c r="F5" s="108"/>
      <c r="G5" s="108"/>
      <c r="H5" s="108"/>
      <c r="I5" s="108"/>
      <c r="J5" s="34"/>
    </row>
    <row r="6" spans="1:13" ht="15" customHeight="1" x14ac:dyDescent="0.3">
      <c r="A6" s="33">
        <v>2</v>
      </c>
      <c r="B6" s="50" t="s">
        <v>268</v>
      </c>
      <c r="C6" s="50" t="s">
        <v>7</v>
      </c>
      <c r="D6" s="108"/>
      <c r="E6" s="108"/>
      <c r="F6" s="108"/>
      <c r="G6" s="108"/>
      <c r="H6" s="108"/>
      <c r="I6" s="108"/>
    </row>
    <row r="7" spans="1:13" ht="15" customHeight="1" x14ac:dyDescent="0.3">
      <c r="A7" s="33">
        <v>3</v>
      </c>
      <c r="B7" s="111">
        <v>1</v>
      </c>
      <c r="C7" s="35" t="s">
        <v>35</v>
      </c>
      <c r="D7" s="108"/>
      <c r="E7" s="108"/>
      <c r="F7" s="108"/>
      <c r="G7" s="108"/>
      <c r="H7" s="108"/>
      <c r="I7" s="108"/>
    </row>
    <row r="8" spans="1:13" ht="15" customHeight="1" x14ac:dyDescent="0.3">
      <c r="A8" s="33">
        <v>4</v>
      </c>
      <c r="B8" s="111">
        <v>2</v>
      </c>
      <c r="C8" s="35" t="s">
        <v>36</v>
      </c>
      <c r="D8" s="108"/>
      <c r="E8" s="108"/>
      <c r="F8" s="108"/>
      <c r="G8" s="108"/>
      <c r="H8" s="108"/>
      <c r="I8" s="108"/>
    </row>
    <row r="9" spans="1:13" ht="15" customHeight="1" x14ac:dyDescent="0.3">
      <c r="A9" s="33">
        <v>5</v>
      </c>
      <c r="B9" s="111">
        <v>3</v>
      </c>
      <c r="C9" s="35" t="s">
        <v>37</v>
      </c>
      <c r="D9" s="108"/>
      <c r="E9" s="108"/>
      <c r="F9" s="108"/>
      <c r="G9" s="108"/>
      <c r="H9" s="108"/>
      <c r="I9" s="108"/>
    </row>
    <row r="10" spans="1:13" ht="15" customHeight="1" x14ac:dyDescent="0.3">
      <c r="A10" s="33" t="s">
        <v>10</v>
      </c>
      <c r="B10" s="111" t="s">
        <v>10</v>
      </c>
      <c r="C10" s="49"/>
      <c r="D10" s="108"/>
      <c r="E10" s="108"/>
      <c r="F10" s="108"/>
      <c r="G10" s="108"/>
      <c r="H10" s="108"/>
      <c r="I10" s="108"/>
    </row>
    <row r="11" spans="1:13" ht="15" customHeight="1" x14ac:dyDescent="0.3">
      <c r="A11" s="33">
        <v>98</v>
      </c>
      <c r="B11" s="111">
        <v>96</v>
      </c>
      <c r="C11" s="36" t="s">
        <v>247</v>
      </c>
      <c r="D11" s="108"/>
      <c r="E11" s="108"/>
      <c r="F11" s="108"/>
      <c r="G11" s="108"/>
      <c r="H11" s="108"/>
      <c r="I11" s="108"/>
    </row>
    <row r="12" spans="1:13" ht="34.5" customHeight="1" x14ac:dyDescent="0.3">
      <c r="A12" s="161" t="s">
        <v>279</v>
      </c>
      <c r="B12" s="162"/>
      <c r="C12" s="162"/>
      <c r="D12" s="162"/>
      <c r="E12" s="162"/>
      <c r="F12" s="162"/>
      <c r="G12" s="162"/>
      <c r="H12" s="162"/>
      <c r="I12" s="162"/>
      <c r="J12" s="162"/>
      <c r="K12" s="162"/>
      <c r="L12" s="162"/>
      <c r="M12" s="163"/>
    </row>
    <row r="13" spans="1:13" ht="15" customHeight="1" x14ac:dyDescent="0.3">
      <c r="A13" s="33"/>
      <c r="B13" s="47" t="s">
        <v>1</v>
      </c>
      <c r="C13" s="47" t="s">
        <v>2</v>
      </c>
      <c r="D13" s="47" t="s">
        <v>3</v>
      </c>
      <c r="E13" s="47" t="s">
        <v>4</v>
      </c>
      <c r="F13" s="47" t="s">
        <v>5</v>
      </c>
      <c r="G13" s="47" t="s">
        <v>6</v>
      </c>
      <c r="H13" s="47" t="s">
        <v>13</v>
      </c>
      <c r="I13" s="47" t="s">
        <v>14</v>
      </c>
      <c r="J13" s="47" t="s">
        <v>15</v>
      </c>
      <c r="K13" s="47" t="s">
        <v>16</v>
      </c>
      <c r="L13" s="47" t="s">
        <v>17</v>
      </c>
      <c r="M13" s="47" t="s">
        <v>18</v>
      </c>
    </row>
    <row r="14" spans="1:13" ht="15" customHeight="1" x14ac:dyDescent="0.3">
      <c r="A14" s="33">
        <v>1</v>
      </c>
      <c r="B14" s="176" t="s">
        <v>7</v>
      </c>
      <c r="C14" s="176" t="s">
        <v>19</v>
      </c>
      <c r="D14" s="176" t="s">
        <v>237</v>
      </c>
      <c r="E14" s="176"/>
      <c r="F14" s="176"/>
      <c r="G14" s="176"/>
      <c r="H14" s="176"/>
      <c r="I14" s="176"/>
      <c r="J14" s="176"/>
      <c r="K14" s="176"/>
      <c r="L14" s="176"/>
      <c r="M14" s="176"/>
    </row>
    <row r="15" spans="1:13" ht="15" customHeight="1" x14ac:dyDescent="0.3">
      <c r="A15" s="33">
        <v>2</v>
      </c>
      <c r="B15" s="176"/>
      <c r="C15" s="176"/>
      <c r="D15" s="24" t="s">
        <v>221</v>
      </c>
      <c r="E15" s="24" t="s">
        <v>222</v>
      </c>
      <c r="F15" s="24" t="s">
        <v>223</v>
      </c>
      <c r="G15" s="24" t="s">
        <v>224</v>
      </c>
      <c r="H15" s="24" t="s">
        <v>225</v>
      </c>
      <c r="I15" s="24" t="s">
        <v>226</v>
      </c>
      <c r="J15" s="24" t="s">
        <v>227</v>
      </c>
      <c r="K15" s="24" t="s">
        <v>228</v>
      </c>
      <c r="L15" s="24" t="s">
        <v>229</v>
      </c>
      <c r="M15" s="24" t="s">
        <v>230</v>
      </c>
    </row>
    <row r="16" spans="1:13" ht="15" customHeight="1" x14ac:dyDescent="0.3">
      <c r="A16" s="33">
        <v>3</v>
      </c>
      <c r="B16" s="51" t="s">
        <v>35</v>
      </c>
      <c r="C16" s="8" t="s">
        <v>8</v>
      </c>
      <c r="D16" s="26">
        <v>29.89</v>
      </c>
      <c r="E16" s="49">
        <v>29.56</v>
      </c>
      <c r="F16" s="26">
        <v>29.6</v>
      </c>
      <c r="G16" s="49"/>
      <c r="H16" s="26"/>
      <c r="I16" s="49"/>
      <c r="J16" s="26"/>
      <c r="K16" s="49"/>
      <c r="L16" s="26"/>
      <c r="M16" s="49"/>
    </row>
    <row r="17" spans="1:13" ht="15" customHeight="1" x14ac:dyDescent="0.3">
      <c r="A17" s="33">
        <v>4</v>
      </c>
      <c r="B17" s="51" t="s">
        <v>36</v>
      </c>
      <c r="C17" s="8" t="s">
        <v>9</v>
      </c>
      <c r="D17" s="26">
        <v>31.15</v>
      </c>
      <c r="E17" s="49">
        <v>31.27</v>
      </c>
      <c r="F17" s="26">
        <v>30.75</v>
      </c>
      <c r="G17" s="26"/>
      <c r="H17" s="49"/>
      <c r="I17" s="26"/>
      <c r="J17" s="26"/>
      <c r="K17" s="49"/>
      <c r="L17" s="26"/>
      <c r="M17" s="26"/>
    </row>
    <row r="18" spans="1:13" ht="15" customHeight="1" x14ac:dyDescent="0.3">
      <c r="A18" s="33" t="s">
        <v>21</v>
      </c>
      <c r="B18" s="51" t="s">
        <v>10</v>
      </c>
      <c r="C18" s="51" t="s">
        <v>10</v>
      </c>
      <c r="D18" s="26"/>
      <c r="E18" s="49"/>
      <c r="F18" s="26"/>
      <c r="G18" s="49"/>
      <c r="H18" s="26"/>
      <c r="I18" s="49"/>
      <c r="J18" s="26"/>
      <c r="K18" s="49"/>
      <c r="L18" s="26"/>
      <c r="M18" s="49"/>
    </row>
    <row r="19" spans="1:13" ht="15" customHeight="1" x14ac:dyDescent="0.3">
      <c r="A19" s="33">
        <v>98</v>
      </c>
      <c r="B19" s="37" t="s">
        <v>247</v>
      </c>
      <c r="C19" s="37" t="s">
        <v>11</v>
      </c>
      <c r="D19" s="27">
        <v>18.649999999999999</v>
      </c>
      <c r="E19" s="38">
        <v>18.149999999999999</v>
      </c>
      <c r="F19" s="27">
        <v>18.239999999999998</v>
      </c>
      <c r="G19" s="27"/>
      <c r="H19" s="38"/>
      <c r="I19" s="27"/>
      <c r="J19" s="27"/>
      <c r="K19" s="38"/>
      <c r="L19" s="27"/>
      <c r="M19" s="27"/>
    </row>
    <row r="20" spans="1:13" ht="31.5" customHeight="1" x14ac:dyDescent="0.3">
      <c r="A20" s="161" t="s">
        <v>280</v>
      </c>
      <c r="B20" s="162"/>
      <c r="C20" s="162"/>
      <c r="D20" s="162"/>
      <c r="E20" s="162"/>
      <c r="F20" s="162"/>
      <c r="G20" s="162"/>
      <c r="H20" s="162"/>
      <c r="I20" s="162"/>
      <c r="J20" s="162"/>
      <c r="K20" s="162"/>
      <c r="L20" s="162"/>
      <c r="M20" s="163"/>
    </row>
    <row r="21" spans="1:13" ht="15" customHeight="1" x14ac:dyDescent="0.3">
      <c r="A21" s="166" t="s">
        <v>271</v>
      </c>
      <c r="B21" s="167"/>
      <c r="C21" s="167"/>
      <c r="D21" s="167"/>
      <c r="E21" s="167"/>
      <c r="F21" s="167"/>
      <c r="G21" s="167"/>
      <c r="H21" s="167"/>
      <c r="I21" s="167"/>
      <c r="J21" s="167"/>
      <c r="K21" s="167"/>
      <c r="L21" s="167"/>
      <c r="M21" s="168"/>
    </row>
    <row r="22" spans="1:13" ht="38" customHeight="1" x14ac:dyDescent="0.3">
      <c r="A22" s="161" t="s">
        <v>281</v>
      </c>
      <c r="B22" s="162"/>
      <c r="C22" s="162"/>
      <c r="D22" s="162"/>
      <c r="E22" s="162"/>
      <c r="F22" s="162"/>
      <c r="G22" s="162"/>
      <c r="H22" s="162"/>
      <c r="I22" s="162"/>
      <c r="J22" s="162"/>
      <c r="K22" s="162"/>
      <c r="L22" s="162"/>
      <c r="M22" s="163"/>
    </row>
    <row r="23" spans="1:13" ht="15" customHeight="1" x14ac:dyDescent="0.3">
      <c r="A23" s="33"/>
      <c r="B23" s="169" t="s">
        <v>1</v>
      </c>
      <c r="C23" s="170"/>
      <c r="D23" s="47" t="s">
        <v>2</v>
      </c>
      <c r="E23" s="47" t="s">
        <v>3</v>
      </c>
      <c r="F23" s="47" t="s">
        <v>4</v>
      </c>
      <c r="G23" s="47" t="s">
        <v>233</v>
      </c>
      <c r="H23" s="171" t="s">
        <v>234</v>
      </c>
      <c r="I23" s="171"/>
      <c r="J23" s="47" t="s">
        <v>231</v>
      </c>
      <c r="K23" s="47" t="s">
        <v>232</v>
      </c>
      <c r="L23" s="47" t="s">
        <v>22</v>
      </c>
      <c r="M23" s="47" t="s">
        <v>23</v>
      </c>
    </row>
    <row r="24" spans="1:13" ht="15" customHeight="1" x14ac:dyDescent="0.3">
      <c r="A24" s="33">
        <v>1</v>
      </c>
      <c r="B24" s="177" t="s">
        <v>270</v>
      </c>
      <c r="C24" s="178"/>
      <c r="D24" s="176" t="s">
        <v>19</v>
      </c>
      <c r="E24" s="181" t="s">
        <v>24</v>
      </c>
      <c r="F24" s="183"/>
      <c r="G24" s="184"/>
      <c r="H24" s="177" t="s">
        <v>270</v>
      </c>
      <c r="I24" s="178"/>
      <c r="J24" s="176" t="s">
        <v>19</v>
      </c>
      <c r="K24" s="181" t="s">
        <v>20</v>
      </c>
      <c r="L24" s="182"/>
      <c r="M24" s="158"/>
    </row>
    <row r="25" spans="1:13" ht="15" customHeight="1" x14ac:dyDescent="0.3">
      <c r="A25" s="33">
        <v>2</v>
      </c>
      <c r="B25" s="179"/>
      <c r="C25" s="180"/>
      <c r="D25" s="176"/>
      <c r="E25" s="45" t="s">
        <v>221</v>
      </c>
      <c r="F25" s="45" t="s">
        <v>222</v>
      </c>
      <c r="G25" s="45" t="s">
        <v>223</v>
      </c>
      <c r="H25" s="179"/>
      <c r="I25" s="180"/>
      <c r="J25" s="176"/>
      <c r="K25" s="45" t="s">
        <v>221</v>
      </c>
      <c r="L25" s="45" t="s">
        <v>222</v>
      </c>
      <c r="M25" s="45" t="s">
        <v>223</v>
      </c>
    </row>
    <row r="26" spans="1:13" ht="15" customHeight="1" x14ac:dyDescent="0.3">
      <c r="A26" s="33">
        <v>3</v>
      </c>
      <c r="B26" s="156" t="s">
        <v>12</v>
      </c>
      <c r="C26" s="157"/>
      <c r="D26" s="28" t="s">
        <v>26</v>
      </c>
      <c r="E26" s="8">
        <v>14.21</v>
      </c>
      <c r="F26" s="8">
        <v>14.67</v>
      </c>
      <c r="G26" s="8">
        <v>14.65</v>
      </c>
      <c r="H26" s="164" t="s">
        <v>12</v>
      </c>
      <c r="I26" s="165"/>
      <c r="J26" s="28" t="s">
        <v>26</v>
      </c>
      <c r="K26" s="8">
        <v>14.08</v>
      </c>
      <c r="L26" s="8">
        <v>14.02</v>
      </c>
      <c r="M26" s="8">
        <v>14.13</v>
      </c>
    </row>
    <row r="27" spans="1:13" ht="15" customHeight="1" x14ac:dyDescent="0.3">
      <c r="A27" s="33">
        <v>4</v>
      </c>
      <c r="B27" s="156" t="s">
        <v>25</v>
      </c>
      <c r="C27" s="158"/>
      <c r="D27" s="28" t="s">
        <v>28</v>
      </c>
      <c r="E27" s="8">
        <v>25.01</v>
      </c>
      <c r="F27" s="8">
        <v>24.19</v>
      </c>
      <c r="G27" s="8">
        <v>24.09</v>
      </c>
      <c r="H27" s="164" t="s">
        <v>25</v>
      </c>
      <c r="I27" s="165"/>
      <c r="J27" s="28" t="s">
        <v>28</v>
      </c>
      <c r="K27" s="8">
        <v>24.52</v>
      </c>
      <c r="L27" s="8">
        <v>24.44</v>
      </c>
      <c r="M27" s="8">
        <v>24.52</v>
      </c>
    </row>
    <row r="28" spans="1:13" ht="15" customHeight="1" x14ac:dyDescent="0.3">
      <c r="A28" s="33">
        <v>5</v>
      </c>
      <c r="B28" s="156" t="s">
        <v>31</v>
      </c>
      <c r="C28" s="158"/>
      <c r="D28" s="28" t="s">
        <v>30</v>
      </c>
      <c r="E28" s="8">
        <v>18.920000000000002</v>
      </c>
      <c r="F28" s="8">
        <v>18.96</v>
      </c>
      <c r="G28" s="8">
        <v>18.850000000000001</v>
      </c>
      <c r="H28" s="164" t="s">
        <v>31</v>
      </c>
      <c r="I28" s="165"/>
      <c r="J28" s="28" t="s">
        <v>30</v>
      </c>
      <c r="K28" s="8">
        <v>18.559999999999999</v>
      </c>
      <c r="L28" s="8">
        <v>18.350000000000001</v>
      </c>
      <c r="M28" s="8">
        <v>18.739999999999998</v>
      </c>
    </row>
    <row r="29" spans="1:13" ht="15" customHeight="1" x14ac:dyDescent="0.3">
      <c r="A29" s="33">
        <v>6</v>
      </c>
      <c r="B29" s="156" t="s">
        <v>27</v>
      </c>
      <c r="C29" s="158"/>
      <c r="D29" s="28" t="s">
        <v>32</v>
      </c>
      <c r="E29" s="8">
        <v>18.2</v>
      </c>
      <c r="F29" s="8">
        <v>18.309999999999999</v>
      </c>
      <c r="G29" s="8">
        <v>18.2</v>
      </c>
      <c r="H29" s="164" t="s">
        <v>27</v>
      </c>
      <c r="I29" s="165"/>
      <c r="J29" s="28" t="s">
        <v>32</v>
      </c>
      <c r="K29" s="8">
        <v>17.89</v>
      </c>
      <c r="L29" s="8">
        <v>17.77</v>
      </c>
      <c r="M29" s="8">
        <v>18.010000000000002</v>
      </c>
    </row>
    <row r="30" spans="1:13" ht="15" customHeight="1" x14ac:dyDescent="0.3">
      <c r="A30" s="33">
        <v>7</v>
      </c>
      <c r="B30" s="156" t="s">
        <v>118</v>
      </c>
      <c r="C30" s="158"/>
      <c r="D30" s="28" t="s">
        <v>33</v>
      </c>
      <c r="E30" s="8">
        <v>17.2</v>
      </c>
      <c r="F30" s="8">
        <v>17.29</v>
      </c>
      <c r="G30" s="8">
        <v>17.12</v>
      </c>
      <c r="H30" s="164" t="s">
        <v>118</v>
      </c>
      <c r="I30" s="165"/>
      <c r="J30" s="28" t="s">
        <v>33</v>
      </c>
      <c r="K30" s="8">
        <v>17.3</v>
      </c>
      <c r="L30" s="8">
        <v>17.13</v>
      </c>
      <c r="M30" s="8">
        <v>17.48</v>
      </c>
    </row>
    <row r="31" spans="1:13" ht="15" customHeight="1" x14ac:dyDescent="0.3">
      <c r="A31" s="33" t="s">
        <v>10</v>
      </c>
      <c r="B31" s="156"/>
      <c r="C31" s="158"/>
      <c r="D31" s="28" t="s">
        <v>34</v>
      </c>
      <c r="E31" s="8" t="s">
        <v>34</v>
      </c>
      <c r="F31" s="8" t="s">
        <v>34</v>
      </c>
      <c r="G31" s="8" t="s">
        <v>34</v>
      </c>
      <c r="H31" s="164"/>
      <c r="I31" s="165"/>
      <c r="J31" s="28" t="s">
        <v>34</v>
      </c>
      <c r="K31" s="8" t="s">
        <v>34</v>
      </c>
      <c r="L31" s="8" t="s">
        <v>34</v>
      </c>
      <c r="M31" s="8" t="s">
        <v>34</v>
      </c>
    </row>
    <row r="32" spans="1:13" ht="15" customHeight="1" x14ac:dyDescent="0.3">
      <c r="A32" s="33">
        <v>22</v>
      </c>
      <c r="B32" s="159"/>
      <c r="C32" s="160"/>
      <c r="D32" s="37"/>
      <c r="E32" s="37"/>
      <c r="F32" s="37"/>
      <c r="G32" s="37"/>
      <c r="H32" s="164"/>
      <c r="I32" s="165"/>
      <c r="J32" s="37"/>
      <c r="K32" s="37"/>
      <c r="L32" s="37"/>
      <c r="M32" s="37"/>
    </row>
    <row r="33" spans="1:13" ht="30" customHeight="1" x14ac:dyDescent="0.3">
      <c r="A33" s="161" t="s">
        <v>236</v>
      </c>
      <c r="B33" s="152"/>
      <c r="C33" s="152"/>
      <c r="D33" s="152"/>
      <c r="E33" s="152"/>
      <c r="F33" s="152"/>
      <c r="G33" s="152"/>
      <c r="H33" s="152"/>
      <c r="I33" s="152"/>
      <c r="J33" s="152"/>
      <c r="K33" s="152"/>
      <c r="L33" s="152"/>
      <c r="M33" s="153"/>
    </row>
    <row r="34" spans="1:13" ht="35" customHeight="1" x14ac:dyDescent="0.3">
      <c r="A34" s="161" t="s">
        <v>282</v>
      </c>
      <c r="B34" s="162"/>
      <c r="C34" s="162"/>
      <c r="D34" s="162"/>
      <c r="E34" s="162"/>
      <c r="F34" s="162"/>
      <c r="G34" s="162"/>
      <c r="H34" s="162"/>
      <c r="I34" s="162"/>
      <c r="J34" s="162"/>
      <c r="K34" s="162"/>
      <c r="L34" s="162"/>
      <c r="M34" s="163"/>
    </row>
    <row r="35" spans="1:13" ht="37.5" customHeight="1" x14ac:dyDescent="0.3">
      <c r="A35" s="161" t="s">
        <v>283</v>
      </c>
      <c r="B35" s="162"/>
      <c r="C35" s="162"/>
      <c r="D35" s="162"/>
      <c r="E35" s="162"/>
      <c r="F35" s="162"/>
      <c r="G35" s="162"/>
      <c r="H35" s="162"/>
      <c r="I35" s="162"/>
      <c r="J35" s="162"/>
      <c r="K35" s="162"/>
      <c r="L35" s="162"/>
      <c r="M35" s="163"/>
    </row>
    <row r="36" spans="1:13" ht="15" customHeight="1" x14ac:dyDescent="0.3">
      <c r="A36" s="151" t="s">
        <v>240</v>
      </c>
      <c r="B36" s="152"/>
      <c r="C36" s="152"/>
      <c r="D36" s="152"/>
      <c r="E36" s="152"/>
      <c r="F36" s="152"/>
      <c r="G36" s="152"/>
      <c r="H36" s="152"/>
      <c r="I36" s="152"/>
      <c r="J36" s="152"/>
      <c r="K36" s="152"/>
      <c r="L36" s="152"/>
      <c r="M36" s="153"/>
    </row>
    <row r="37" spans="1:13" ht="45" customHeight="1" x14ac:dyDescent="0.3">
      <c r="A37" s="151" t="s">
        <v>284</v>
      </c>
      <c r="B37" s="152"/>
      <c r="C37" s="152"/>
      <c r="D37" s="152"/>
      <c r="E37" s="152"/>
      <c r="F37" s="152"/>
      <c r="G37" s="152"/>
      <c r="H37" s="152"/>
      <c r="I37" s="152"/>
      <c r="J37" s="152"/>
      <c r="K37" s="152"/>
      <c r="L37" s="152"/>
      <c r="M37" s="153"/>
    </row>
    <row r="38" spans="1:13" ht="36" customHeight="1" x14ac:dyDescent="0.3">
      <c r="A38" s="151" t="s">
        <v>285</v>
      </c>
      <c r="B38" s="152"/>
      <c r="C38" s="152"/>
      <c r="D38" s="152"/>
      <c r="E38" s="152"/>
      <c r="F38" s="152"/>
      <c r="G38" s="152"/>
      <c r="H38" s="152"/>
      <c r="I38" s="152"/>
      <c r="J38" s="152"/>
      <c r="K38" s="152"/>
      <c r="L38" s="152"/>
      <c r="M38" s="153"/>
    </row>
    <row r="39" spans="1:13" ht="48" customHeight="1" x14ac:dyDescent="0.3">
      <c r="A39" s="151" t="s">
        <v>286</v>
      </c>
      <c r="B39" s="152"/>
      <c r="C39" s="152"/>
      <c r="D39" s="152"/>
      <c r="E39" s="152"/>
      <c r="F39" s="152"/>
      <c r="G39" s="152"/>
      <c r="H39" s="152"/>
      <c r="I39" s="152"/>
      <c r="J39" s="152"/>
      <c r="K39" s="152"/>
      <c r="L39" s="152"/>
      <c r="M39" s="153"/>
    </row>
    <row r="40" spans="1:13" ht="34" customHeight="1" x14ac:dyDescent="0.3">
      <c r="A40" s="151" t="s">
        <v>287</v>
      </c>
      <c r="B40" s="152"/>
      <c r="C40" s="152"/>
      <c r="D40" s="152"/>
      <c r="E40" s="152"/>
      <c r="F40" s="152"/>
      <c r="G40" s="152"/>
      <c r="H40" s="152"/>
      <c r="I40" s="152"/>
      <c r="J40" s="152"/>
      <c r="K40" s="152"/>
      <c r="L40" s="152"/>
      <c r="M40" s="153"/>
    </row>
    <row r="41" spans="1:13" ht="30" customHeight="1" x14ac:dyDescent="0.3">
      <c r="A41" s="154" t="s">
        <v>241</v>
      </c>
      <c r="B41" s="155"/>
      <c r="C41" s="155"/>
      <c r="D41" s="155"/>
      <c r="E41" s="155"/>
      <c r="F41" s="155"/>
      <c r="G41" s="155"/>
      <c r="H41" s="155"/>
      <c r="I41" s="155"/>
      <c r="J41" s="155"/>
      <c r="K41" s="155"/>
      <c r="L41" s="155"/>
      <c r="M41" s="155"/>
    </row>
    <row r="42" spans="1:13" ht="15" customHeight="1" x14ac:dyDescent="0.3">
      <c r="A42" s="148" t="s">
        <v>235</v>
      </c>
      <c r="B42" s="149"/>
      <c r="C42" s="149"/>
      <c r="D42" s="149"/>
      <c r="E42" s="149"/>
      <c r="F42" s="149"/>
      <c r="G42" s="149"/>
      <c r="H42" s="149"/>
      <c r="I42" s="149"/>
      <c r="J42" s="149"/>
      <c r="K42" s="149"/>
      <c r="L42" s="149"/>
      <c r="M42" s="150"/>
    </row>
  </sheetData>
  <mergeCells count="42">
    <mergeCell ref="H31:I31"/>
    <mergeCell ref="H32:I32"/>
    <mergeCell ref="A34:M34"/>
    <mergeCell ref="A1:M1"/>
    <mergeCell ref="A2:M2"/>
    <mergeCell ref="A3:M3"/>
    <mergeCell ref="A12:M12"/>
    <mergeCell ref="B14:B15"/>
    <mergeCell ref="C14:C15"/>
    <mergeCell ref="D14:M14"/>
    <mergeCell ref="B24:C25"/>
    <mergeCell ref="D24:D25"/>
    <mergeCell ref="J24:J25"/>
    <mergeCell ref="K24:M24"/>
    <mergeCell ref="E24:G24"/>
    <mergeCell ref="H24:I25"/>
    <mergeCell ref="A21:M21"/>
    <mergeCell ref="A20:M20"/>
    <mergeCell ref="A22:M22"/>
    <mergeCell ref="B23:C23"/>
    <mergeCell ref="H23:I23"/>
    <mergeCell ref="A37:M37"/>
    <mergeCell ref="B26:C26"/>
    <mergeCell ref="B27:C27"/>
    <mergeCell ref="B28:C28"/>
    <mergeCell ref="B29:C29"/>
    <mergeCell ref="B30:C30"/>
    <mergeCell ref="B31:C31"/>
    <mergeCell ref="B32:C32"/>
    <mergeCell ref="A33:M33"/>
    <mergeCell ref="A35:M35"/>
    <mergeCell ref="A36:M36"/>
    <mergeCell ref="H30:I30"/>
    <mergeCell ref="H29:I29"/>
    <mergeCell ref="H28:I28"/>
    <mergeCell ref="H27:I27"/>
    <mergeCell ref="H26:I26"/>
    <mergeCell ref="A42:M42"/>
    <mergeCell ref="A38:M38"/>
    <mergeCell ref="A39:M39"/>
    <mergeCell ref="A40:M40"/>
    <mergeCell ref="A41:M4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102"/>
  <sheetViews>
    <sheetView workbookViewId="0">
      <selection activeCell="D1" sqref="D1"/>
    </sheetView>
  </sheetViews>
  <sheetFormatPr defaultColWidth="6.58203125" defaultRowHeight="15" customHeight="1" x14ac:dyDescent="0.3"/>
  <cols>
    <col min="1" max="9" width="10.58203125" style="16" customWidth="1"/>
    <col min="10" max="10" width="6.58203125" style="16"/>
    <col min="11" max="11" width="6.58203125" style="12" customWidth="1"/>
    <col min="12" max="12" width="12.58203125" style="16" customWidth="1"/>
    <col min="13" max="14" width="8.58203125" style="16" customWidth="1"/>
    <col min="15" max="15" width="10.58203125" style="16" customWidth="1"/>
    <col min="16" max="252" width="6.58203125" style="16"/>
    <col min="253" max="253" width="6.58203125" style="16" customWidth="1"/>
    <col min="254" max="254" width="11.33203125" style="16" bestFit="1" customWidth="1"/>
    <col min="255" max="255" width="7.58203125" style="16" bestFit="1" customWidth="1"/>
    <col min="256" max="256" width="7.25" style="16" bestFit="1" customWidth="1"/>
    <col min="257" max="16384" width="6.58203125" style="16"/>
  </cols>
  <sheetData>
    <row r="1" spans="1:256" s="14" customFormat="1" ht="15" customHeight="1" x14ac:dyDescent="0.3">
      <c r="A1" s="238" t="s">
        <v>169</v>
      </c>
      <c r="B1" s="238"/>
      <c r="C1" s="238"/>
      <c r="D1" s="63">
        <v>3</v>
      </c>
      <c r="E1" s="16"/>
      <c r="F1" s="239" t="s">
        <v>170</v>
      </c>
      <c r="G1" s="239"/>
      <c r="H1" s="239"/>
      <c r="I1" s="63">
        <v>0.05</v>
      </c>
      <c r="K1" s="112"/>
      <c r="IS1" s="16"/>
      <c r="IT1" s="16"/>
      <c r="IU1" s="16"/>
      <c r="IV1" s="16"/>
    </row>
    <row r="2" spans="1:256" ht="30" customHeight="1" x14ac:dyDescent="0.3">
      <c r="A2" s="235" t="s">
        <v>171</v>
      </c>
      <c r="B2" s="240"/>
      <c r="C2" s="240"/>
      <c r="D2" s="240"/>
      <c r="E2" s="240"/>
      <c r="F2" s="240"/>
      <c r="G2" s="240"/>
      <c r="H2" s="240"/>
      <c r="I2" s="241"/>
    </row>
    <row r="3" spans="1:256" ht="15" customHeight="1" x14ac:dyDescent="0.3">
      <c r="A3" s="235" t="s">
        <v>172</v>
      </c>
      <c r="B3" s="240"/>
      <c r="C3" s="240"/>
      <c r="D3" s="240"/>
      <c r="E3" s="240"/>
      <c r="F3" s="240"/>
      <c r="G3" s="240"/>
      <c r="H3" s="240"/>
      <c r="I3" s="241"/>
      <c r="N3" s="72"/>
    </row>
    <row r="4" spans="1:256" ht="30" customHeight="1" x14ac:dyDescent="0.3">
      <c r="A4" s="235" t="s">
        <v>165</v>
      </c>
      <c r="B4" s="240"/>
      <c r="C4" s="240"/>
      <c r="D4" s="240"/>
      <c r="E4" s="240"/>
      <c r="F4" s="240"/>
      <c r="G4" s="240"/>
      <c r="H4" s="240"/>
      <c r="I4" s="241"/>
    </row>
    <row r="5" spans="1:256" ht="15" customHeight="1" x14ac:dyDescent="0.3">
      <c r="M5" s="181" t="s">
        <v>173</v>
      </c>
      <c r="N5" s="183"/>
      <c r="O5" s="184"/>
      <c r="IS5" s="45"/>
      <c r="IT5" s="45"/>
      <c r="IU5" s="181" t="s">
        <v>173</v>
      </c>
      <c r="IV5" s="184"/>
    </row>
    <row r="6" spans="1:256" ht="15" customHeight="1" x14ac:dyDescent="0.3">
      <c r="K6" s="109" t="s">
        <v>268</v>
      </c>
      <c r="L6" s="45" t="s">
        <v>7</v>
      </c>
      <c r="M6" s="45" t="s">
        <v>174</v>
      </c>
      <c r="N6" s="45" t="s">
        <v>175</v>
      </c>
      <c r="O6" s="45" t="s">
        <v>162</v>
      </c>
      <c r="IS6" s="45" t="s">
        <v>19</v>
      </c>
      <c r="IT6" s="45" t="s">
        <v>7</v>
      </c>
      <c r="IU6" s="45" t="s">
        <v>174</v>
      </c>
      <c r="IV6" s="45" t="s">
        <v>175</v>
      </c>
    </row>
    <row r="7" spans="1:256" ht="15" customHeight="1" x14ac:dyDescent="0.3">
      <c r="K7" s="113">
        <f>'Gene Table'!A3</f>
        <v>1</v>
      </c>
      <c r="L7" s="25" t="str">
        <f>'Gene Table'!B3</f>
        <v>ADIPOQ</v>
      </c>
      <c r="M7" s="73">
        <f>IF(ISNUMBER(Results!G3),LOG(Results!G3,2),NA())</f>
        <v>-0.36466666666666775</v>
      </c>
      <c r="N7" s="74">
        <f>IF(ISNUMBER(Results!H3),Results!H3,NA())</f>
        <v>1.2210822344846021E-2</v>
      </c>
      <c r="O7" s="25" t="str">
        <f>Results!J3</f>
        <v>OKAY</v>
      </c>
      <c r="IS7" s="25">
        <f>'Gene Table'!A3</f>
        <v>1</v>
      </c>
      <c r="IT7" s="25" t="str">
        <f>'Gene Table'!B3</f>
        <v>ADIPOQ</v>
      </c>
      <c r="IU7" s="73">
        <f>IF(ISNUMBER(M7),M7,"")</f>
        <v>-0.36466666666666775</v>
      </c>
      <c r="IV7" s="74">
        <f>IF(ISNUMBER(N7),N7,"")</f>
        <v>1.2210822344846021E-2</v>
      </c>
    </row>
    <row r="8" spans="1:256" ht="15" customHeight="1" x14ac:dyDescent="0.3">
      <c r="K8" s="113">
        <f>'Gene Table'!A4</f>
        <v>2</v>
      </c>
      <c r="L8" s="25" t="str">
        <f>'Gene Table'!B4</f>
        <v>BMP1</v>
      </c>
      <c r="M8" s="73">
        <f>IF(ISNUMBER(Results!G4),LOG(Results!G4,2),NA())</f>
        <v>1.1753333333333393</v>
      </c>
      <c r="N8" s="74">
        <f>IF(ISNUMBER(Results!H4),Results!H4,NA())</f>
        <v>3.9732527169350869E-3</v>
      </c>
      <c r="O8" s="25" t="str">
        <f>Results!J4</f>
        <v>OKAY</v>
      </c>
      <c r="IS8" s="25">
        <f>'Gene Table'!A4</f>
        <v>2</v>
      </c>
      <c r="IT8" s="25" t="str">
        <f>'Gene Table'!B4</f>
        <v>BMP1</v>
      </c>
      <c r="IU8" s="73">
        <f t="shared" ref="IU8:IV24" si="0">IF(ISNUMBER(M8),M8,"")</f>
        <v>1.1753333333333393</v>
      </c>
      <c r="IV8" s="74">
        <f t="shared" si="0"/>
        <v>3.9732527169350869E-3</v>
      </c>
    </row>
    <row r="9" spans="1:256" ht="15" customHeight="1" x14ac:dyDescent="0.3">
      <c r="B9" s="75">
        <f>ROUNDUP(MIN(IU7:IU90),0)-10</f>
        <v>-15</v>
      </c>
      <c r="C9" s="67">
        <f>I1</f>
        <v>0.05</v>
      </c>
      <c r="D9" s="67"/>
      <c r="E9" s="68"/>
      <c r="K9" s="113">
        <f>'Gene Table'!A5</f>
        <v>3</v>
      </c>
      <c r="L9" s="25" t="str">
        <f>'Gene Table'!B5</f>
        <v>BMP2</v>
      </c>
      <c r="M9" s="73">
        <f>IF(ISNUMBER(Results!G5),LOG(Results!G5,2),NA())</f>
        <v>2.4586666666666681</v>
      </c>
      <c r="N9" s="74">
        <f>IF(ISNUMBER(Results!H5),Results!H5,NA())</f>
        <v>1.4156804160014155E-3</v>
      </c>
      <c r="O9" s="25" t="str">
        <f>Results!J5</f>
        <v>OKAY</v>
      </c>
      <c r="IS9" s="25">
        <f>'Gene Table'!A5</f>
        <v>3</v>
      </c>
      <c r="IT9" s="25" t="str">
        <f>'Gene Table'!B5</f>
        <v>BMP2</v>
      </c>
      <c r="IU9" s="73">
        <f t="shared" si="0"/>
        <v>2.4586666666666681</v>
      </c>
      <c r="IV9" s="74">
        <f t="shared" si="0"/>
        <v>1.4156804160014155E-3</v>
      </c>
    </row>
    <row r="10" spans="1:256" ht="15" customHeight="1" x14ac:dyDescent="0.3">
      <c r="B10" s="76">
        <f>ROUNDUP(MAX(IU7:IU90),0)+10</f>
        <v>26</v>
      </c>
      <c r="C10" s="77">
        <f>C9</f>
        <v>0.05</v>
      </c>
      <c r="D10" s="77"/>
      <c r="E10" s="78"/>
      <c r="K10" s="113">
        <f>'Gene Table'!A6</f>
        <v>4</v>
      </c>
      <c r="L10" s="25" t="str">
        <f>'Gene Table'!B6</f>
        <v>BMP3</v>
      </c>
      <c r="M10" s="73">
        <f>IF(ISNUMBER(Results!G6),LOG(Results!G6,2),NA())</f>
        <v>1.3686666666666656</v>
      </c>
      <c r="N10" s="74">
        <f>IF(ISNUMBER(Results!H6),Results!H6,NA())</f>
        <v>0.14644170928602618</v>
      </c>
      <c r="O10" s="25" t="str">
        <f>Results!J6</f>
        <v>B</v>
      </c>
      <c r="IS10" s="25">
        <f>'Gene Table'!A6</f>
        <v>4</v>
      </c>
      <c r="IT10" s="25" t="str">
        <f>'Gene Table'!B6</f>
        <v>BMP3</v>
      </c>
      <c r="IU10" s="73">
        <f t="shared" si="0"/>
        <v>1.3686666666666656</v>
      </c>
      <c r="IV10" s="74">
        <f t="shared" si="0"/>
        <v>0.14644170928602618</v>
      </c>
    </row>
    <row r="11" spans="1:256" ht="15" customHeight="1" x14ac:dyDescent="0.3">
      <c r="B11" s="79"/>
      <c r="C11" s="77"/>
      <c r="D11" s="77"/>
      <c r="E11" s="78"/>
      <c r="K11" s="113">
        <f>'Gene Table'!A7</f>
        <v>5</v>
      </c>
      <c r="L11" s="25" t="str">
        <f>'Gene Table'!B7</f>
        <v>BMP4</v>
      </c>
      <c r="M11" s="73">
        <f>IF(ISNUMBER(Results!G7),LOG(Results!G7,2),NA())</f>
        <v>0.19533333333333189</v>
      </c>
      <c r="N11" s="74">
        <f>IF(ISNUMBER(Results!H7),Results!H7,NA())</f>
        <v>6.1565065283568671E-2</v>
      </c>
      <c r="O11" s="25" t="str">
        <f>Results!J7</f>
        <v>C</v>
      </c>
      <c r="IS11" s="25">
        <f>'Gene Table'!A7</f>
        <v>5</v>
      </c>
      <c r="IT11" s="25" t="str">
        <f>'Gene Table'!B7</f>
        <v>BMP4</v>
      </c>
      <c r="IU11" s="73">
        <f t="shared" si="0"/>
        <v>0.19533333333333189</v>
      </c>
      <c r="IV11" s="74">
        <f t="shared" si="0"/>
        <v>6.1565065283568671E-2</v>
      </c>
    </row>
    <row r="12" spans="1:256" ht="15" customHeight="1" x14ac:dyDescent="0.3">
      <c r="B12" s="79">
        <v>1</v>
      </c>
      <c r="C12" s="77">
        <f>LOG(D$1,2)</f>
        <v>1.5849625007211563</v>
      </c>
      <c r="D12" s="77">
        <f>-1*C12</f>
        <v>-1.5849625007211563</v>
      </c>
      <c r="E12" s="78">
        <v>0</v>
      </c>
      <c r="K12" s="113">
        <f>'Gene Table'!A8</f>
        <v>6</v>
      </c>
      <c r="L12" s="25" t="str">
        <f>'Gene Table'!B8</f>
        <v>BMP5</v>
      </c>
      <c r="M12" s="73">
        <f>IF(ISNUMBER(Results!G8),LOG(Results!G8,2),NA())</f>
        <v>2.6186666666666665</v>
      </c>
      <c r="N12" s="74">
        <f>IF(ISNUMBER(Results!H8),Results!H8,NA())</f>
        <v>6.4617379289458722E-4</v>
      </c>
      <c r="O12" s="25" t="str">
        <f>Results!J8</f>
        <v>OKAY</v>
      </c>
      <c r="IS12" s="25">
        <f>'Gene Table'!A8</f>
        <v>6</v>
      </c>
      <c r="IT12" s="25" t="str">
        <f>'Gene Table'!B8</f>
        <v>BMP5</v>
      </c>
      <c r="IU12" s="73">
        <f t="shared" si="0"/>
        <v>2.6186666666666665</v>
      </c>
      <c r="IV12" s="74">
        <f t="shared" si="0"/>
        <v>6.4617379289458722E-4</v>
      </c>
    </row>
    <row r="13" spans="1:256" ht="15" customHeight="1" x14ac:dyDescent="0.3">
      <c r="B13" s="80">
        <f>10^(ROUND(LOG(MIN(IV7:IV90)),0)-1)</f>
        <v>1E-8</v>
      </c>
      <c r="C13" s="70">
        <f>LOG(D$1,2)</f>
        <v>1.5849625007211563</v>
      </c>
      <c r="D13" s="70">
        <f>-1*C13</f>
        <v>-1.5849625007211563</v>
      </c>
      <c r="E13" s="71">
        <v>0</v>
      </c>
      <c r="K13" s="113">
        <f>'Gene Table'!A9</f>
        <v>7</v>
      </c>
      <c r="L13" s="25" t="str">
        <f>'Gene Table'!B9</f>
        <v>BMP6</v>
      </c>
      <c r="M13" s="73">
        <f>IF(ISNUMBER(Results!G9),LOG(Results!G9,2),NA())</f>
        <v>0.19533333333333189</v>
      </c>
      <c r="N13" s="74">
        <f>IF(ISNUMBER(Results!H9),Results!H9,NA())</f>
        <v>6.1565065283568671E-2</v>
      </c>
      <c r="O13" s="25" t="str">
        <f>Results!J9</f>
        <v>C</v>
      </c>
      <c r="IS13" s="25">
        <f>'Gene Table'!A9</f>
        <v>7</v>
      </c>
      <c r="IT13" s="25" t="str">
        <f>'Gene Table'!B9</f>
        <v>BMP6</v>
      </c>
      <c r="IU13" s="73">
        <f t="shared" si="0"/>
        <v>0.19533333333333189</v>
      </c>
      <c r="IV13" s="74">
        <f t="shared" si="0"/>
        <v>6.1565065283568671E-2</v>
      </c>
    </row>
    <row r="14" spans="1:256" ht="15" customHeight="1" x14ac:dyDescent="0.3">
      <c r="K14" s="113">
        <f>'Gene Table'!A10</f>
        <v>8</v>
      </c>
      <c r="L14" s="25" t="str">
        <f>'Gene Table'!B10</f>
        <v>BMP7</v>
      </c>
      <c r="M14" s="73">
        <f>IF(ISNUMBER(Results!G10),LOG(Results!G10,2),NA())</f>
        <v>-1.9113333333333329</v>
      </c>
      <c r="N14" s="74">
        <f>IF(ISNUMBER(Results!H10),Results!H10,NA())</f>
        <v>2.24041521938379E-5</v>
      </c>
      <c r="O14" s="25" t="str">
        <f>Results!J10</f>
        <v>OKAY</v>
      </c>
      <c r="IS14" s="25">
        <f>'Gene Table'!A10</f>
        <v>8</v>
      </c>
      <c r="IT14" s="25" t="str">
        <f>'Gene Table'!B10</f>
        <v>BMP7</v>
      </c>
      <c r="IU14" s="73">
        <f t="shared" si="0"/>
        <v>-1.9113333333333329</v>
      </c>
      <c r="IV14" s="74">
        <f t="shared" si="0"/>
        <v>2.24041521938379E-5</v>
      </c>
    </row>
    <row r="15" spans="1:256" ht="15" customHeight="1" x14ac:dyDescent="0.3">
      <c r="K15" s="113">
        <f>'Gene Table'!A11</f>
        <v>9</v>
      </c>
      <c r="L15" s="25" t="str">
        <f>'Gene Table'!B11</f>
        <v>CD40LG</v>
      </c>
      <c r="M15" s="73">
        <f>IF(ISNUMBER(Results!G11),LOG(Results!G11,2),NA())</f>
        <v>4.5686666666666671</v>
      </c>
      <c r="N15" s="74">
        <f>IF(ISNUMBER(Results!H11),Results!H11,NA())</f>
        <v>2.9026205530898349E-6</v>
      </c>
      <c r="O15" s="25" t="str">
        <f>Results!J11</f>
        <v>OKAY</v>
      </c>
      <c r="IS15" s="25">
        <f>'Gene Table'!A11</f>
        <v>9</v>
      </c>
      <c r="IT15" s="25" t="str">
        <f>'Gene Table'!B11</f>
        <v>CD40LG</v>
      </c>
      <c r="IU15" s="73">
        <f t="shared" si="0"/>
        <v>4.5686666666666671</v>
      </c>
      <c r="IV15" s="74">
        <f t="shared" si="0"/>
        <v>2.9026205530898349E-6</v>
      </c>
    </row>
    <row r="16" spans="1:256" ht="15" customHeight="1" x14ac:dyDescent="0.3">
      <c r="K16" s="113">
        <f>'Gene Table'!A12</f>
        <v>10</v>
      </c>
      <c r="L16" s="25" t="str">
        <f>'Gene Table'!B12</f>
        <v>CD70</v>
      </c>
      <c r="M16" s="73">
        <f>IF(ISNUMBER(Results!G12),LOG(Results!G12,2),NA())</f>
        <v>10.545333333333335</v>
      </c>
      <c r="N16" s="74">
        <f>IF(ISNUMBER(Results!H12),Results!H12,NA())</f>
        <v>3.7808164124755994E-6</v>
      </c>
      <c r="O16" s="25" t="str">
        <f>Results!J12</f>
        <v>OKAY</v>
      </c>
      <c r="IS16" s="25">
        <f>'Gene Table'!A12</f>
        <v>10</v>
      </c>
      <c r="IT16" s="25" t="str">
        <f>'Gene Table'!B12</f>
        <v>CD70</v>
      </c>
      <c r="IU16" s="73">
        <f t="shared" si="0"/>
        <v>10.545333333333335</v>
      </c>
      <c r="IV16" s="74">
        <f t="shared" si="0"/>
        <v>3.7808164124755994E-6</v>
      </c>
    </row>
    <row r="17" spans="11:256" ht="15" customHeight="1" x14ac:dyDescent="0.3">
      <c r="K17" s="113">
        <f>'Gene Table'!A13</f>
        <v>11</v>
      </c>
      <c r="L17" s="25" t="str">
        <f>'Gene Table'!B13</f>
        <v>CNTF</v>
      </c>
      <c r="M17" s="73">
        <f>IF(ISNUMBER(Results!G13),LOG(Results!G13,2),NA())</f>
        <v>1.1919999999999993</v>
      </c>
      <c r="N17" s="74">
        <f>IF(ISNUMBER(Results!H13),Results!H13,NA())</f>
        <v>9.1427059952443934E-2</v>
      </c>
      <c r="O17" s="25" t="str">
        <f>Results!J13</f>
        <v>B</v>
      </c>
      <c r="IS17" s="25">
        <f>'Gene Table'!A13</f>
        <v>11</v>
      </c>
      <c r="IT17" s="25" t="str">
        <f>'Gene Table'!B13</f>
        <v>CNTF</v>
      </c>
      <c r="IU17" s="73">
        <f t="shared" si="0"/>
        <v>1.1919999999999993</v>
      </c>
      <c r="IV17" s="74">
        <f t="shared" si="0"/>
        <v>9.1427059952443934E-2</v>
      </c>
    </row>
    <row r="18" spans="11:256" ht="15" customHeight="1" x14ac:dyDescent="0.3">
      <c r="K18" s="113">
        <f>'Gene Table'!A14</f>
        <v>12</v>
      </c>
      <c r="L18" s="25" t="str">
        <f>'Gene Table'!B14</f>
        <v>CSF1</v>
      </c>
      <c r="M18" s="73">
        <f>IF(ISNUMBER(Results!G14),LOG(Results!G14,2),NA())</f>
        <v>2.4486666666666674</v>
      </c>
      <c r="N18" s="74">
        <f>IF(ISNUMBER(Results!H14),Results!H14,NA())</f>
        <v>6.1136829851024199E-6</v>
      </c>
      <c r="O18" s="25" t="str">
        <f>Results!J14</f>
        <v>OKAY</v>
      </c>
      <c r="IS18" s="25">
        <f>'Gene Table'!A14</f>
        <v>12</v>
      </c>
      <c r="IT18" s="25" t="str">
        <f>'Gene Table'!B14</f>
        <v>CSF1</v>
      </c>
      <c r="IU18" s="73">
        <f t="shared" si="0"/>
        <v>2.4486666666666674</v>
      </c>
      <c r="IV18" s="74">
        <f t="shared" si="0"/>
        <v>6.1136829851024199E-6</v>
      </c>
    </row>
    <row r="19" spans="11:256" ht="15" customHeight="1" x14ac:dyDescent="0.3">
      <c r="K19" s="113">
        <f>'Gene Table'!A15</f>
        <v>13</v>
      </c>
      <c r="L19" s="25" t="str">
        <f>'Gene Table'!B15</f>
        <v>CSF2</v>
      </c>
      <c r="M19" s="73">
        <f>IF(ISNUMBER(Results!G15),LOG(Results!G15,2),NA())</f>
        <v>-0.82466666666666866</v>
      </c>
      <c r="N19" s="74">
        <f>IF(ISNUMBER(Results!H15),Results!H15,NA())</f>
        <v>0.25699445330886322</v>
      </c>
      <c r="O19" s="25" t="str">
        <f>Results!J15</f>
        <v>B</v>
      </c>
      <c r="IS19" s="25">
        <f>'Gene Table'!A15</f>
        <v>13</v>
      </c>
      <c r="IT19" s="25" t="str">
        <f>'Gene Table'!B15</f>
        <v>CSF2</v>
      </c>
      <c r="IU19" s="73">
        <f t="shared" si="0"/>
        <v>-0.82466666666666866</v>
      </c>
      <c r="IV19" s="74">
        <f t="shared" si="0"/>
        <v>0.25699445330886322</v>
      </c>
    </row>
    <row r="20" spans="11:256" ht="15" customHeight="1" x14ac:dyDescent="0.3">
      <c r="K20" s="113">
        <f>'Gene Table'!A16</f>
        <v>14</v>
      </c>
      <c r="L20" s="25" t="str">
        <f>'Gene Table'!B16</f>
        <v>CSF3</v>
      </c>
      <c r="M20" s="73">
        <f>IF(ISNUMBER(Results!G16),LOG(Results!G16,2),NA())</f>
        <v>1.1586666666666692</v>
      </c>
      <c r="N20" s="74">
        <f>IF(ISNUMBER(Results!H16),Results!H16,NA())</f>
        <v>6.6414107669759817E-2</v>
      </c>
      <c r="O20" s="25" t="str">
        <f>Results!J16</f>
        <v>B</v>
      </c>
      <c r="IS20" s="25">
        <f>'Gene Table'!A16</f>
        <v>14</v>
      </c>
      <c r="IT20" s="25" t="str">
        <f>'Gene Table'!B16</f>
        <v>CSF3</v>
      </c>
      <c r="IU20" s="73">
        <f t="shared" si="0"/>
        <v>1.1586666666666692</v>
      </c>
      <c r="IV20" s="74">
        <f t="shared" si="0"/>
        <v>6.6414107669759817E-2</v>
      </c>
    </row>
    <row r="21" spans="11:256" ht="15" customHeight="1" x14ac:dyDescent="0.3">
      <c r="K21" s="113">
        <f>'Gene Table'!A17</f>
        <v>15</v>
      </c>
      <c r="L21" s="25" t="str">
        <f>'Gene Table'!B17</f>
        <v>FAM3B</v>
      </c>
      <c r="M21" s="73">
        <f>IF(ISNUMBER(Results!G17),LOG(Results!G17,2),NA())</f>
        <v>0.54533333333333445</v>
      </c>
      <c r="N21" s="74">
        <f>IF(ISNUMBER(Results!H17),Results!H17,NA())</f>
        <v>1.5052497955883191E-3</v>
      </c>
      <c r="O21" s="25" t="str">
        <f>Results!J17</f>
        <v>OKAY</v>
      </c>
      <c r="IS21" s="25">
        <f>'Gene Table'!A17</f>
        <v>15</v>
      </c>
      <c r="IT21" s="25" t="str">
        <f>'Gene Table'!B17</f>
        <v>FAM3B</v>
      </c>
      <c r="IU21" s="73">
        <f t="shared" si="0"/>
        <v>0.54533333333333445</v>
      </c>
      <c r="IV21" s="74">
        <f t="shared" si="0"/>
        <v>1.5052497955883191E-3</v>
      </c>
    </row>
    <row r="22" spans="11:256" ht="15" customHeight="1" x14ac:dyDescent="0.3">
      <c r="K22" s="113">
        <f>'Gene Table'!A18</f>
        <v>16</v>
      </c>
      <c r="L22" s="25" t="str">
        <f>'Gene Table'!B18</f>
        <v>FASLG</v>
      </c>
      <c r="M22" s="73">
        <f>IF(ISNUMBER(Results!G18),LOG(Results!G18,2),NA())</f>
        <v>0.19533333333333189</v>
      </c>
      <c r="N22" s="74">
        <f>IF(ISNUMBER(Results!H18),Results!H18,NA())</f>
        <v>6.1565065283568671E-2</v>
      </c>
      <c r="O22" s="25" t="str">
        <f>Results!J18</f>
        <v>C</v>
      </c>
      <c r="IS22" s="25">
        <f>'Gene Table'!A18</f>
        <v>16</v>
      </c>
      <c r="IT22" s="25" t="str">
        <f>'Gene Table'!B18</f>
        <v>FASLG</v>
      </c>
      <c r="IU22" s="73">
        <f t="shared" si="0"/>
        <v>0.19533333333333189</v>
      </c>
      <c r="IV22" s="74">
        <f t="shared" si="0"/>
        <v>6.1565065283568671E-2</v>
      </c>
    </row>
    <row r="23" spans="11:256" ht="15" customHeight="1" x14ac:dyDescent="0.3">
      <c r="K23" s="113">
        <f>'Gene Table'!A19</f>
        <v>17</v>
      </c>
      <c r="L23" s="25" t="str">
        <f>'Gene Table'!B19</f>
        <v>FIGF</v>
      </c>
      <c r="M23" s="73">
        <f>IF(ISNUMBER(Results!G19),LOG(Results!G19,2),NA())</f>
        <v>0.19533333333333189</v>
      </c>
      <c r="N23" s="74">
        <f>IF(ISNUMBER(Results!H19),Results!H19,NA())</f>
        <v>6.1565065283568671E-2</v>
      </c>
      <c r="O23" s="25" t="str">
        <f>Results!J19</f>
        <v>C</v>
      </c>
      <c r="IS23" s="25">
        <f>'Gene Table'!A19</f>
        <v>17</v>
      </c>
      <c r="IT23" s="25" t="str">
        <f>'Gene Table'!B19</f>
        <v>FIGF</v>
      </c>
      <c r="IU23" s="73">
        <f t="shared" si="0"/>
        <v>0.19533333333333189</v>
      </c>
      <c r="IV23" s="74">
        <f t="shared" si="0"/>
        <v>6.1565065283568671E-2</v>
      </c>
    </row>
    <row r="24" spans="11:256" ht="15" customHeight="1" x14ac:dyDescent="0.3">
      <c r="K24" s="113">
        <f>'Gene Table'!A20</f>
        <v>18</v>
      </c>
      <c r="L24" s="25" t="str">
        <f>'Gene Table'!B20</f>
        <v>GDF2</v>
      </c>
      <c r="M24" s="73">
        <f>IF(ISNUMBER(Results!G20),LOG(Results!G20,2),NA())</f>
        <v>0.19533333333333189</v>
      </c>
      <c r="N24" s="74">
        <f>IF(ISNUMBER(Results!H20),Results!H20,NA())</f>
        <v>6.1565065283568671E-2</v>
      </c>
      <c r="O24" s="25" t="str">
        <f>Results!J20</f>
        <v>C</v>
      </c>
      <c r="IS24" s="25">
        <f>'Gene Table'!A20</f>
        <v>18</v>
      </c>
      <c r="IT24" s="25" t="str">
        <f>'Gene Table'!B20</f>
        <v>GDF2</v>
      </c>
      <c r="IU24" s="73">
        <f t="shared" si="0"/>
        <v>0.19533333333333189</v>
      </c>
      <c r="IV24" s="74">
        <f t="shared" si="0"/>
        <v>6.1565065283568671E-2</v>
      </c>
    </row>
    <row r="25" spans="11:256" ht="15" customHeight="1" x14ac:dyDescent="0.3">
      <c r="K25" s="113">
        <f>'Gene Table'!A21</f>
        <v>19</v>
      </c>
      <c r="L25" s="25" t="str">
        <f>'Gene Table'!B21</f>
        <v>GDF5</v>
      </c>
      <c r="M25" s="73">
        <f>IF(ISNUMBER(Results!G21),LOG(Results!G21,2),NA())</f>
        <v>-0.43133333333333479</v>
      </c>
      <c r="N25" s="74">
        <f>IF(ISNUMBER(Results!H21),Results!H21,NA())</f>
        <v>0.44961254551764546</v>
      </c>
      <c r="O25" s="25" t="str">
        <f>Results!J21</f>
        <v>B</v>
      </c>
      <c r="IS25" s="25">
        <f>'Gene Table'!A21</f>
        <v>19</v>
      </c>
      <c r="IT25" s="25" t="str">
        <f>'Gene Table'!B21</f>
        <v>GDF5</v>
      </c>
      <c r="IU25" s="73">
        <f>IF(ISNUMBER(M25),M25,"")</f>
        <v>-0.43133333333333479</v>
      </c>
      <c r="IV25" s="74">
        <f>IF(ISNUMBER(N25),N25,"")</f>
        <v>0.44961254551764546</v>
      </c>
    </row>
    <row r="26" spans="11:256" ht="15" customHeight="1" x14ac:dyDescent="0.3">
      <c r="K26" s="113">
        <f>'Gene Table'!A22</f>
        <v>20</v>
      </c>
      <c r="L26" s="25" t="str">
        <f>'Gene Table'!B22</f>
        <v>GDF9</v>
      </c>
      <c r="M26" s="73">
        <f>IF(ISNUMBER(Results!G22),LOG(Results!G22,2),NA())</f>
        <v>1.1120000000000012</v>
      </c>
      <c r="N26" s="74">
        <f>IF(ISNUMBER(Results!H22),Results!H22,NA())</f>
        <v>0.24496671421507943</v>
      </c>
      <c r="O26" s="25" t="str">
        <f>Results!J22</f>
        <v>B</v>
      </c>
      <c r="IS26" s="25">
        <f>'Gene Table'!A22</f>
        <v>20</v>
      </c>
      <c r="IT26" s="25" t="str">
        <f>'Gene Table'!B22</f>
        <v>GDF9</v>
      </c>
      <c r="IU26" s="73">
        <f t="shared" ref="IU26:IV37" si="1">IF(ISNUMBER(M26),M26,"")</f>
        <v>1.1120000000000012</v>
      </c>
      <c r="IV26" s="74">
        <f t="shared" si="1"/>
        <v>0.24496671421507943</v>
      </c>
    </row>
    <row r="27" spans="11:256" ht="15" customHeight="1" x14ac:dyDescent="0.3">
      <c r="K27" s="113">
        <f>'Gene Table'!A23</f>
        <v>21</v>
      </c>
      <c r="L27" s="25" t="str">
        <f>'Gene Table'!B23</f>
        <v>IFNA1</v>
      </c>
      <c r="M27" s="73">
        <f>IF(ISNUMBER(Results!G23),LOG(Results!G23,2),NA())</f>
        <v>0.50866666666666327</v>
      </c>
      <c r="N27" s="74">
        <f>IF(ISNUMBER(Results!H23),Results!H23,NA())</f>
        <v>0.195163044896321</v>
      </c>
      <c r="O27" s="25" t="str">
        <f>Results!J23</f>
        <v>B</v>
      </c>
      <c r="IS27" s="25">
        <f>'Gene Table'!A23</f>
        <v>21</v>
      </c>
      <c r="IT27" s="25" t="str">
        <f>'Gene Table'!B23</f>
        <v>IFNA1</v>
      </c>
      <c r="IU27" s="73">
        <f t="shared" si="1"/>
        <v>0.50866666666666327</v>
      </c>
      <c r="IV27" s="74">
        <f t="shared" si="1"/>
        <v>0.195163044896321</v>
      </c>
    </row>
    <row r="28" spans="11:256" ht="15" customHeight="1" x14ac:dyDescent="0.3">
      <c r="K28" s="113">
        <f>'Gene Table'!A24</f>
        <v>22</v>
      </c>
      <c r="L28" s="25" t="str">
        <f>'Gene Table'!B24</f>
        <v>IFNA2</v>
      </c>
      <c r="M28" s="73">
        <f>IF(ISNUMBER(Results!G24),LOG(Results!G24,2),NA())</f>
        <v>0.67866666666666842</v>
      </c>
      <c r="N28" s="74">
        <f>IF(ISNUMBER(Results!H24),Results!H24,NA())</f>
        <v>0.26775149350665023</v>
      </c>
      <c r="O28" s="25" t="str">
        <f>Results!J24</f>
        <v>B</v>
      </c>
      <c r="IS28" s="25">
        <f>'Gene Table'!A24</f>
        <v>22</v>
      </c>
      <c r="IT28" s="25" t="str">
        <f>'Gene Table'!B24</f>
        <v>IFNA2</v>
      </c>
      <c r="IU28" s="73">
        <f t="shared" si="1"/>
        <v>0.67866666666666842</v>
      </c>
      <c r="IV28" s="74">
        <f t="shared" si="1"/>
        <v>0.26775149350665023</v>
      </c>
    </row>
    <row r="29" spans="11:256" ht="15" customHeight="1" x14ac:dyDescent="0.3">
      <c r="K29" s="113">
        <f>'Gene Table'!A25</f>
        <v>23</v>
      </c>
      <c r="L29" s="25" t="str">
        <f>'Gene Table'!B25</f>
        <v>IFNA4</v>
      </c>
      <c r="M29" s="73">
        <f>IF(ISNUMBER(Results!G25),LOG(Results!G25,2),NA())</f>
        <v>0.33866666666666806</v>
      </c>
      <c r="N29" s="74">
        <f>IF(ISNUMBER(Results!H25),Results!H25,NA())</f>
        <v>0.18859792838255512</v>
      </c>
      <c r="O29" s="25" t="str">
        <f>Results!J25</f>
        <v>B</v>
      </c>
      <c r="IS29" s="25">
        <f>'Gene Table'!A25</f>
        <v>23</v>
      </c>
      <c r="IT29" s="25" t="str">
        <f>'Gene Table'!B25</f>
        <v>IFNA4</v>
      </c>
      <c r="IU29" s="73">
        <f t="shared" si="1"/>
        <v>0.33866666666666806</v>
      </c>
      <c r="IV29" s="74">
        <f t="shared" si="1"/>
        <v>0.18859792838255512</v>
      </c>
    </row>
    <row r="30" spans="11:256" ht="15" customHeight="1" x14ac:dyDescent="0.3">
      <c r="K30" s="113">
        <f>'Gene Table'!A26</f>
        <v>24</v>
      </c>
      <c r="L30" s="25" t="str">
        <f>'Gene Table'!B26</f>
        <v>IFNA5</v>
      </c>
      <c r="M30" s="73">
        <f>IF(ISNUMBER(Results!G26),LOG(Results!G26,2),NA())</f>
        <v>-3.6880000000000006</v>
      </c>
      <c r="N30" s="74">
        <f>IF(ISNUMBER(Results!H26),Results!H26,NA())</f>
        <v>1.2385569392784643E-3</v>
      </c>
      <c r="O30" s="25" t="str">
        <f>Results!J26</f>
        <v>A</v>
      </c>
      <c r="IS30" s="25">
        <f>'Gene Table'!A26</f>
        <v>24</v>
      </c>
      <c r="IT30" s="25" t="str">
        <f>'Gene Table'!B26</f>
        <v>IFNA5</v>
      </c>
      <c r="IU30" s="73">
        <f t="shared" si="1"/>
        <v>-3.6880000000000006</v>
      </c>
      <c r="IV30" s="74">
        <f t="shared" si="1"/>
        <v>1.2385569392784643E-3</v>
      </c>
    </row>
    <row r="31" spans="11:256" ht="15" customHeight="1" x14ac:dyDescent="0.3">
      <c r="K31" s="113">
        <f>'Gene Table'!A27</f>
        <v>25</v>
      </c>
      <c r="L31" s="25" t="str">
        <f>'Gene Table'!B27</f>
        <v>IFNB1</v>
      </c>
      <c r="M31" s="73">
        <f>IF(ISNUMBER(Results!G27),LOG(Results!G27,2),NA())</f>
        <v>0.19533333333333189</v>
      </c>
      <c r="N31" s="74">
        <f>IF(ISNUMBER(Results!H27),Results!H27,NA())</f>
        <v>6.1565065283568671E-2</v>
      </c>
      <c r="O31" s="25" t="str">
        <f>Results!J27</f>
        <v>C</v>
      </c>
      <c r="IS31" s="25">
        <f>'Gene Table'!A27</f>
        <v>25</v>
      </c>
      <c r="IT31" s="25" t="str">
        <f>'Gene Table'!B27</f>
        <v>IFNB1</v>
      </c>
      <c r="IU31" s="73">
        <f t="shared" si="1"/>
        <v>0.19533333333333189</v>
      </c>
      <c r="IV31" s="74">
        <f t="shared" si="1"/>
        <v>6.1565065283568671E-2</v>
      </c>
    </row>
    <row r="32" spans="11:256" ht="15" customHeight="1" x14ac:dyDescent="0.3">
      <c r="K32" s="113">
        <f>'Gene Table'!A28</f>
        <v>26</v>
      </c>
      <c r="L32" s="25" t="str">
        <f>'Gene Table'!B28</f>
        <v>IFNG</v>
      </c>
      <c r="M32" s="73">
        <f>IF(ISNUMBER(Results!G28),LOG(Results!G28,2),NA())</f>
        <v>-1.841333333333333</v>
      </c>
      <c r="N32" s="74">
        <f>IF(ISNUMBER(Results!H28),Results!H28,NA())</f>
        <v>8.2015108868881831E-3</v>
      </c>
      <c r="O32" s="25" t="str">
        <f>Results!J28</f>
        <v>A</v>
      </c>
      <c r="IS32" s="25">
        <f>'Gene Table'!A28</f>
        <v>26</v>
      </c>
      <c r="IT32" s="25" t="str">
        <f>'Gene Table'!B28</f>
        <v>IFNG</v>
      </c>
      <c r="IU32" s="73">
        <f t="shared" si="1"/>
        <v>-1.841333333333333</v>
      </c>
      <c r="IV32" s="74">
        <f t="shared" si="1"/>
        <v>8.2015108868881831E-3</v>
      </c>
    </row>
    <row r="33" spans="11:256" ht="15" customHeight="1" x14ac:dyDescent="0.3">
      <c r="K33" s="113">
        <f>'Gene Table'!A29</f>
        <v>27</v>
      </c>
      <c r="L33" s="25" t="str">
        <f>'Gene Table'!B29</f>
        <v>IL10</v>
      </c>
      <c r="M33" s="73">
        <f>IF(ISNUMBER(Results!G29),LOG(Results!G29,2),NA())</f>
        <v>9.0386666666666677</v>
      </c>
      <c r="N33" s="74">
        <f>IF(ISNUMBER(Results!H29),Results!H29,NA())</f>
        <v>1.1398714413491325E-5</v>
      </c>
      <c r="O33" s="25" t="str">
        <f>Results!J29</f>
        <v>OKAY</v>
      </c>
      <c r="IS33" s="25">
        <f>'Gene Table'!A29</f>
        <v>27</v>
      </c>
      <c r="IT33" s="25" t="str">
        <f>'Gene Table'!B29</f>
        <v>IL10</v>
      </c>
      <c r="IU33" s="73">
        <f t="shared" si="1"/>
        <v>9.0386666666666677</v>
      </c>
      <c r="IV33" s="74">
        <f t="shared" si="1"/>
        <v>1.1398714413491325E-5</v>
      </c>
    </row>
    <row r="34" spans="11:256" ht="15" customHeight="1" x14ac:dyDescent="0.3">
      <c r="K34" s="113">
        <f>'Gene Table'!A30</f>
        <v>28</v>
      </c>
      <c r="L34" s="25" t="str">
        <f>'Gene Table'!B30</f>
        <v>IL11</v>
      </c>
      <c r="M34" s="73">
        <f>IF(ISNUMBER(Results!G30),LOG(Results!G30,2),NA())</f>
        <v>-0.67799999999999994</v>
      </c>
      <c r="N34" s="74">
        <f>IF(ISNUMBER(Results!H30),Results!H30,NA())</f>
        <v>2.6326066839978974E-2</v>
      </c>
      <c r="O34" s="25" t="str">
        <f>Results!J30</f>
        <v>OKAY</v>
      </c>
      <c r="IS34" s="25">
        <f>'Gene Table'!A30</f>
        <v>28</v>
      </c>
      <c r="IT34" s="25" t="str">
        <f>'Gene Table'!B30</f>
        <v>IL11</v>
      </c>
      <c r="IU34" s="73">
        <f t="shared" si="1"/>
        <v>-0.67799999999999994</v>
      </c>
      <c r="IV34" s="74">
        <f t="shared" si="1"/>
        <v>2.6326066839978974E-2</v>
      </c>
    </row>
    <row r="35" spans="11:256" ht="15" customHeight="1" x14ac:dyDescent="0.3">
      <c r="K35" s="113">
        <f>'Gene Table'!A31</f>
        <v>29</v>
      </c>
      <c r="L35" s="25" t="str">
        <f>'Gene Table'!B31</f>
        <v>IL12A</v>
      </c>
      <c r="M35" s="73">
        <f>IF(ISNUMBER(Results!G31),LOG(Results!G31,2),NA())</f>
        <v>5.9719999999999995</v>
      </c>
      <c r="N35" s="74">
        <f>IF(ISNUMBER(Results!H31),Results!H31,NA())</f>
        <v>1.7780649490593211E-7</v>
      </c>
      <c r="O35" s="25" t="str">
        <f>Results!J31</f>
        <v>OKAY</v>
      </c>
      <c r="IS35" s="25">
        <f>'Gene Table'!A31</f>
        <v>29</v>
      </c>
      <c r="IT35" s="25" t="str">
        <f>'Gene Table'!B31</f>
        <v>IL12A</v>
      </c>
      <c r="IU35" s="73">
        <f t="shared" si="1"/>
        <v>5.9719999999999995</v>
      </c>
      <c r="IV35" s="74">
        <f t="shared" si="1"/>
        <v>1.7780649490593211E-7</v>
      </c>
    </row>
    <row r="36" spans="11:256" ht="15" customHeight="1" x14ac:dyDescent="0.3">
      <c r="K36" s="113">
        <f>'Gene Table'!A32</f>
        <v>30</v>
      </c>
      <c r="L36" s="25" t="str">
        <f>'Gene Table'!B32</f>
        <v>IL12B</v>
      </c>
      <c r="M36" s="73">
        <f>IF(ISNUMBER(Results!G32),LOG(Results!G32,2),NA())</f>
        <v>7.0953333333333317</v>
      </c>
      <c r="N36" s="74">
        <f>IF(ISNUMBER(Results!H32),Results!H32,NA())</f>
        <v>2.3252667548004555E-5</v>
      </c>
      <c r="O36" s="25" t="str">
        <f>Results!J32</f>
        <v>A</v>
      </c>
      <c r="IS36" s="25">
        <f>'Gene Table'!A32</f>
        <v>30</v>
      </c>
      <c r="IT36" s="25" t="str">
        <f>'Gene Table'!B32</f>
        <v>IL12B</v>
      </c>
      <c r="IU36" s="73">
        <f t="shared" si="1"/>
        <v>7.0953333333333317</v>
      </c>
      <c r="IV36" s="74">
        <f t="shared" si="1"/>
        <v>2.3252667548004555E-5</v>
      </c>
    </row>
    <row r="37" spans="11:256" ht="15" customHeight="1" x14ac:dyDescent="0.3">
      <c r="K37" s="113">
        <f>'Gene Table'!A33</f>
        <v>31</v>
      </c>
      <c r="L37" s="25" t="str">
        <f>'Gene Table'!B33</f>
        <v>IL13</v>
      </c>
      <c r="M37" s="73">
        <f>IF(ISNUMBER(Results!G33),LOG(Results!G33,2),NA())</f>
        <v>0.19199999999999909</v>
      </c>
      <c r="N37" s="74">
        <f>IF(ISNUMBER(Results!H33),Results!H33,NA())</f>
        <v>8.4091069827741657E-2</v>
      </c>
      <c r="O37" s="25" t="str">
        <f>Results!J33</f>
        <v>OKAY</v>
      </c>
      <c r="IS37" s="25">
        <f>'Gene Table'!A33</f>
        <v>31</v>
      </c>
      <c r="IT37" s="25" t="str">
        <f>'Gene Table'!B33</f>
        <v>IL13</v>
      </c>
      <c r="IU37" s="73">
        <f t="shared" si="1"/>
        <v>0.19199999999999909</v>
      </c>
      <c r="IV37" s="74">
        <f t="shared" si="1"/>
        <v>8.4091069827741657E-2</v>
      </c>
    </row>
    <row r="38" spans="11:256" ht="15" customHeight="1" x14ac:dyDescent="0.3">
      <c r="K38" s="113">
        <f>'Gene Table'!A34</f>
        <v>32</v>
      </c>
      <c r="L38" s="25" t="str">
        <f>'Gene Table'!B34</f>
        <v>IL15</v>
      </c>
      <c r="M38" s="73">
        <f>IF(ISNUMBER(Results!G34),LOG(Results!G34,2),NA())</f>
        <v>-2.0880000000000019</v>
      </c>
      <c r="N38" s="74">
        <f>IF(ISNUMBER(Results!H34),Results!H34,NA())</f>
        <v>5.657952150699231E-2</v>
      </c>
      <c r="O38" s="25" t="str">
        <f>Results!J34</f>
        <v>B</v>
      </c>
      <c r="IS38" s="25">
        <f>'Gene Table'!A34</f>
        <v>32</v>
      </c>
      <c r="IT38" s="25" t="str">
        <f>'Gene Table'!B34</f>
        <v>IL15</v>
      </c>
      <c r="IU38" s="73">
        <f>IF(ISNUMBER(M38),M38,"")</f>
        <v>-2.0880000000000019</v>
      </c>
      <c r="IV38" s="74">
        <f>IF(ISNUMBER(N38),N38,"")</f>
        <v>5.657952150699231E-2</v>
      </c>
    </row>
    <row r="39" spans="11:256" ht="15" customHeight="1" x14ac:dyDescent="0.3">
      <c r="K39" s="113">
        <f>'Gene Table'!A35</f>
        <v>33</v>
      </c>
      <c r="L39" s="25" t="str">
        <f>'Gene Table'!B35</f>
        <v>IL16</v>
      </c>
      <c r="M39" s="73">
        <f>IF(ISNUMBER(Results!G35),LOG(Results!G35,2),NA())</f>
        <v>11.952</v>
      </c>
      <c r="N39" s="74">
        <f>IF(ISNUMBER(Results!H35),Results!H35,NA())</f>
        <v>3.4884105733055608E-6</v>
      </c>
      <c r="O39" s="25" t="str">
        <f>Results!J35</f>
        <v>A</v>
      </c>
      <c r="IS39" s="25">
        <f>'Gene Table'!A35</f>
        <v>33</v>
      </c>
      <c r="IT39" s="25" t="str">
        <f>'Gene Table'!B35</f>
        <v>IL16</v>
      </c>
      <c r="IU39" s="73">
        <f t="shared" ref="IU39:IV49" si="2">IF(ISNUMBER(M39),M39,"")</f>
        <v>11.952</v>
      </c>
      <c r="IV39" s="74">
        <f t="shared" si="2"/>
        <v>3.4884105733055608E-6</v>
      </c>
    </row>
    <row r="40" spans="11:256" ht="15" customHeight="1" x14ac:dyDescent="0.3">
      <c r="K40" s="113">
        <f>'Gene Table'!A36</f>
        <v>34</v>
      </c>
      <c r="L40" s="25" t="str">
        <f>'Gene Table'!B36</f>
        <v>IL17A</v>
      </c>
      <c r="M40" s="73">
        <f>IF(ISNUMBER(Results!G36),LOG(Results!G36,2),NA())</f>
        <v>3.1999999999999654E-2</v>
      </c>
      <c r="N40" s="74">
        <f>IF(ISNUMBER(Results!H36),Results!H36,NA())</f>
        <v>0.7620972030080847</v>
      </c>
      <c r="O40" s="25" t="str">
        <f>Results!J36</f>
        <v>OKAY</v>
      </c>
      <c r="IS40" s="25">
        <f>'Gene Table'!A36</f>
        <v>34</v>
      </c>
      <c r="IT40" s="25" t="str">
        <f>'Gene Table'!B36</f>
        <v>IL17A</v>
      </c>
      <c r="IU40" s="73">
        <f t="shared" si="2"/>
        <v>3.1999999999999654E-2</v>
      </c>
      <c r="IV40" s="74">
        <f t="shared" si="2"/>
        <v>0.7620972030080847</v>
      </c>
    </row>
    <row r="41" spans="11:256" ht="15" customHeight="1" x14ac:dyDescent="0.3">
      <c r="K41" s="113">
        <f>'Gene Table'!A37</f>
        <v>35</v>
      </c>
      <c r="L41" s="25" t="str">
        <f>'Gene Table'!B37</f>
        <v>IL17B</v>
      </c>
      <c r="M41" s="73">
        <f>IF(ISNUMBER(Results!G37),LOG(Results!G37,2),NA())</f>
        <v>-1.7146666666666672</v>
      </c>
      <c r="N41" s="74">
        <f>IF(ISNUMBER(Results!H37),Results!H37,NA())</f>
        <v>2.5339719479730216E-3</v>
      </c>
      <c r="O41" s="25" t="str">
        <f>Results!J37</f>
        <v>OKAY</v>
      </c>
      <c r="IS41" s="25">
        <f>'Gene Table'!A37</f>
        <v>35</v>
      </c>
      <c r="IT41" s="25" t="str">
        <f>'Gene Table'!B37</f>
        <v>IL17B</v>
      </c>
      <c r="IU41" s="73">
        <f t="shared" si="2"/>
        <v>-1.7146666666666672</v>
      </c>
      <c r="IV41" s="74">
        <f t="shared" si="2"/>
        <v>2.5339719479730216E-3</v>
      </c>
    </row>
    <row r="42" spans="11:256" ht="15" customHeight="1" x14ac:dyDescent="0.3">
      <c r="K42" s="113">
        <f>'Gene Table'!A38</f>
        <v>36</v>
      </c>
      <c r="L42" s="25" t="str">
        <f>'Gene Table'!B38</f>
        <v>IL17C</v>
      </c>
      <c r="M42" s="73">
        <f>IF(ISNUMBER(Results!G38),LOG(Results!G38,2),NA())</f>
        <v>-1.0779999999999992</v>
      </c>
      <c r="N42" s="74">
        <f>IF(ISNUMBER(Results!H38),Results!H38,NA())</f>
        <v>3.9941028574005767E-5</v>
      </c>
      <c r="O42" s="25" t="str">
        <f>Results!J38</f>
        <v>OKAY</v>
      </c>
      <c r="IS42" s="25">
        <f>'Gene Table'!A38</f>
        <v>36</v>
      </c>
      <c r="IT42" s="25" t="str">
        <f>'Gene Table'!B38</f>
        <v>IL17C</v>
      </c>
      <c r="IU42" s="73">
        <f t="shared" si="2"/>
        <v>-1.0779999999999992</v>
      </c>
      <c r="IV42" s="74">
        <f t="shared" si="2"/>
        <v>3.9941028574005767E-5</v>
      </c>
    </row>
    <row r="43" spans="11:256" ht="15" customHeight="1" x14ac:dyDescent="0.3">
      <c r="K43" s="113">
        <f>'Gene Table'!A39</f>
        <v>37</v>
      </c>
      <c r="L43" s="25" t="str">
        <f>'Gene Table'!B39</f>
        <v>IL18</v>
      </c>
      <c r="M43" s="73">
        <f>IF(ISNUMBER(Results!G39),LOG(Results!G39,2),NA())</f>
        <v>12.892000000000003</v>
      </c>
      <c r="N43" s="74">
        <f>IF(ISNUMBER(Results!H39),Results!H39,NA())</f>
        <v>9.7022251234335104E-6</v>
      </c>
      <c r="O43" s="25" t="str">
        <f>Results!J39</f>
        <v>A</v>
      </c>
      <c r="IS43" s="25">
        <f>'Gene Table'!A39</f>
        <v>37</v>
      </c>
      <c r="IT43" s="25" t="str">
        <f>'Gene Table'!B39</f>
        <v>IL18</v>
      </c>
      <c r="IU43" s="73">
        <f t="shared" si="2"/>
        <v>12.892000000000003</v>
      </c>
      <c r="IV43" s="74">
        <f t="shared" si="2"/>
        <v>9.7022251234335104E-6</v>
      </c>
    </row>
    <row r="44" spans="11:256" ht="15" customHeight="1" x14ac:dyDescent="0.3">
      <c r="K44" s="113">
        <f>'Gene Table'!A40</f>
        <v>38</v>
      </c>
      <c r="L44" s="25" t="str">
        <f>'Gene Table'!B40</f>
        <v>IL19</v>
      </c>
      <c r="M44" s="73">
        <f>IF(ISNUMBER(Results!G40),LOG(Results!G40,2),NA())</f>
        <v>0.19533333333333189</v>
      </c>
      <c r="N44" s="74">
        <f>IF(ISNUMBER(Results!H40),Results!H40,NA())</f>
        <v>6.1565065283568671E-2</v>
      </c>
      <c r="O44" s="25" t="str">
        <f>Results!J40</f>
        <v>C</v>
      </c>
      <c r="IS44" s="25">
        <f>'Gene Table'!A40</f>
        <v>38</v>
      </c>
      <c r="IT44" s="25" t="str">
        <f>'Gene Table'!B40</f>
        <v>IL19</v>
      </c>
      <c r="IU44" s="73">
        <f t="shared" si="2"/>
        <v>0.19533333333333189</v>
      </c>
      <c r="IV44" s="74">
        <f t="shared" si="2"/>
        <v>6.1565065283568671E-2</v>
      </c>
    </row>
    <row r="45" spans="11:256" ht="15" customHeight="1" x14ac:dyDescent="0.3">
      <c r="K45" s="113">
        <f>'Gene Table'!A41</f>
        <v>39</v>
      </c>
      <c r="L45" s="25" t="str">
        <f>'Gene Table'!B41</f>
        <v>IL1A</v>
      </c>
      <c r="M45" s="73">
        <f>IF(ISNUMBER(Results!G41),LOG(Results!G41,2),NA())</f>
        <v>-0.63466666666666627</v>
      </c>
      <c r="N45" s="74">
        <f>IF(ISNUMBER(Results!H41),Results!H41,NA())</f>
        <v>1.4302607300498323E-2</v>
      </c>
      <c r="O45" s="25" t="str">
        <f>Results!J41</f>
        <v>OKAY</v>
      </c>
      <c r="IS45" s="25">
        <f>'Gene Table'!A41</f>
        <v>39</v>
      </c>
      <c r="IT45" s="25" t="str">
        <f>'Gene Table'!B41</f>
        <v>IL1A</v>
      </c>
      <c r="IU45" s="73">
        <f t="shared" si="2"/>
        <v>-0.63466666666666627</v>
      </c>
      <c r="IV45" s="74">
        <f t="shared" si="2"/>
        <v>1.4302607300498323E-2</v>
      </c>
    </row>
    <row r="46" spans="11:256" ht="15" customHeight="1" x14ac:dyDescent="0.3">
      <c r="K46" s="113">
        <f>'Gene Table'!A42</f>
        <v>40</v>
      </c>
      <c r="L46" s="25" t="str">
        <f>'Gene Table'!B42</f>
        <v>IL1B</v>
      </c>
      <c r="M46" s="73">
        <f>IF(ISNUMBER(Results!G42),LOG(Results!G42,2),NA())</f>
        <v>0.19533333333333189</v>
      </c>
      <c r="N46" s="74">
        <f>IF(ISNUMBER(Results!H42),Results!H42,NA())</f>
        <v>6.1565065283568671E-2</v>
      </c>
      <c r="O46" s="25" t="str">
        <f>Results!J42</f>
        <v>C</v>
      </c>
      <c r="IS46" s="25">
        <f>'Gene Table'!A42</f>
        <v>40</v>
      </c>
      <c r="IT46" s="25" t="str">
        <f>'Gene Table'!B42</f>
        <v>IL1B</v>
      </c>
      <c r="IU46" s="73">
        <f t="shared" si="2"/>
        <v>0.19533333333333189</v>
      </c>
      <c r="IV46" s="74">
        <f t="shared" si="2"/>
        <v>6.1565065283568671E-2</v>
      </c>
    </row>
    <row r="47" spans="11:256" ht="15" customHeight="1" x14ac:dyDescent="0.3">
      <c r="K47" s="113">
        <f>'Gene Table'!A43</f>
        <v>41</v>
      </c>
      <c r="L47" s="25" t="str">
        <f>'Gene Table'!B43</f>
        <v>IL1RN</v>
      </c>
      <c r="M47" s="73">
        <f>IF(ISNUMBER(Results!G43),LOG(Results!G43,2),NA())</f>
        <v>-0.41133333333333505</v>
      </c>
      <c r="N47" s="74">
        <f>IF(ISNUMBER(Results!H43),Results!H43,NA())</f>
        <v>6.3019787668638527E-2</v>
      </c>
      <c r="O47" s="25" t="str">
        <f>Results!J43</f>
        <v>OKAY</v>
      </c>
      <c r="IS47" s="25">
        <f>'Gene Table'!A43</f>
        <v>41</v>
      </c>
      <c r="IT47" s="25" t="str">
        <f>'Gene Table'!B43</f>
        <v>IL1RN</v>
      </c>
      <c r="IU47" s="73">
        <f t="shared" si="2"/>
        <v>-0.41133333333333505</v>
      </c>
      <c r="IV47" s="74">
        <f t="shared" si="2"/>
        <v>6.3019787668638527E-2</v>
      </c>
    </row>
    <row r="48" spans="11:256" ht="15" customHeight="1" x14ac:dyDescent="0.3">
      <c r="K48" s="113">
        <f>'Gene Table'!A44</f>
        <v>42</v>
      </c>
      <c r="L48" s="25" t="str">
        <f>'Gene Table'!B44</f>
        <v>IL2</v>
      </c>
      <c r="M48" s="73">
        <f>IF(ISNUMBER(Results!G44),LOG(Results!G44,2),NA())</f>
        <v>-2.1580000000000004</v>
      </c>
      <c r="N48" s="74">
        <f>IF(ISNUMBER(Results!H44),Results!H44,NA())</f>
        <v>1.1562918913101313E-2</v>
      </c>
      <c r="O48" s="25" t="str">
        <f>Results!J44</f>
        <v>OKAY</v>
      </c>
      <c r="IS48" s="25">
        <f>'Gene Table'!A44</f>
        <v>42</v>
      </c>
      <c r="IT48" s="25" t="str">
        <f>'Gene Table'!B44</f>
        <v>IL2</v>
      </c>
      <c r="IU48" s="73">
        <f t="shared" si="2"/>
        <v>-2.1580000000000004</v>
      </c>
      <c r="IV48" s="74">
        <f t="shared" si="2"/>
        <v>1.1562918913101313E-2</v>
      </c>
    </row>
    <row r="49" spans="11:256" ht="15" customHeight="1" x14ac:dyDescent="0.3">
      <c r="K49" s="113">
        <f>'Gene Table'!A45</f>
        <v>43</v>
      </c>
      <c r="L49" s="25" t="str">
        <f>'Gene Table'!B45</f>
        <v>IL20</v>
      </c>
      <c r="M49" s="73">
        <f>IF(ISNUMBER(Results!G45),LOG(Results!G45,2),NA())</f>
        <v>-4.0546666666666669</v>
      </c>
      <c r="N49" s="74">
        <f>IF(ISNUMBER(Results!H45),Results!H45,NA())</f>
        <v>1.8577744253881091E-6</v>
      </c>
      <c r="O49" s="25" t="str">
        <f>Results!J45</f>
        <v>OKAY</v>
      </c>
      <c r="IS49" s="25">
        <f>'Gene Table'!A45</f>
        <v>43</v>
      </c>
      <c r="IT49" s="25" t="str">
        <f>'Gene Table'!B45</f>
        <v>IL20</v>
      </c>
      <c r="IU49" s="73">
        <f t="shared" si="2"/>
        <v>-4.0546666666666669</v>
      </c>
      <c r="IV49" s="74">
        <f t="shared" si="2"/>
        <v>1.8577744253881091E-6</v>
      </c>
    </row>
    <row r="50" spans="11:256" ht="15" customHeight="1" x14ac:dyDescent="0.3">
      <c r="K50" s="113">
        <f>'Gene Table'!A46</f>
        <v>44</v>
      </c>
      <c r="L50" s="25" t="str">
        <f>'Gene Table'!B46</f>
        <v>IL21</v>
      </c>
      <c r="M50" s="73">
        <f>IF(ISNUMBER(Results!G46),LOG(Results!G46,2),NA())</f>
        <v>-2.8313333333333324</v>
      </c>
      <c r="N50" s="74">
        <f>IF(ISNUMBER(Results!H46),Results!H46,NA())</f>
        <v>3.7665844520600296E-6</v>
      </c>
      <c r="O50" s="25" t="str">
        <f>Results!J46</f>
        <v>OKAY</v>
      </c>
      <c r="IS50" s="25">
        <f>'Gene Table'!A46</f>
        <v>44</v>
      </c>
      <c r="IT50" s="25" t="str">
        <f>'Gene Table'!B46</f>
        <v>IL21</v>
      </c>
      <c r="IU50" s="73">
        <f>IF(ISNUMBER(M50),M50,"")</f>
        <v>-2.8313333333333324</v>
      </c>
      <c r="IV50" s="74">
        <f>IF(ISNUMBER(N50),N50,"")</f>
        <v>3.7665844520600296E-6</v>
      </c>
    </row>
    <row r="51" spans="11:256" ht="15" customHeight="1" x14ac:dyDescent="0.3">
      <c r="K51" s="113">
        <f>'Gene Table'!A47</f>
        <v>45</v>
      </c>
      <c r="L51" s="25" t="str">
        <f>'Gene Table'!B47</f>
        <v>IL22</v>
      </c>
      <c r="M51" s="73">
        <f>IF(ISNUMBER(Results!G47),LOG(Results!G47,2),NA())</f>
        <v>0.19533333333333189</v>
      </c>
      <c r="N51" s="74">
        <f>IF(ISNUMBER(Results!H47),Results!H47,NA())</f>
        <v>6.1565065283568671E-2</v>
      </c>
      <c r="O51" s="25" t="str">
        <f>Results!J47</f>
        <v>C</v>
      </c>
      <c r="IS51" s="25">
        <f>'Gene Table'!A47</f>
        <v>45</v>
      </c>
      <c r="IT51" s="25" t="str">
        <f>'Gene Table'!B47</f>
        <v>IL22</v>
      </c>
      <c r="IU51" s="73">
        <f t="shared" ref="IU51:IV64" si="3">IF(ISNUMBER(M51),M51,"")</f>
        <v>0.19533333333333189</v>
      </c>
      <c r="IV51" s="74">
        <f t="shared" si="3"/>
        <v>6.1565065283568671E-2</v>
      </c>
    </row>
    <row r="52" spans="11:256" ht="15" customHeight="1" x14ac:dyDescent="0.3">
      <c r="K52" s="113">
        <f>'Gene Table'!A48</f>
        <v>46</v>
      </c>
      <c r="L52" s="25" t="str">
        <f>'Gene Table'!B48</f>
        <v>IL23A</v>
      </c>
      <c r="M52" s="73">
        <f>IF(ISNUMBER(Results!G48),LOG(Results!G48,2),NA())</f>
        <v>1.2253333333333347</v>
      </c>
      <c r="N52" s="74">
        <f>IF(ISNUMBER(Results!H48),Results!H48,NA())</f>
        <v>1.6998887755348836E-3</v>
      </c>
      <c r="O52" s="25" t="str">
        <f>Results!J48</f>
        <v>OKAY</v>
      </c>
      <c r="IS52" s="25">
        <f>'Gene Table'!A48</f>
        <v>46</v>
      </c>
      <c r="IT52" s="25" t="str">
        <f>'Gene Table'!B48</f>
        <v>IL23A</v>
      </c>
      <c r="IU52" s="73">
        <f t="shared" si="3"/>
        <v>1.2253333333333347</v>
      </c>
      <c r="IV52" s="74">
        <f t="shared" si="3"/>
        <v>1.6998887755348836E-3</v>
      </c>
    </row>
    <row r="53" spans="11:256" ht="15" customHeight="1" x14ac:dyDescent="0.3">
      <c r="K53" s="113">
        <f>'Gene Table'!A49</f>
        <v>47</v>
      </c>
      <c r="L53" s="25" t="str">
        <f>'Gene Table'!B49</f>
        <v>IL24</v>
      </c>
      <c r="M53" s="73">
        <f>IF(ISNUMBER(Results!G49),LOG(Results!G49,2),NA())</f>
        <v>-0.36466666666666897</v>
      </c>
      <c r="N53" s="74">
        <f>IF(ISNUMBER(Results!H49),Results!H49,NA())</f>
        <v>0.22292636970480087</v>
      </c>
      <c r="O53" s="25" t="str">
        <f>Results!J49</f>
        <v>A</v>
      </c>
      <c r="IS53" s="25">
        <f>'Gene Table'!A49</f>
        <v>47</v>
      </c>
      <c r="IT53" s="25" t="str">
        <f>'Gene Table'!B49</f>
        <v>IL24</v>
      </c>
      <c r="IU53" s="73">
        <f t="shared" si="3"/>
        <v>-0.36466666666666897</v>
      </c>
      <c r="IV53" s="74">
        <f t="shared" si="3"/>
        <v>0.22292636970480087</v>
      </c>
    </row>
    <row r="54" spans="11:256" ht="15" customHeight="1" x14ac:dyDescent="0.3">
      <c r="K54" s="113">
        <f>'Gene Table'!A50</f>
        <v>48</v>
      </c>
      <c r="L54" s="25" t="str">
        <f>'Gene Table'!B50</f>
        <v>IL25</v>
      </c>
      <c r="M54" s="73">
        <f>IF(ISNUMBER(Results!G50),LOG(Results!G50,2),NA())</f>
        <v>-3.4846666666666661</v>
      </c>
      <c r="N54" s="74">
        <f>IF(ISNUMBER(Results!H50),Results!H50,NA())</f>
        <v>1.0454018918275043E-2</v>
      </c>
      <c r="O54" s="25" t="str">
        <f>Results!J50</f>
        <v>OKAY</v>
      </c>
      <c r="IS54" s="25">
        <f>'Gene Table'!A50</f>
        <v>48</v>
      </c>
      <c r="IT54" s="25" t="str">
        <f>'Gene Table'!B50</f>
        <v>IL25</v>
      </c>
      <c r="IU54" s="73">
        <f t="shared" si="3"/>
        <v>-3.4846666666666661</v>
      </c>
      <c r="IV54" s="74">
        <f t="shared" si="3"/>
        <v>1.0454018918275043E-2</v>
      </c>
    </row>
    <row r="55" spans="11:256" ht="15" customHeight="1" x14ac:dyDescent="0.3">
      <c r="K55" s="113">
        <f>'Gene Table'!A51</f>
        <v>49</v>
      </c>
      <c r="L55" s="25" t="str">
        <f>'Gene Table'!B51</f>
        <v>IL27</v>
      </c>
      <c r="M55" s="73">
        <f>IF(ISNUMBER(Results!G51),LOG(Results!G51,2),NA())</f>
        <v>0.86866666666666681</v>
      </c>
      <c r="N55" s="74">
        <f>IF(ISNUMBER(Results!H51),Results!H51,NA())</f>
        <v>0.37447404169301263</v>
      </c>
      <c r="O55" s="25" t="str">
        <f>Results!J51</f>
        <v>B</v>
      </c>
      <c r="IS55" s="25">
        <f>'Gene Table'!A51</f>
        <v>49</v>
      </c>
      <c r="IT55" s="25" t="str">
        <f>'Gene Table'!B51</f>
        <v>IL27</v>
      </c>
      <c r="IU55" s="73">
        <f t="shared" si="3"/>
        <v>0.86866666666666681</v>
      </c>
      <c r="IV55" s="74">
        <f t="shared" si="3"/>
        <v>0.37447404169301263</v>
      </c>
    </row>
    <row r="56" spans="11:256" ht="15" customHeight="1" x14ac:dyDescent="0.3">
      <c r="K56" s="113">
        <f>'Gene Table'!A52</f>
        <v>50</v>
      </c>
      <c r="L56" s="25" t="str">
        <f>'Gene Table'!B52</f>
        <v>IL3</v>
      </c>
      <c r="M56" s="73">
        <f>IF(ISNUMBER(Results!G52),LOG(Results!G52,2),NA())</f>
        <v>-1.424666666666669</v>
      </c>
      <c r="N56" s="74">
        <f>IF(ISNUMBER(Results!H52),Results!H52,NA())</f>
        <v>0.13118857370452994</v>
      </c>
      <c r="O56" s="25" t="str">
        <f>Results!J52</f>
        <v>OKAY</v>
      </c>
      <c r="IS56" s="25">
        <f>'Gene Table'!A52</f>
        <v>50</v>
      </c>
      <c r="IT56" s="25" t="str">
        <f>'Gene Table'!B52</f>
        <v>IL3</v>
      </c>
      <c r="IU56" s="73">
        <f t="shared" si="3"/>
        <v>-1.424666666666669</v>
      </c>
      <c r="IV56" s="74">
        <f t="shared" si="3"/>
        <v>0.13118857370452994</v>
      </c>
    </row>
    <row r="57" spans="11:256" ht="15" customHeight="1" x14ac:dyDescent="0.3">
      <c r="K57" s="113">
        <f>'Gene Table'!A53</f>
        <v>51</v>
      </c>
      <c r="L57" s="25" t="str">
        <f>'Gene Table'!B53</f>
        <v>IL4</v>
      </c>
      <c r="M57" s="73">
        <f>IF(ISNUMBER(Results!G53),LOG(Results!G53,2),NA())</f>
        <v>15.545333333333334</v>
      </c>
      <c r="N57" s="74">
        <f>IF(ISNUMBER(Results!H53),Results!H53,NA())</f>
        <v>5.5170343387694624E-5</v>
      </c>
      <c r="O57" s="25" t="str">
        <f>Results!J53</f>
        <v>OKAY</v>
      </c>
      <c r="IS57" s="25">
        <f>'Gene Table'!A53</f>
        <v>51</v>
      </c>
      <c r="IT57" s="25" t="str">
        <f>'Gene Table'!B53</f>
        <v>IL4</v>
      </c>
      <c r="IU57" s="73">
        <f t="shared" si="3"/>
        <v>15.545333333333334</v>
      </c>
      <c r="IV57" s="74">
        <f t="shared" si="3"/>
        <v>5.5170343387694624E-5</v>
      </c>
    </row>
    <row r="58" spans="11:256" ht="15" customHeight="1" x14ac:dyDescent="0.3">
      <c r="K58" s="113">
        <f>'Gene Table'!A54</f>
        <v>52</v>
      </c>
      <c r="L58" s="25" t="str">
        <f>'Gene Table'!B54</f>
        <v>IL5</v>
      </c>
      <c r="M58" s="73">
        <f>IF(ISNUMBER(Results!G54),LOG(Results!G54,2),NA())</f>
        <v>1.0019999999999984</v>
      </c>
      <c r="N58" s="74">
        <f>IF(ISNUMBER(Results!H54),Results!H54,NA())</f>
        <v>3.3840039049066795E-2</v>
      </c>
      <c r="O58" s="25" t="str">
        <f>Results!J54</f>
        <v>OKAY</v>
      </c>
      <c r="IS58" s="25">
        <f>'Gene Table'!A54</f>
        <v>52</v>
      </c>
      <c r="IT58" s="25" t="str">
        <f>'Gene Table'!B54</f>
        <v>IL5</v>
      </c>
      <c r="IU58" s="73">
        <f t="shared" si="3"/>
        <v>1.0019999999999984</v>
      </c>
      <c r="IV58" s="74">
        <f t="shared" si="3"/>
        <v>3.3840039049066795E-2</v>
      </c>
    </row>
    <row r="59" spans="11:256" ht="15" customHeight="1" x14ac:dyDescent="0.3">
      <c r="K59" s="113">
        <f>'Gene Table'!A55</f>
        <v>53</v>
      </c>
      <c r="L59" s="25" t="str">
        <f>'Gene Table'!B55</f>
        <v>IL6</v>
      </c>
      <c r="M59" s="73">
        <f>IF(ISNUMBER(Results!G55),LOG(Results!G55,2),NA())</f>
        <v>10.571999999999999</v>
      </c>
      <c r="N59" s="74">
        <f>IF(ISNUMBER(Results!H55),Results!H55,NA())</f>
        <v>7.419295518014388E-5</v>
      </c>
      <c r="O59" s="25" t="str">
        <f>Results!J55</f>
        <v>A</v>
      </c>
      <c r="IS59" s="25">
        <f>'Gene Table'!A55</f>
        <v>53</v>
      </c>
      <c r="IT59" s="25" t="str">
        <f>'Gene Table'!B55</f>
        <v>IL6</v>
      </c>
      <c r="IU59" s="73">
        <f t="shared" si="3"/>
        <v>10.571999999999999</v>
      </c>
      <c r="IV59" s="74">
        <f t="shared" si="3"/>
        <v>7.419295518014388E-5</v>
      </c>
    </row>
    <row r="60" spans="11:256" ht="15" customHeight="1" x14ac:dyDescent="0.3">
      <c r="K60" s="113">
        <f>'Gene Table'!A56</f>
        <v>54</v>
      </c>
      <c r="L60" s="25" t="str">
        <f>'Gene Table'!B56</f>
        <v>IL7</v>
      </c>
      <c r="M60" s="73">
        <f>IF(ISNUMBER(Results!G56),LOG(Results!G56,2),NA())</f>
        <v>13.262</v>
      </c>
      <c r="N60" s="74">
        <f>IF(ISNUMBER(Results!H56),Results!H56,NA())</f>
        <v>3.261389130523031E-6</v>
      </c>
      <c r="O60" s="25" t="str">
        <f>Results!J56</f>
        <v>A</v>
      </c>
      <c r="IS60" s="25">
        <f>'Gene Table'!A56</f>
        <v>54</v>
      </c>
      <c r="IT60" s="25" t="str">
        <f>'Gene Table'!B56</f>
        <v>IL7</v>
      </c>
      <c r="IU60" s="73">
        <f t="shared" si="3"/>
        <v>13.262</v>
      </c>
      <c r="IV60" s="74">
        <f t="shared" si="3"/>
        <v>3.261389130523031E-6</v>
      </c>
    </row>
    <row r="61" spans="11:256" ht="15" customHeight="1" x14ac:dyDescent="0.3">
      <c r="K61" s="113">
        <f>'Gene Table'!A57</f>
        <v>55</v>
      </c>
      <c r="L61" s="25" t="str">
        <f>'Gene Table'!B57</f>
        <v>CXCL8</v>
      </c>
      <c r="M61" s="73">
        <f>IF(ISNUMBER(Results!G57),LOG(Results!G57,2),NA())</f>
        <v>0.28200000000000008</v>
      </c>
      <c r="N61" s="74">
        <f>IF(ISNUMBER(Results!H57),Results!H57,NA())</f>
        <v>3.2729814054374487E-2</v>
      </c>
      <c r="O61" s="25" t="str">
        <f>Results!J57</f>
        <v>OKAY</v>
      </c>
      <c r="IS61" s="25">
        <f>'Gene Table'!A57</f>
        <v>55</v>
      </c>
      <c r="IT61" s="25" t="str">
        <f>'Gene Table'!B57</f>
        <v>CXCL8</v>
      </c>
      <c r="IU61" s="73">
        <f t="shared" si="3"/>
        <v>0.28200000000000008</v>
      </c>
      <c r="IV61" s="74">
        <f t="shared" si="3"/>
        <v>3.2729814054374487E-2</v>
      </c>
    </row>
    <row r="62" spans="11:256" ht="15" customHeight="1" x14ac:dyDescent="0.3">
      <c r="K62" s="113">
        <f>'Gene Table'!A58</f>
        <v>56</v>
      </c>
      <c r="L62" s="25" t="str">
        <f>'Gene Table'!B58</f>
        <v>IL9</v>
      </c>
      <c r="M62" s="73">
        <f>IF(ISNUMBER(Results!G58),LOG(Results!G58,2),NA())</f>
        <v>15.222</v>
      </c>
      <c r="N62" s="74">
        <f>IF(ISNUMBER(Results!H58),Results!H58,NA())</f>
        <v>4.0835161666657171E-5</v>
      </c>
      <c r="O62" s="25" t="str">
        <f>Results!J58</f>
        <v>A</v>
      </c>
      <c r="IS62" s="25">
        <f>'Gene Table'!A58</f>
        <v>56</v>
      </c>
      <c r="IT62" s="25" t="str">
        <f>'Gene Table'!B58</f>
        <v>IL9</v>
      </c>
      <c r="IU62" s="73">
        <f t="shared" si="3"/>
        <v>15.222</v>
      </c>
      <c r="IV62" s="74">
        <f t="shared" si="3"/>
        <v>4.0835161666657171E-5</v>
      </c>
    </row>
    <row r="63" spans="11:256" ht="15" customHeight="1" x14ac:dyDescent="0.3">
      <c r="K63" s="113">
        <f>'Gene Table'!A59</f>
        <v>57</v>
      </c>
      <c r="L63" s="25" t="str">
        <f>'Gene Table'!B59</f>
        <v>INHA</v>
      </c>
      <c r="M63" s="73">
        <f>IF(ISNUMBER(Results!G59),LOG(Results!G59,2),NA())</f>
        <v>0.50533333333333263</v>
      </c>
      <c r="N63" s="74">
        <f>IF(ISNUMBER(Results!H59),Results!H59,NA())</f>
        <v>0.2869534396756771</v>
      </c>
      <c r="O63" s="25" t="str">
        <f>Results!J59</f>
        <v>B</v>
      </c>
      <c r="IS63" s="25">
        <f>'Gene Table'!A59</f>
        <v>57</v>
      </c>
      <c r="IT63" s="25" t="str">
        <f>'Gene Table'!B59</f>
        <v>INHA</v>
      </c>
      <c r="IU63" s="73">
        <f t="shared" si="3"/>
        <v>0.50533333333333263</v>
      </c>
      <c r="IV63" s="74">
        <f t="shared" si="3"/>
        <v>0.2869534396756771</v>
      </c>
    </row>
    <row r="64" spans="11:256" ht="15" customHeight="1" x14ac:dyDescent="0.3">
      <c r="K64" s="113">
        <f>'Gene Table'!A60</f>
        <v>58</v>
      </c>
      <c r="L64" s="25" t="str">
        <f>'Gene Table'!B60</f>
        <v>INHBA</v>
      </c>
      <c r="M64" s="73">
        <f>IF(ISNUMBER(Results!G60),LOG(Results!G60,2),NA())</f>
        <v>7.7053333333333347</v>
      </c>
      <c r="N64" s="74">
        <f>IF(ISNUMBER(Results!H60),Results!H60,NA())</f>
        <v>9.8891328173962383E-5</v>
      </c>
      <c r="O64" s="25" t="str">
        <f>Results!J60</f>
        <v>OKAY</v>
      </c>
      <c r="IS64" s="25">
        <f>'Gene Table'!A60</f>
        <v>58</v>
      </c>
      <c r="IT64" s="25" t="str">
        <f>'Gene Table'!B60</f>
        <v>INHBA</v>
      </c>
      <c r="IU64" s="73">
        <f t="shared" si="3"/>
        <v>7.7053333333333347</v>
      </c>
      <c r="IV64" s="74">
        <f t="shared" si="3"/>
        <v>9.8891328173962383E-5</v>
      </c>
    </row>
    <row r="65" spans="11:256" ht="15" customHeight="1" x14ac:dyDescent="0.3">
      <c r="K65" s="113">
        <f>'Gene Table'!A61</f>
        <v>59</v>
      </c>
      <c r="L65" s="25" t="str">
        <f>'Gene Table'!B61</f>
        <v>LEFTY2</v>
      </c>
      <c r="M65" s="73">
        <f>IF(ISNUMBER(Results!G61),LOG(Results!G61,2),NA())</f>
        <v>1.3020000000000005</v>
      </c>
      <c r="N65" s="74">
        <f>IF(ISNUMBER(Results!H61),Results!H61,NA())</f>
        <v>7.6559701264129472E-4</v>
      </c>
      <c r="O65" s="25" t="str">
        <f>Results!J61</f>
        <v>OKAY</v>
      </c>
      <c r="IS65" s="25">
        <f>'Gene Table'!A61</f>
        <v>59</v>
      </c>
      <c r="IT65" s="25" t="str">
        <f>'Gene Table'!B61</f>
        <v>LEFTY2</v>
      </c>
      <c r="IU65" s="73">
        <f>IF(ISNUMBER(M65),M65,"")</f>
        <v>1.3020000000000005</v>
      </c>
      <c r="IV65" s="74">
        <f>IF(ISNUMBER(N65),N65,"")</f>
        <v>7.6559701264129472E-4</v>
      </c>
    </row>
    <row r="66" spans="11:256" ht="15" customHeight="1" x14ac:dyDescent="0.3">
      <c r="K66" s="113">
        <f>'Gene Table'!A62</f>
        <v>60</v>
      </c>
      <c r="L66" s="25" t="str">
        <f>'Gene Table'!B62</f>
        <v>LIF</v>
      </c>
      <c r="M66" s="73">
        <f>IF(ISNUMBER(Results!G62),LOG(Results!G62,2),NA())</f>
        <v>0.61866666666666736</v>
      </c>
      <c r="N66" s="74">
        <f>IF(ISNUMBER(Results!H62),Results!H62,NA())</f>
        <v>5.0513866207096481E-4</v>
      </c>
      <c r="O66" s="25" t="str">
        <f>Results!J62</f>
        <v>OKAY</v>
      </c>
      <c r="IS66" s="25">
        <f>'Gene Table'!A62</f>
        <v>60</v>
      </c>
      <c r="IT66" s="25" t="str">
        <f>'Gene Table'!B62</f>
        <v>LIF</v>
      </c>
      <c r="IU66" s="73">
        <f t="shared" ref="IU66:IV77" si="4">IF(ISNUMBER(M66),M66,"")</f>
        <v>0.61866666666666736</v>
      </c>
      <c r="IV66" s="74">
        <f t="shared" si="4"/>
        <v>5.0513866207096481E-4</v>
      </c>
    </row>
    <row r="67" spans="11:256" ht="15" customHeight="1" x14ac:dyDescent="0.3">
      <c r="K67" s="113">
        <f>'Gene Table'!A63</f>
        <v>61</v>
      </c>
      <c r="L67" s="25" t="str">
        <f>'Gene Table'!B63</f>
        <v>LTA</v>
      </c>
      <c r="M67" s="73">
        <f>IF(ISNUMBER(Results!G63),LOG(Results!G63,2),NA())</f>
        <v>0.33533333333333443</v>
      </c>
      <c r="N67" s="74">
        <f>IF(ISNUMBER(Results!H63),Results!H63,NA())</f>
        <v>3.0406536617253212E-2</v>
      </c>
      <c r="O67" s="25" t="str">
        <f>Results!J63</f>
        <v>OKAY</v>
      </c>
      <c r="IS67" s="25">
        <f>'Gene Table'!A63</f>
        <v>61</v>
      </c>
      <c r="IT67" s="25" t="str">
        <f>'Gene Table'!B63</f>
        <v>LTA</v>
      </c>
      <c r="IU67" s="73">
        <f t="shared" si="4"/>
        <v>0.33533333333333443</v>
      </c>
      <c r="IV67" s="74">
        <f t="shared" si="4"/>
        <v>3.0406536617253212E-2</v>
      </c>
    </row>
    <row r="68" spans="11:256" ht="15" customHeight="1" x14ac:dyDescent="0.3">
      <c r="K68" s="113">
        <f>'Gene Table'!A64</f>
        <v>62</v>
      </c>
      <c r="L68" s="25" t="str">
        <f>'Gene Table'!B64</f>
        <v>LTB</v>
      </c>
      <c r="M68" s="73">
        <f>IF(ISNUMBER(Results!G64),LOG(Results!G64,2),NA())</f>
        <v>11.705333333333332</v>
      </c>
      <c r="N68" s="74">
        <f>IF(ISNUMBER(Results!H64),Results!H64,NA())</f>
        <v>7.1453758170742933E-6</v>
      </c>
      <c r="O68" s="25" t="str">
        <f>Results!J64</f>
        <v>A</v>
      </c>
      <c r="IS68" s="25">
        <f>'Gene Table'!A64</f>
        <v>62</v>
      </c>
      <c r="IT68" s="25" t="str">
        <f>'Gene Table'!B64</f>
        <v>LTB</v>
      </c>
      <c r="IU68" s="73">
        <f t="shared" si="4"/>
        <v>11.705333333333332</v>
      </c>
      <c r="IV68" s="74">
        <f t="shared" si="4"/>
        <v>7.1453758170742933E-6</v>
      </c>
    </row>
    <row r="69" spans="11:256" ht="15" customHeight="1" x14ac:dyDescent="0.3">
      <c r="K69" s="113">
        <f>'Gene Table'!A65</f>
        <v>63</v>
      </c>
      <c r="L69" s="25" t="str">
        <f>'Gene Table'!B65</f>
        <v>MSTN</v>
      </c>
      <c r="M69" s="73">
        <f>IF(ISNUMBER(Results!G65),LOG(Results!G65,2),NA())</f>
        <v>0.19533333333333189</v>
      </c>
      <c r="N69" s="74">
        <f>IF(ISNUMBER(Results!H65),Results!H65,NA())</f>
        <v>6.1565065283568671E-2</v>
      </c>
      <c r="O69" s="25" t="str">
        <f>Results!J65</f>
        <v>C</v>
      </c>
      <c r="IS69" s="25">
        <f>'Gene Table'!A65</f>
        <v>63</v>
      </c>
      <c r="IT69" s="25" t="str">
        <f>'Gene Table'!B65</f>
        <v>MSTN</v>
      </c>
      <c r="IU69" s="73">
        <f t="shared" si="4"/>
        <v>0.19533333333333189</v>
      </c>
      <c r="IV69" s="74">
        <f t="shared" si="4"/>
        <v>6.1565065283568671E-2</v>
      </c>
    </row>
    <row r="70" spans="11:256" ht="15" customHeight="1" x14ac:dyDescent="0.3">
      <c r="K70" s="113">
        <f>'Gene Table'!A66</f>
        <v>64</v>
      </c>
      <c r="L70" s="25" t="str">
        <f>'Gene Table'!B66</f>
        <v>NODAL</v>
      </c>
      <c r="M70" s="73">
        <f>IF(ISNUMBER(Results!G66),LOG(Results!G66,2),NA())</f>
        <v>1.7720000000000014</v>
      </c>
      <c r="N70" s="74">
        <f>IF(ISNUMBER(Results!H66),Results!H66,NA())</f>
        <v>8.0975722343200574E-6</v>
      </c>
      <c r="O70" s="25" t="str">
        <f>Results!J66</f>
        <v>OKAY</v>
      </c>
      <c r="IS70" s="25">
        <f>'Gene Table'!A66</f>
        <v>64</v>
      </c>
      <c r="IT70" s="25" t="str">
        <f>'Gene Table'!B66</f>
        <v>NODAL</v>
      </c>
      <c r="IU70" s="73">
        <f t="shared" si="4"/>
        <v>1.7720000000000014</v>
      </c>
      <c r="IV70" s="74">
        <f t="shared" si="4"/>
        <v>8.0975722343200574E-6</v>
      </c>
    </row>
    <row r="71" spans="11:256" ht="15" customHeight="1" x14ac:dyDescent="0.3">
      <c r="K71" s="113">
        <f>'Gene Table'!A67</f>
        <v>65</v>
      </c>
      <c r="L71" s="25" t="str">
        <f>'Gene Table'!B67</f>
        <v>OSM</v>
      </c>
      <c r="M71" s="73">
        <f>IF(ISNUMBER(Results!G67),LOG(Results!G67,2),NA())</f>
        <v>0.19533333333333189</v>
      </c>
      <c r="N71" s="74">
        <f>IF(ISNUMBER(Results!H67),Results!H67,NA())</f>
        <v>6.1565065283568671E-2</v>
      </c>
      <c r="O71" s="25" t="str">
        <f>Results!J67</f>
        <v>C</v>
      </c>
      <c r="IS71" s="25">
        <f>'Gene Table'!A67</f>
        <v>65</v>
      </c>
      <c r="IT71" s="25" t="str">
        <f>'Gene Table'!B67</f>
        <v>OSM</v>
      </c>
      <c r="IU71" s="73">
        <f t="shared" si="4"/>
        <v>0.19533333333333189</v>
      </c>
      <c r="IV71" s="74">
        <f t="shared" si="4"/>
        <v>6.1565065283568671E-2</v>
      </c>
    </row>
    <row r="72" spans="11:256" ht="15" customHeight="1" x14ac:dyDescent="0.3">
      <c r="K72" s="113">
        <f>'Gene Table'!A68</f>
        <v>66</v>
      </c>
      <c r="L72" s="25" t="str">
        <f>'Gene Table'!B68</f>
        <v>PDGFA</v>
      </c>
      <c r="M72" s="73">
        <f>IF(ISNUMBER(Results!G68),LOG(Results!G68,2),NA())</f>
        <v>3.068666666666668</v>
      </c>
      <c r="N72" s="74">
        <f>IF(ISNUMBER(Results!H68),Results!H68,NA())</f>
        <v>2.4942656214085648E-6</v>
      </c>
      <c r="O72" s="25" t="str">
        <f>Results!J68</f>
        <v>OKAY</v>
      </c>
      <c r="IS72" s="25">
        <f>'Gene Table'!A68</f>
        <v>66</v>
      </c>
      <c r="IT72" s="25" t="str">
        <f>'Gene Table'!B68</f>
        <v>PDGFA</v>
      </c>
      <c r="IU72" s="73">
        <f t="shared" si="4"/>
        <v>3.068666666666668</v>
      </c>
      <c r="IV72" s="74">
        <f t="shared" si="4"/>
        <v>2.4942656214085648E-6</v>
      </c>
    </row>
    <row r="73" spans="11:256" ht="15" customHeight="1" x14ac:dyDescent="0.3">
      <c r="K73" s="113">
        <f>'Gene Table'!A69</f>
        <v>67</v>
      </c>
      <c r="L73" s="25" t="str">
        <f>'Gene Table'!B69</f>
        <v>SPP1</v>
      </c>
      <c r="M73" s="73">
        <f>IF(ISNUMBER(Results!G69),LOG(Results!G69,2),NA())</f>
        <v>-0.5613333333333328</v>
      </c>
      <c r="N73" s="74">
        <f>IF(ISNUMBER(Results!H69),Results!H69,NA())</f>
        <v>1.665481747324998E-2</v>
      </c>
      <c r="O73" s="25" t="str">
        <f>Results!J69</f>
        <v>OKAY</v>
      </c>
      <c r="IS73" s="25">
        <f>'Gene Table'!A69</f>
        <v>67</v>
      </c>
      <c r="IT73" s="25" t="str">
        <f>'Gene Table'!B69</f>
        <v>SPP1</v>
      </c>
      <c r="IU73" s="73">
        <f t="shared" si="4"/>
        <v>-0.5613333333333328</v>
      </c>
      <c r="IV73" s="74">
        <f t="shared" si="4"/>
        <v>1.665481747324998E-2</v>
      </c>
    </row>
    <row r="74" spans="11:256" ht="15" customHeight="1" x14ac:dyDescent="0.3">
      <c r="K74" s="113">
        <f>'Gene Table'!A70</f>
        <v>68</v>
      </c>
      <c r="L74" s="25" t="str">
        <f>'Gene Table'!B70</f>
        <v>TGFA</v>
      </c>
      <c r="M74" s="73">
        <f>IF(ISNUMBER(Results!G70),LOG(Results!G70,2),NA())</f>
        <v>0.19533333333333189</v>
      </c>
      <c r="N74" s="74">
        <f>IF(ISNUMBER(Results!H70),Results!H70,NA())</f>
        <v>6.1565065283568671E-2</v>
      </c>
      <c r="O74" s="25" t="str">
        <f>Results!J70</f>
        <v>C</v>
      </c>
      <c r="IS74" s="25">
        <f>'Gene Table'!A70</f>
        <v>68</v>
      </c>
      <c r="IT74" s="25" t="str">
        <f>'Gene Table'!B70</f>
        <v>TGFA</v>
      </c>
      <c r="IU74" s="73">
        <f t="shared" si="4"/>
        <v>0.19533333333333189</v>
      </c>
      <c r="IV74" s="74">
        <f t="shared" si="4"/>
        <v>6.1565065283568671E-2</v>
      </c>
    </row>
    <row r="75" spans="11:256" ht="15" customHeight="1" x14ac:dyDescent="0.3">
      <c r="K75" s="113">
        <f>'Gene Table'!A71</f>
        <v>69</v>
      </c>
      <c r="L75" s="25" t="str">
        <f>'Gene Table'!B71</f>
        <v>TGFB1</v>
      </c>
      <c r="M75" s="73">
        <f>IF(ISNUMBER(Results!G71),LOG(Results!G71,2),NA())</f>
        <v>4.8686666666666678</v>
      </c>
      <c r="N75" s="74">
        <f>IF(ISNUMBER(Results!H71),Results!H71,NA())</f>
        <v>1.1052741726390794E-5</v>
      </c>
      <c r="O75" s="25" t="str">
        <f>Results!J71</f>
        <v>OKAY</v>
      </c>
      <c r="IS75" s="25">
        <f>'Gene Table'!A71</f>
        <v>69</v>
      </c>
      <c r="IT75" s="25" t="str">
        <f>'Gene Table'!B71</f>
        <v>TGFB1</v>
      </c>
      <c r="IU75" s="73">
        <f t="shared" si="4"/>
        <v>4.8686666666666678</v>
      </c>
      <c r="IV75" s="74">
        <f t="shared" si="4"/>
        <v>1.1052741726390794E-5</v>
      </c>
    </row>
    <row r="76" spans="11:256" ht="15" customHeight="1" x14ac:dyDescent="0.3">
      <c r="K76" s="113">
        <f>'Gene Table'!A72</f>
        <v>70</v>
      </c>
      <c r="L76" s="25" t="str">
        <f>'Gene Table'!B72</f>
        <v>TGFB2</v>
      </c>
      <c r="M76" s="73">
        <f>IF(ISNUMBER(Results!G72),LOG(Results!G72,2),NA())</f>
        <v>-2.1679999999999984</v>
      </c>
      <c r="N76" s="74">
        <f>IF(ISNUMBER(Results!H72),Results!H72,NA())</f>
        <v>1.6110467622472147E-5</v>
      </c>
      <c r="O76" s="25" t="str">
        <f>Results!J72</f>
        <v>OKAY</v>
      </c>
      <c r="IS76" s="25">
        <f>'Gene Table'!A72</f>
        <v>70</v>
      </c>
      <c r="IT76" s="25" t="str">
        <f>'Gene Table'!B72</f>
        <v>TGFB2</v>
      </c>
      <c r="IU76" s="73">
        <f t="shared" si="4"/>
        <v>-2.1679999999999984</v>
      </c>
      <c r="IV76" s="74">
        <f t="shared" si="4"/>
        <v>1.6110467622472147E-5</v>
      </c>
    </row>
    <row r="77" spans="11:256" ht="15" customHeight="1" x14ac:dyDescent="0.3">
      <c r="K77" s="113">
        <f>'Gene Table'!A73</f>
        <v>71</v>
      </c>
      <c r="L77" s="25" t="str">
        <f>'Gene Table'!B73</f>
        <v>TGFB3</v>
      </c>
      <c r="M77" s="73">
        <f>IF(ISNUMBER(Results!G73),LOG(Results!G73,2),NA())</f>
        <v>0.53200000000000003</v>
      </c>
      <c r="N77" s="74">
        <f>IF(ISNUMBER(Results!H73),Results!H73,NA())</f>
        <v>7.1428070248948875E-3</v>
      </c>
      <c r="O77" s="25" t="str">
        <f>Results!J73</f>
        <v>OKAY</v>
      </c>
      <c r="IS77" s="25">
        <f>'Gene Table'!A73</f>
        <v>71</v>
      </c>
      <c r="IT77" s="25" t="str">
        <f>'Gene Table'!B73</f>
        <v>TGFB3</v>
      </c>
      <c r="IU77" s="73">
        <f t="shared" si="4"/>
        <v>0.53200000000000003</v>
      </c>
      <c r="IV77" s="74">
        <f t="shared" si="4"/>
        <v>7.1428070248948875E-3</v>
      </c>
    </row>
    <row r="78" spans="11:256" ht="15" customHeight="1" x14ac:dyDescent="0.3">
      <c r="K78" s="113">
        <f>'Gene Table'!A74</f>
        <v>72</v>
      </c>
      <c r="L78" s="25" t="str">
        <f>'Gene Table'!B74</f>
        <v>THPO</v>
      </c>
      <c r="M78" s="73">
        <f>IF(ISNUMBER(Results!G74),LOG(Results!G74,2),NA())</f>
        <v>2.4420000000000028</v>
      </c>
      <c r="N78" s="74">
        <f>IF(ISNUMBER(Results!H74),Results!H74,NA())</f>
        <v>1.3103636895441971E-4</v>
      </c>
      <c r="O78" s="25" t="str">
        <f>Results!J74</f>
        <v>A</v>
      </c>
      <c r="IS78" s="25">
        <f>'Gene Table'!A74</f>
        <v>72</v>
      </c>
      <c r="IT78" s="25" t="str">
        <f>'Gene Table'!B74</f>
        <v>THPO</v>
      </c>
      <c r="IU78" s="73">
        <f>IF(ISNUMBER(M78),M78,"")</f>
        <v>2.4420000000000028</v>
      </c>
      <c r="IV78" s="74">
        <f>IF(ISNUMBER(N78),N78,"")</f>
        <v>1.3103636895441971E-4</v>
      </c>
    </row>
    <row r="79" spans="11:256" ht="15" customHeight="1" x14ac:dyDescent="0.3">
      <c r="K79" s="113">
        <f>'Gene Table'!A75</f>
        <v>73</v>
      </c>
      <c r="L79" s="25" t="str">
        <f>'Gene Table'!B75</f>
        <v>TNF</v>
      </c>
      <c r="M79" s="73">
        <f>IF(ISNUMBER(Results!G75),LOG(Results!G75,2),NA())</f>
        <v>-0.16466666666666493</v>
      </c>
      <c r="N79" s="74">
        <f>IF(ISNUMBER(Results!H75),Results!H75,NA())</f>
        <v>0.25554037049500095</v>
      </c>
      <c r="O79" s="25" t="str">
        <f>Results!J75</f>
        <v>OKAY</v>
      </c>
      <c r="IS79" s="25">
        <f>'Gene Table'!A75</f>
        <v>73</v>
      </c>
      <c r="IT79" s="25" t="str">
        <f>'Gene Table'!B75</f>
        <v>TNF</v>
      </c>
      <c r="IU79" s="73">
        <f t="shared" ref="IU79:IV90" si="5">IF(ISNUMBER(M79),M79,"")</f>
        <v>-0.16466666666666493</v>
      </c>
      <c r="IV79" s="74">
        <f t="shared" si="5"/>
        <v>0.25554037049500095</v>
      </c>
    </row>
    <row r="80" spans="11:256" ht="15" customHeight="1" x14ac:dyDescent="0.3">
      <c r="K80" s="113">
        <f>'Gene Table'!A76</f>
        <v>74</v>
      </c>
      <c r="L80" s="25" t="str">
        <f>'Gene Table'!B76</f>
        <v>TNFRSF11B</v>
      </c>
      <c r="M80" s="73">
        <f>IF(ISNUMBER(Results!G76),LOG(Results!G76,2),NA())</f>
        <v>5.322000000000001</v>
      </c>
      <c r="N80" s="74">
        <f>IF(ISNUMBER(Results!H76),Results!H76,NA())</f>
        <v>6.0673602298293581E-6</v>
      </c>
      <c r="O80" s="25" t="str">
        <f>Results!J76</f>
        <v>OKAY</v>
      </c>
      <c r="IS80" s="25">
        <f>'Gene Table'!A76</f>
        <v>74</v>
      </c>
      <c r="IT80" s="25" t="str">
        <f>'Gene Table'!B76</f>
        <v>TNFRSF11B</v>
      </c>
      <c r="IU80" s="73">
        <f t="shared" si="5"/>
        <v>5.322000000000001</v>
      </c>
      <c r="IV80" s="74">
        <f t="shared" si="5"/>
        <v>6.0673602298293581E-6</v>
      </c>
    </row>
    <row r="81" spans="11:256" ht="15" customHeight="1" x14ac:dyDescent="0.3">
      <c r="K81" s="113">
        <f>'Gene Table'!A77</f>
        <v>75</v>
      </c>
      <c r="L81" s="25" t="str">
        <f>'Gene Table'!B77</f>
        <v>TNFSF10</v>
      </c>
      <c r="M81" s="73">
        <f>IF(ISNUMBER(Results!G77),LOG(Results!G77,2),NA())</f>
        <v>4.0553333333333352</v>
      </c>
      <c r="N81" s="74">
        <f>IF(ISNUMBER(Results!H77),Results!H77,NA())</f>
        <v>3.9732595205312727E-4</v>
      </c>
      <c r="O81" s="25" t="str">
        <f>Results!J77</f>
        <v>OKAY</v>
      </c>
      <c r="IS81" s="25">
        <f>'Gene Table'!A77</f>
        <v>75</v>
      </c>
      <c r="IT81" s="25" t="str">
        <f>'Gene Table'!B77</f>
        <v>TNFSF10</v>
      </c>
      <c r="IU81" s="73">
        <f t="shared" si="5"/>
        <v>4.0553333333333352</v>
      </c>
      <c r="IV81" s="74">
        <f t="shared" si="5"/>
        <v>3.9732595205312727E-4</v>
      </c>
    </row>
    <row r="82" spans="11:256" ht="15" customHeight="1" x14ac:dyDescent="0.3">
      <c r="K82" s="113">
        <f>'Gene Table'!A78</f>
        <v>76</v>
      </c>
      <c r="L82" s="25" t="str">
        <f>'Gene Table'!B78</f>
        <v>TNFSF11</v>
      </c>
      <c r="M82" s="73">
        <f>IF(ISNUMBER(Results!G78),LOG(Results!G78,2),NA())</f>
        <v>-4.2646666666666659</v>
      </c>
      <c r="N82" s="74">
        <f>IF(ISNUMBER(Results!H78),Results!H78,NA())</f>
        <v>2.0355143111562434E-5</v>
      </c>
      <c r="O82" s="25" t="str">
        <f>Results!J78</f>
        <v>OKAY</v>
      </c>
      <c r="IS82" s="25">
        <f>'Gene Table'!A78</f>
        <v>76</v>
      </c>
      <c r="IT82" s="25" t="str">
        <f>'Gene Table'!B78</f>
        <v>TNFSF11</v>
      </c>
      <c r="IU82" s="73">
        <f t="shared" si="5"/>
        <v>-4.2646666666666659</v>
      </c>
      <c r="IV82" s="74">
        <f t="shared" si="5"/>
        <v>2.0355143111562434E-5</v>
      </c>
    </row>
    <row r="83" spans="11:256" ht="15" customHeight="1" x14ac:dyDescent="0.3">
      <c r="K83" s="113">
        <f>'Gene Table'!A79</f>
        <v>77</v>
      </c>
      <c r="L83" s="25" t="str">
        <f>'Gene Table'!B79</f>
        <v>TNFSF12</v>
      </c>
      <c r="M83" s="73">
        <f>IF(ISNUMBER(Results!G79),LOG(Results!G79,2),NA())</f>
        <v>2.6786666666666661</v>
      </c>
      <c r="N83" s="74">
        <f>IF(ISNUMBER(Results!H79),Results!H79,NA())</f>
        <v>6.6241837504792773E-4</v>
      </c>
      <c r="O83" s="25" t="str">
        <f>Results!J79</f>
        <v>OKAY</v>
      </c>
      <c r="IS83" s="25">
        <f>'Gene Table'!A79</f>
        <v>77</v>
      </c>
      <c r="IT83" s="25" t="str">
        <f>'Gene Table'!B79</f>
        <v>TNFSF12</v>
      </c>
      <c r="IU83" s="73">
        <f t="shared" si="5"/>
        <v>2.6786666666666661</v>
      </c>
      <c r="IV83" s="74">
        <f t="shared" si="5"/>
        <v>6.6241837504792773E-4</v>
      </c>
    </row>
    <row r="84" spans="11:256" ht="15" customHeight="1" x14ac:dyDescent="0.3">
      <c r="K84" s="113">
        <f>'Gene Table'!A80</f>
        <v>78</v>
      </c>
      <c r="L84" s="25" t="str">
        <f>'Gene Table'!B80</f>
        <v>TNFSF13</v>
      </c>
      <c r="M84" s="73">
        <f>IF(ISNUMBER(Results!G80),LOG(Results!G80,2),NA())</f>
        <v>0.39533333333333343</v>
      </c>
      <c r="N84" s="74">
        <f>IF(ISNUMBER(Results!H80),Results!H80,NA())</f>
        <v>4.4987729570091254E-3</v>
      </c>
      <c r="O84" s="25" t="str">
        <f>Results!J80</f>
        <v>OKAY</v>
      </c>
      <c r="IS84" s="25">
        <f>'Gene Table'!A80</f>
        <v>78</v>
      </c>
      <c r="IT84" s="25" t="str">
        <f>'Gene Table'!B80</f>
        <v>TNFSF13</v>
      </c>
      <c r="IU84" s="73">
        <f t="shared" si="5"/>
        <v>0.39533333333333343</v>
      </c>
      <c r="IV84" s="74">
        <f t="shared" si="5"/>
        <v>4.4987729570091254E-3</v>
      </c>
    </row>
    <row r="85" spans="11:256" ht="15" customHeight="1" x14ac:dyDescent="0.3">
      <c r="K85" s="113">
        <f>'Gene Table'!A81</f>
        <v>79</v>
      </c>
      <c r="L85" s="25" t="str">
        <f>'Gene Table'!B81</f>
        <v>TNFSF13B</v>
      </c>
      <c r="M85" s="73">
        <f>IF(ISNUMBER(Results!G81),LOG(Results!G81,2),NA())</f>
        <v>1.3786666666666674</v>
      </c>
      <c r="N85" s="74">
        <f>IF(ISNUMBER(Results!H81),Results!H81,NA())</f>
        <v>7.7286986698393053E-5</v>
      </c>
      <c r="O85" s="25" t="str">
        <f>Results!J81</f>
        <v>A</v>
      </c>
      <c r="IS85" s="25">
        <f>'Gene Table'!A81</f>
        <v>79</v>
      </c>
      <c r="IT85" s="25" t="str">
        <f>'Gene Table'!B81</f>
        <v>TNFSF13B</v>
      </c>
      <c r="IU85" s="73">
        <f t="shared" si="5"/>
        <v>1.3786666666666674</v>
      </c>
      <c r="IV85" s="74">
        <f t="shared" si="5"/>
        <v>7.7286986698393053E-5</v>
      </c>
    </row>
    <row r="86" spans="11:256" ht="15" customHeight="1" x14ac:dyDescent="0.3">
      <c r="K86" s="113">
        <f>'Gene Table'!A82</f>
        <v>80</v>
      </c>
      <c r="L86" s="25" t="str">
        <f>'Gene Table'!B82</f>
        <v>TNFSF14</v>
      </c>
      <c r="M86" s="73">
        <f>IF(ISNUMBER(Results!G82),LOG(Results!G82,2),NA())</f>
        <v>-4.7346666666666648</v>
      </c>
      <c r="N86" s="74">
        <f>IF(ISNUMBER(Results!H82),Results!H82,NA())</f>
        <v>9.1177894177461351E-4</v>
      </c>
      <c r="O86" s="25" t="str">
        <f>Results!J82</f>
        <v>OKAY</v>
      </c>
      <c r="IS86" s="25">
        <f>'Gene Table'!A82</f>
        <v>80</v>
      </c>
      <c r="IT86" s="25" t="str">
        <f>'Gene Table'!B82</f>
        <v>TNFSF14</v>
      </c>
      <c r="IU86" s="73">
        <f t="shared" si="5"/>
        <v>-4.7346666666666648</v>
      </c>
      <c r="IV86" s="74">
        <f t="shared" si="5"/>
        <v>9.1177894177461351E-4</v>
      </c>
    </row>
    <row r="87" spans="11:256" ht="15" customHeight="1" x14ac:dyDescent="0.3">
      <c r="K87" s="113">
        <f>'Gene Table'!A83</f>
        <v>81</v>
      </c>
      <c r="L87" s="25" t="str">
        <f>'Gene Table'!B83</f>
        <v>TNFSF4</v>
      </c>
      <c r="M87" s="73">
        <f>IF(ISNUMBER(Results!G83),LOG(Results!G83,2),NA())</f>
        <v>2.4253333333333327</v>
      </c>
      <c r="N87" s="74">
        <f>IF(ISNUMBER(Results!H83),Results!H83,NA())</f>
        <v>1.4696447396822509E-2</v>
      </c>
      <c r="O87" s="25" t="str">
        <f>Results!J83</f>
        <v>OKAY</v>
      </c>
      <c r="IS87" s="25">
        <f>'Gene Table'!A83</f>
        <v>81</v>
      </c>
      <c r="IT87" s="25" t="str">
        <f>'Gene Table'!B83</f>
        <v>TNFSF4</v>
      </c>
      <c r="IU87" s="73">
        <f t="shared" si="5"/>
        <v>2.4253333333333327</v>
      </c>
      <c r="IV87" s="74">
        <f t="shared" si="5"/>
        <v>1.4696447396822509E-2</v>
      </c>
    </row>
    <row r="88" spans="11:256" ht="15" customHeight="1" x14ac:dyDescent="0.3">
      <c r="K88" s="113">
        <f>'Gene Table'!A84</f>
        <v>82</v>
      </c>
      <c r="L88" s="25" t="str">
        <f>'Gene Table'!B84</f>
        <v>TNFSF8</v>
      </c>
      <c r="M88" s="73">
        <f>IF(ISNUMBER(Results!G84),LOG(Results!G84,2),NA())</f>
        <v>-1.3446666666666658</v>
      </c>
      <c r="N88" s="74">
        <f>IF(ISNUMBER(Results!H84),Results!H84,NA())</f>
        <v>2.5281763396412405E-4</v>
      </c>
      <c r="O88" s="25" t="str">
        <f>Results!J84</f>
        <v>OKAY</v>
      </c>
      <c r="IS88" s="25">
        <f>'Gene Table'!A84</f>
        <v>82</v>
      </c>
      <c r="IT88" s="25" t="str">
        <f>'Gene Table'!B84</f>
        <v>TNFSF8</v>
      </c>
      <c r="IU88" s="73">
        <f t="shared" si="5"/>
        <v>-1.3446666666666658</v>
      </c>
      <c r="IV88" s="74">
        <f t="shared" si="5"/>
        <v>2.5281763396412405E-4</v>
      </c>
    </row>
    <row r="89" spans="11:256" ht="15" customHeight="1" x14ac:dyDescent="0.3">
      <c r="K89" s="113">
        <f>'Gene Table'!A85</f>
        <v>83</v>
      </c>
      <c r="L89" s="25" t="str">
        <f>'Gene Table'!B85</f>
        <v>TXLNA</v>
      </c>
      <c r="M89" s="73">
        <f>IF(ISNUMBER(Results!G85),LOG(Results!G85,2),NA())</f>
        <v>-0.20799999999999813</v>
      </c>
      <c r="N89" s="74">
        <f>IF(ISNUMBER(Results!H85),Results!H85,NA())</f>
        <v>2.8273983238318576E-2</v>
      </c>
      <c r="O89" s="25" t="str">
        <f>Results!J85</f>
        <v>OKAY</v>
      </c>
      <c r="IS89" s="25">
        <f>'Gene Table'!A85</f>
        <v>83</v>
      </c>
      <c r="IT89" s="25" t="str">
        <f>'Gene Table'!B85</f>
        <v>TXLNA</v>
      </c>
      <c r="IU89" s="73">
        <f t="shared" si="5"/>
        <v>-0.20799999999999813</v>
      </c>
      <c r="IV89" s="74">
        <f t="shared" si="5"/>
        <v>2.8273983238318576E-2</v>
      </c>
    </row>
    <row r="90" spans="11:256" ht="15" customHeight="1" x14ac:dyDescent="0.3">
      <c r="K90" s="113">
        <f>'Gene Table'!A86</f>
        <v>84</v>
      </c>
      <c r="L90" s="25" t="str">
        <f>'Gene Table'!B86</f>
        <v>VEGFA</v>
      </c>
      <c r="M90" s="73">
        <f>IF(ISNUMBER(Results!G86),LOG(Results!G86,2),NA())</f>
        <v>2.298666666666668</v>
      </c>
      <c r="N90" s="74">
        <f>IF(ISNUMBER(Results!H86),Results!H86,NA())</f>
        <v>5.6786318573741467E-7</v>
      </c>
      <c r="O90" s="25" t="str">
        <f>Results!J86</f>
        <v>OKAY</v>
      </c>
      <c r="IS90" s="25">
        <f>'Gene Table'!A86</f>
        <v>84</v>
      </c>
      <c r="IT90" s="25" t="str">
        <f>'Gene Table'!B86</f>
        <v>VEGFA</v>
      </c>
      <c r="IU90" s="73">
        <f t="shared" si="5"/>
        <v>2.298666666666668</v>
      </c>
      <c r="IV90" s="74">
        <f t="shared" si="5"/>
        <v>5.6786318573741467E-7</v>
      </c>
    </row>
    <row r="91" spans="11:256" ht="15" customHeight="1" x14ac:dyDescent="0.3">
      <c r="K91" s="113">
        <f>'Gene Table'!A87</f>
        <v>85</v>
      </c>
      <c r="L91" s="25" t="str">
        <f>'Gene Table'!B87</f>
        <v>ACTB</v>
      </c>
      <c r="M91" s="73">
        <f>IF(ISNUMBER(Results!G87),LOG(Results!G87,2),NA())</f>
        <v>-0.23799999999999968</v>
      </c>
      <c r="N91" s="74">
        <f>IF(ISNUMBER(Results!H87),Results!H87,NA())</f>
        <v>0.28551159573383844</v>
      </c>
      <c r="O91" s="25" t="str">
        <f>Results!J87</f>
        <v>OKAY</v>
      </c>
    </row>
    <row r="92" spans="11:256" ht="15" customHeight="1" x14ac:dyDescent="0.3">
      <c r="K92" s="113">
        <f>'Gene Table'!A88</f>
        <v>86</v>
      </c>
      <c r="L92" s="25" t="str">
        <f>'Gene Table'!B88</f>
        <v>B2M</v>
      </c>
      <c r="M92" s="73">
        <f>IF(ISNUMBER(Results!G88),LOG(Results!G88,2),NA())</f>
        <v>0.25866666666666721</v>
      </c>
      <c r="N92" s="74">
        <f>IF(ISNUMBER(Results!H88),Results!H88,NA())</f>
        <v>0.31915274307877317</v>
      </c>
      <c r="O92" s="25" t="str">
        <f>Results!J88</f>
        <v>OKAY</v>
      </c>
    </row>
    <row r="93" spans="11:256" ht="15" customHeight="1" x14ac:dyDescent="0.3">
      <c r="K93" s="113">
        <f>'Gene Table'!A89</f>
        <v>87</v>
      </c>
      <c r="L93" s="25" t="str">
        <f>'Gene Table'!B89</f>
        <v>GAPDH</v>
      </c>
      <c r="M93" s="73">
        <f>IF(ISNUMBER(Results!G89),LOG(Results!G89,2),NA())</f>
        <v>-0.16466666666666782</v>
      </c>
      <c r="N93" s="74">
        <f>IF(ISNUMBER(Results!H89),Results!H89,NA())</f>
        <v>3.2162493595250204E-2</v>
      </c>
      <c r="O93" s="25" t="str">
        <f>Results!J89</f>
        <v>OKAY</v>
      </c>
    </row>
    <row r="94" spans="11:256" ht="15" customHeight="1" x14ac:dyDescent="0.3">
      <c r="K94" s="113">
        <f>'Gene Table'!A90</f>
        <v>88</v>
      </c>
      <c r="L94" s="25" t="str">
        <f>'Gene Table'!B90</f>
        <v>HPRT1</v>
      </c>
      <c r="M94" s="73">
        <f>IF(ISNUMBER(Results!G90),LOG(Results!G90,2),NA())</f>
        <v>-0.15133333333333124</v>
      </c>
      <c r="N94" s="74">
        <f>IF(ISNUMBER(Results!H90),Results!H90,NA())</f>
        <v>2.3310555356302335E-2</v>
      </c>
      <c r="O94" s="25" t="str">
        <f>Results!J90</f>
        <v>OKAY</v>
      </c>
    </row>
    <row r="95" spans="11:256" ht="15" customHeight="1" x14ac:dyDescent="0.3">
      <c r="K95" s="113">
        <f>'Gene Table'!A91</f>
        <v>89</v>
      </c>
      <c r="L95" s="25" t="str">
        <f>'Gene Table'!B91</f>
        <v>RPLP0</v>
      </c>
      <c r="M95" s="73">
        <f>IF(ISNUMBER(Results!G91),LOG(Results!G91,2),NA())</f>
        <v>0.29533333333333445</v>
      </c>
      <c r="N95" s="74">
        <f>IF(ISNUMBER(Results!H91),Results!H91,NA())</f>
        <v>3.40008182582895E-3</v>
      </c>
      <c r="O95" s="25" t="str">
        <f>Results!J91</f>
        <v>OKAY</v>
      </c>
    </row>
    <row r="96" spans="11:256" ht="15" customHeight="1" x14ac:dyDescent="0.3">
      <c r="K96" s="113">
        <f>'Gene Table'!A92</f>
        <v>90</v>
      </c>
      <c r="L96" s="25" t="str">
        <f>'Gene Table'!B92</f>
        <v>HGDC</v>
      </c>
      <c r="M96" s="73">
        <f>IF(ISNUMBER(Results!G92),LOG(Results!G92,2),NA())</f>
        <v>0.19533333333333189</v>
      </c>
      <c r="N96" s="74">
        <f>IF(ISNUMBER(Results!H92),Results!H92,NA())</f>
        <v>6.1565065283568671E-2</v>
      </c>
      <c r="O96" s="25" t="str">
        <f>Results!J92</f>
        <v>C</v>
      </c>
    </row>
    <row r="97" spans="11:15" ht="15" customHeight="1" x14ac:dyDescent="0.3">
      <c r="K97" s="113">
        <f>'Gene Table'!A93</f>
        <v>91</v>
      </c>
      <c r="L97" s="25" t="str">
        <f>'Gene Table'!B93</f>
        <v>RTC1</v>
      </c>
      <c r="M97" s="73">
        <f>IF(ISNUMBER(Results!G93),LOG(Results!G93,2),NA())</f>
        <v>1.2453333333333336</v>
      </c>
      <c r="N97" s="74">
        <f>IF(ISNUMBER(Results!H93),Results!H93,NA())</f>
        <v>5.2543491118575087E-3</v>
      </c>
      <c r="O97" s="25" t="str">
        <f>Results!J93</f>
        <v>OKAY</v>
      </c>
    </row>
    <row r="98" spans="11:15" ht="15" customHeight="1" x14ac:dyDescent="0.3">
      <c r="K98" s="113">
        <f>'Gene Table'!A94</f>
        <v>92</v>
      </c>
      <c r="L98" s="25" t="str">
        <f>'Gene Table'!B94</f>
        <v>RTC2</v>
      </c>
      <c r="M98" s="73">
        <f>IF(ISNUMBER(Results!G94),LOG(Results!G94,2),NA())</f>
        <v>1.3520000000000003</v>
      </c>
      <c r="N98" s="74">
        <f>IF(ISNUMBER(Results!H94),Results!H94,NA())</f>
        <v>5.9599175878710556E-4</v>
      </c>
      <c r="O98" s="25" t="str">
        <f>Results!J94</f>
        <v>OKAY</v>
      </c>
    </row>
    <row r="99" spans="11:15" ht="15" customHeight="1" x14ac:dyDescent="0.3">
      <c r="K99" s="113">
        <f>'Gene Table'!A95</f>
        <v>93</v>
      </c>
      <c r="L99" s="25" t="str">
        <f>'Gene Table'!B95</f>
        <v>RTC3</v>
      </c>
      <c r="M99" s="73">
        <f>IF(ISNUMBER(Results!G95),LOG(Results!G95,2),NA())</f>
        <v>1.4319999999999995</v>
      </c>
      <c r="N99" s="74">
        <f>IF(ISNUMBER(Results!H95),Results!H95,NA())</f>
        <v>1.725508935066132E-4</v>
      </c>
      <c r="O99" s="25" t="str">
        <f>Results!J95</f>
        <v>OKAY</v>
      </c>
    </row>
    <row r="100" spans="11:15" ht="15" customHeight="1" x14ac:dyDescent="0.3">
      <c r="K100" s="113">
        <f>'Gene Table'!A96</f>
        <v>94</v>
      </c>
      <c r="L100" s="25" t="str">
        <f>'Gene Table'!B96</f>
        <v>PPC1</v>
      </c>
      <c r="M100" s="73">
        <f>IF(ISNUMBER(Results!G96),LOG(Results!G96,2),NA())</f>
        <v>-0.44133333333333236</v>
      </c>
      <c r="N100" s="74">
        <f>IF(ISNUMBER(Results!H96),Results!H96,NA())</f>
        <v>4.9025959766821614E-3</v>
      </c>
      <c r="O100" s="25" t="str">
        <f>Results!J96</f>
        <v>OKAY</v>
      </c>
    </row>
    <row r="101" spans="11:15" ht="15" customHeight="1" x14ac:dyDescent="0.3">
      <c r="K101" s="113">
        <f>'Gene Table'!A97</f>
        <v>95</v>
      </c>
      <c r="L101" s="25" t="str">
        <f>'Gene Table'!B97</f>
        <v>PPC2</v>
      </c>
      <c r="M101" s="73">
        <f>IF(ISNUMBER(Results!G97),LOG(Results!G97,2),NA())</f>
        <v>-0.40800000000000003</v>
      </c>
      <c r="N101" s="74">
        <f>IF(ISNUMBER(Results!H97),Results!H97,NA())</f>
        <v>4.3913448124411718E-3</v>
      </c>
      <c r="O101" s="25" t="str">
        <f>Results!J97</f>
        <v>OKAY</v>
      </c>
    </row>
    <row r="102" spans="11:15" ht="15" customHeight="1" x14ac:dyDescent="0.3">
      <c r="K102" s="113">
        <f>'Gene Table'!A98</f>
        <v>96</v>
      </c>
      <c r="L102" s="25" t="str">
        <f>'Gene Table'!B98</f>
        <v>PPC3</v>
      </c>
      <c r="M102" s="73">
        <f>IF(ISNUMBER(Results!G98),LOG(Results!G98,2),NA())</f>
        <v>-0.32133333333333158</v>
      </c>
      <c r="N102" s="74">
        <f>IF(ISNUMBER(Results!H98),Results!H98,NA())</f>
        <v>0.19617691485075725</v>
      </c>
      <c r="O102" s="25" t="str">
        <f>Results!J98</f>
        <v>OKAY</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L109"/>
  <sheetViews>
    <sheetView workbookViewId="0">
      <selection activeCell="B19" sqref="B19"/>
    </sheetView>
  </sheetViews>
  <sheetFormatPr defaultColWidth="6.58203125" defaultRowHeight="15" customHeight="1" x14ac:dyDescent="0.3"/>
  <cols>
    <col min="1" max="1" width="10.58203125" style="16" customWidth="1"/>
    <col min="2" max="2" width="6.58203125" style="16"/>
    <col min="3" max="14" width="8.58203125" style="16" customWidth="1"/>
    <col min="15" max="15" width="10.58203125" style="16" customWidth="1"/>
    <col min="16" max="16" width="6.58203125" style="16"/>
    <col min="17" max="52" width="8.58203125" style="16" customWidth="1"/>
    <col min="53" max="53" width="10.58203125" style="16" customWidth="1"/>
    <col min="54" max="54" width="6.58203125" style="16"/>
    <col min="55" max="78" width="8.58203125" style="16" customWidth="1"/>
    <col min="79" max="80" width="12.58203125" style="16" customWidth="1"/>
    <col min="81" max="81" width="10.58203125" style="16" customWidth="1"/>
    <col min="82" max="82" width="6.58203125" style="16" customWidth="1"/>
    <col min="83" max="106" width="8.58203125" style="16" customWidth="1"/>
    <col min="107" max="107" width="6.58203125" style="16"/>
    <col min="108" max="116" width="8.58203125" style="16" customWidth="1"/>
    <col min="117" max="16384" width="6.58203125" style="16"/>
  </cols>
  <sheetData>
    <row r="1" spans="1:116" s="14" customFormat="1" ht="15" customHeight="1" thickBot="1" x14ac:dyDescent="0.35">
      <c r="A1" s="25"/>
      <c r="B1" s="8"/>
      <c r="C1" s="181" t="s">
        <v>126</v>
      </c>
      <c r="D1" s="183"/>
      <c r="E1" s="183"/>
      <c r="F1" s="183"/>
      <c r="G1" s="183"/>
      <c r="H1" s="183"/>
      <c r="I1" s="183"/>
      <c r="J1" s="183"/>
      <c r="K1" s="183"/>
      <c r="L1" s="183"/>
      <c r="M1" s="183"/>
      <c r="N1" s="184"/>
      <c r="O1" s="45"/>
      <c r="P1" s="45"/>
      <c r="Q1" s="181" t="s">
        <v>126</v>
      </c>
      <c r="R1" s="183"/>
      <c r="S1" s="183"/>
      <c r="T1" s="183"/>
      <c r="U1" s="183"/>
      <c r="V1" s="183"/>
      <c r="W1" s="183"/>
      <c r="X1" s="183"/>
      <c r="Y1" s="183"/>
      <c r="Z1" s="183"/>
      <c r="AA1" s="183"/>
      <c r="AB1" s="184"/>
      <c r="AC1" s="255" t="s">
        <v>127</v>
      </c>
      <c r="AD1" s="256"/>
      <c r="AE1" s="256"/>
      <c r="AF1" s="256"/>
      <c r="AG1" s="256"/>
      <c r="AH1" s="256"/>
      <c r="AI1" s="256"/>
      <c r="AJ1" s="256"/>
      <c r="AK1" s="256"/>
      <c r="AL1" s="256"/>
      <c r="AM1" s="256"/>
      <c r="AN1" s="256"/>
      <c r="AO1" s="256"/>
      <c r="AP1" s="256"/>
      <c r="AQ1" s="256"/>
      <c r="AR1" s="256"/>
      <c r="AS1" s="256"/>
      <c r="AT1" s="256"/>
      <c r="AU1" s="256"/>
      <c r="AV1" s="256"/>
      <c r="AW1" s="256"/>
      <c r="AX1" s="256"/>
      <c r="AY1" s="256"/>
      <c r="AZ1" s="257"/>
      <c r="BA1" s="25"/>
      <c r="BB1" s="8"/>
      <c r="BC1" s="181" t="s">
        <v>128</v>
      </c>
      <c r="BD1" s="183"/>
      <c r="BE1" s="183"/>
      <c r="BF1" s="183"/>
      <c r="BG1" s="183"/>
      <c r="BH1" s="183"/>
      <c r="BI1" s="183"/>
      <c r="BJ1" s="183"/>
      <c r="BK1" s="183"/>
      <c r="BL1" s="183"/>
      <c r="BM1" s="183"/>
      <c r="BN1" s="183"/>
      <c r="BO1" s="183"/>
      <c r="BP1" s="183"/>
      <c r="BQ1" s="183"/>
      <c r="BR1" s="183"/>
      <c r="BS1" s="183"/>
      <c r="BT1" s="183"/>
      <c r="BU1" s="183"/>
      <c r="BV1" s="183"/>
      <c r="BW1" s="183"/>
      <c r="BX1" s="183"/>
      <c r="BY1" s="183"/>
      <c r="BZ1" s="184"/>
      <c r="CA1" s="181" t="s">
        <v>129</v>
      </c>
      <c r="CB1" s="184"/>
      <c r="CC1" s="25"/>
      <c r="CD1" s="8"/>
      <c r="CE1" s="181" t="s">
        <v>130</v>
      </c>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D1" s="42" t="s">
        <v>239</v>
      </c>
      <c r="DE1" s="42" t="s">
        <v>1</v>
      </c>
      <c r="DF1" s="42" t="s">
        <v>2</v>
      </c>
      <c r="DG1" s="42" t="s">
        <v>3</v>
      </c>
      <c r="DH1" s="42" t="s">
        <v>4</v>
      </c>
      <c r="DI1" s="42" t="s">
        <v>5</v>
      </c>
      <c r="DJ1" s="42" t="s">
        <v>6</v>
      </c>
      <c r="DK1" s="42" t="s">
        <v>13</v>
      </c>
      <c r="DL1" s="42" t="s">
        <v>14</v>
      </c>
    </row>
    <row r="2" spans="1:116" ht="15" customHeight="1" x14ac:dyDescent="0.3">
      <c r="A2" s="223" t="s">
        <v>7</v>
      </c>
      <c r="B2" s="223" t="s">
        <v>268</v>
      </c>
      <c r="C2" s="181" t="str">
        <f>CA2</f>
        <v>Test Group</v>
      </c>
      <c r="D2" s="183"/>
      <c r="E2" s="183"/>
      <c r="F2" s="183"/>
      <c r="G2" s="183"/>
      <c r="H2" s="183"/>
      <c r="I2" s="183"/>
      <c r="J2" s="183"/>
      <c r="K2" s="183"/>
      <c r="L2" s="183"/>
      <c r="M2" s="183"/>
      <c r="N2" s="184"/>
      <c r="O2" s="223" t="s">
        <v>7</v>
      </c>
      <c r="P2" s="223" t="s">
        <v>268</v>
      </c>
      <c r="Q2" s="181" t="str">
        <f>CB2</f>
        <v>Control Group</v>
      </c>
      <c r="R2" s="183"/>
      <c r="S2" s="183"/>
      <c r="T2" s="183"/>
      <c r="U2" s="183"/>
      <c r="V2" s="183"/>
      <c r="W2" s="183"/>
      <c r="X2" s="183"/>
      <c r="Y2" s="183"/>
      <c r="Z2" s="183"/>
      <c r="AA2" s="183"/>
      <c r="AB2" s="252"/>
      <c r="AC2" s="258" t="str">
        <f>CA2</f>
        <v>Test Group</v>
      </c>
      <c r="AD2" s="259"/>
      <c r="AE2" s="259"/>
      <c r="AF2" s="259"/>
      <c r="AG2" s="259"/>
      <c r="AH2" s="259"/>
      <c r="AI2" s="259"/>
      <c r="AJ2" s="259"/>
      <c r="AK2" s="259"/>
      <c r="AL2" s="259"/>
      <c r="AM2" s="259"/>
      <c r="AN2" s="260"/>
      <c r="AO2" s="258" t="str">
        <f>CB2</f>
        <v>Control Group</v>
      </c>
      <c r="AP2" s="259"/>
      <c r="AQ2" s="259"/>
      <c r="AR2" s="259"/>
      <c r="AS2" s="259"/>
      <c r="AT2" s="259"/>
      <c r="AU2" s="259"/>
      <c r="AV2" s="259"/>
      <c r="AW2" s="259"/>
      <c r="AX2" s="259"/>
      <c r="AY2" s="259"/>
      <c r="AZ2" s="260"/>
      <c r="BA2" s="253" t="s">
        <v>7</v>
      </c>
      <c r="BB2" s="223" t="s">
        <v>268</v>
      </c>
      <c r="BC2" s="181" t="str">
        <f>C2</f>
        <v>Test Group</v>
      </c>
      <c r="BD2" s="183"/>
      <c r="BE2" s="183"/>
      <c r="BF2" s="183"/>
      <c r="BG2" s="183"/>
      <c r="BH2" s="183"/>
      <c r="BI2" s="183"/>
      <c r="BJ2" s="183"/>
      <c r="BK2" s="183"/>
      <c r="BL2" s="183"/>
      <c r="BM2" s="183"/>
      <c r="BN2" s="184"/>
      <c r="BO2" s="181" t="str">
        <f>Q2</f>
        <v>Control Group</v>
      </c>
      <c r="BP2" s="183"/>
      <c r="BQ2" s="183"/>
      <c r="BR2" s="183"/>
      <c r="BS2" s="183"/>
      <c r="BT2" s="183"/>
      <c r="BU2" s="183"/>
      <c r="BV2" s="183"/>
      <c r="BW2" s="183"/>
      <c r="BX2" s="183"/>
      <c r="BY2" s="183"/>
      <c r="BZ2" s="184"/>
      <c r="CA2" s="223" t="str">
        <f>Results!C2</f>
        <v>Test Group</v>
      </c>
      <c r="CB2" s="223" t="str">
        <f>Results!D2</f>
        <v>Control Group</v>
      </c>
      <c r="CC2" s="223" t="s">
        <v>7</v>
      </c>
      <c r="CD2" s="223" t="s">
        <v>268</v>
      </c>
      <c r="CE2" s="181" t="str">
        <f>C2</f>
        <v>Test Group</v>
      </c>
      <c r="CF2" s="183"/>
      <c r="CG2" s="183"/>
      <c r="CH2" s="183"/>
      <c r="CI2" s="183"/>
      <c r="CJ2" s="183"/>
      <c r="CK2" s="183"/>
      <c r="CL2" s="183"/>
      <c r="CM2" s="183"/>
      <c r="CN2" s="183"/>
      <c r="CO2" s="183"/>
      <c r="CP2" s="184"/>
      <c r="CQ2" s="181" t="str">
        <f>Q2</f>
        <v>Control Group</v>
      </c>
      <c r="CR2" s="183"/>
      <c r="CS2" s="183"/>
      <c r="CT2" s="183"/>
      <c r="CU2" s="183"/>
      <c r="CV2" s="183"/>
      <c r="CW2" s="183"/>
      <c r="CX2" s="183"/>
      <c r="CY2" s="183"/>
      <c r="CZ2" s="183"/>
      <c r="DA2" s="183"/>
      <c r="DB2" s="183"/>
      <c r="DD2" s="42">
        <v>1</v>
      </c>
      <c r="DE2" s="73">
        <f>Results!G3</f>
        <v>0.77664829813184699</v>
      </c>
      <c r="DF2" s="73">
        <f>Results!G15</f>
        <v>0.5646126405536479</v>
      </c>
      <c r="DG2" s="73">
        <f>Results!G27</f>
        <v>1.1449886785973036</v>
      </c>
      <c r="DH2" s="73">
        <f>Results!G39</f>
        <v>7601.1395192527552</v>
      </c>
      <c r="DI2" s="73">
        <f>Results!G51</f>
        <v>1.8259745615752427</v>
      </c>
      <c r="DJ2" s="73">
        <f>Results!G63</f>
        <v>1.2616688825671714</v>
      </c>
      <c r="DK2" s="73">
        <f>Results!G75</f>
        <v>0.89213462247530118</v>
      </c>
      <c r="DL2" s="73">
        <f>Results!G87</f>
        <v>0.847919964633148</v>
      </c>
    </row>
    <row r="3" spans="1:116" ht="15" customHeight="1" thickBot="1" x14ac:dyDescent="0.35">
      <c r="A3" s="251"/>
      <c r="B3" s="251"/>
      <c r="C3" s="81" t="s">
        <v>221</v>
      </c>
      <c r="D3" s="81" t="s">
        <v>222</v>
      </c>
      <c r="E3" s="81" t="s">
        <v>223</v>
      </c>
      <c r="F3" s="81" t="s">
        <v>224</v>
      </c>
      <c r="G3" s="81" t="s">
        <v>225</v>
      </c>
      <c r="H3" s="81" t="s">
        <v>226</v>
      </c>
      <c r="I3" s="81" t="s">
        <v>227</v>
      </c>
      <c r="J3" s="81" t="s">
        <v>228</v>
      </c>
      <c r="K3" s="81" t="s">
        <v>229</v>
      </c>
      <c r="L3" s="81" t="s">
        <v>230</v>
      </c>
      <c r="M3" s="81" t="s">
        <v>273</v>
      </c>
      <c r="N3" s="81" t="s">
        <v>274</v>
      </c>
      <c r="O3" s="251"/>
      <c r="P3" s="251"/>
      <c r="Q3" s="81" t="s">
        <v>221</v>
      </c>
      <c r="R3" s="81" t="s">
        <v>222</v>
      </c>
      <c r="S3" s="81" t="s">
        <v>223</v>
      </c>
      <c r="T3" s="81" t="s">
        <v>224</v>
      </c>
      <c r="U3" s="81" t="s">
        <v>225</v>
      </c>
      <c r="V3" s="81" t="s">
        <v>226</v>
      </c>
      <c r="W3" s="81" t="s">
        <v>227</v>
      </c>
      <c r="X3" s="81" t="s">
        <v>228</v>
      </c>
      <c r="Y3" s="81" t="s">
        <v>229</v>
      </c>
      <c r="Z3" s="82" t="s">
        <v>230</v>
      </c>
      <c r="AA3" s="81" t="s">
        <v>273</v>
      </c>
      <c r="AB3" s="81" t="s">
        <v>274</v>
      </c>
      <c r="AC3" s="83" t="s">
        <v>221</v>
      </c>
      <c r="AD3" s="81" t="s">
        <v>222</v>
      </c>
      <c r="AE3" s="81" t="s">
        <v>223</v>
      </c>
      <c r="AF3" s="81" t="s">
        <v>224</v>
      </c>
      <c r="AG3" s="81" t="s">
        <v>225</v>
      </c>
      <c r="AH3" s="81" t="s">
        <v>226</v>
      </c>
      <c r="AI3" s="81" t="s">
        <v>227</v>
      </c>
      <c r="AJ3" s="81" t="s">
        <v>228</v>
      </c>
      <c r="AK3" s="81" t="s">
        <v>229</v>
      </c>
      <c r="AL3" s="84" t="s">
        <v>230</v>
      </c>
      <c r="AM3" s="81" t="s">
        <v>273</v>
      </c>
      <c r="AN3" s="81" t="s">
        <v>274</v>
      </c>
      <c r="AO3" s="83" t="s">
        <v>221</v>
      </c>
      <c r="AP3" s="81" t="s">
        <v>222</v>
      </c>
      <c r="AQ3" s="81" t="s">
        <v>223</v>
      </c>
      <c r="AR3" s="81" t="s">
        <v>224</v>
      </c>
      <c r="AS3" s="81" t="s">
        <v>225</v>
      </c>
      <c r="AT3" s="81" t="s">
        <v>226</v>
      </c>
      <c r="AU3" s="81" t="s">
        <v>227</v>
      </c>
      <c r="AV3" s="81" t="s">
        <v>228</v>
      </c>
      <c r="AW3" s="81" t="s">
        <v>229</v>
      </c>
      <c r="AX3" s="84" t="s">
        <v>230</v>
      </c>
      <c r="AY3" s="84" t="s">
        <v>273</v>
      </c>
      <c r="AZ3" s="84" t="s">
        <v>274</v>
      </c>
      <c r="BA3" s="254"/>
      <c r="BB3" s="242"/>
      <c r="BC3" s="81" t="s">
        <v>221</v>
      </c>
      <c r="BD3" s="81" t="s">
        <v>222</v>
      </c>
      <c r="BE3" s="81" t="s">
        <v>223</v>
      </c>
      <c r="BF3" s="81" t="s">
        <v>224</v>
      </c>
      <c r="BG3" s="81" t="s">
        <v>225</v>
      </c>
      <c r="BH3" s="81" t="s">
        <v>226</v>
      </c>
      <c r="BI3" s="81" t="s">
        <v>227</v>
      </c>
      <c r="BJ3" s="81" t="s">
        <v>228</v>
      </c>
      <c r="BK3" s="81" t="s">
        <v>229</v>
      </c>
      <c r="BL3" s="81" t="s">
        <v>230</v>
      </c>
      <c r="BM3" s="81" t="s">
        <v>273</v>
      </c>
      <c r="BN3" s="81" t="s">
        <v>274</v>
      </c>
      <c r="BO3" s="81" t="s">
        <v>221</v>
      </c>
      <c r="BP3" s="81" t="s">
        <v>222</v>
      </c>
      <c r="BQ3" s="81" t="s">
        <v>223</v>
      </c>
      <c r="BR3" s="81" t="s">
        <v>224</v>
      </c>
      <c r="BS3" s="81" t="s">
        <v>225</v>
      </c>
      <c r="BT3" s="81" t="s">
        <v>226</v>
      </c>
      <c r="BU3" s="81" t="s">
        <v>227</v>
      </c>
      <c r="BV3" s="81" t="s">
        <v>228</v>
      </c>
      <c r="BW3" s="81" t="s">
        <v>229</v>
      </c>
      <c r="BX3" s="81" t="s">
        <v>230</v>
      </c>
      <c r="BY3" s="81" t="s">
        <v>273</v>
      </c>
      <c r="BZ3" s="81" t="s">
        <v>274</v>
      </c>
      <c r="CA3" s="234"/>
      <c r="CB3" s="234"/>
      <c r="CC3" s="234"/>
      <c r="CD3" s="242"/>
      <c r="CE3" s="81" t="s">
        <v>221</v>
      </c>
      <c r="CF3" s="81" t="s">
        <v>222</v>
      </c>
      <c r="CG3" s="81" t="s">
        <v>223</v>
      </c>
      <c r="CH3" s="81" t="s">
        <v>224</v>
      </c>
      <c r="CI3" s="81" t="s">
        <v>225</v>
      </c>
      <c r="CJ3" s="81" t="s">
        <v>226</v>
      </c>
      <c r="CK3" s="81" t="s">
        <v>227</v>
      </c>
      <c r="CL3" s="81" t="s">
        <v>228</v>
      </c>
      <c r="CM3" s="81" t="s">
        <v>229</v>
      </c>
      <c r="CN3" s="81" t="s">
        <v>230</v>
      </c>
      <c r="CO3" s="81" t="s">
        <v>273</v>
      </c>
      <c r="CP3" s="81" t="s">
        <v>274</v>
      </c>
      <c r="CQ3" s="81" t="s">
        <v>221</v>
      </c>
      <c r="CR3" s="81" t="s">
        <v>222</v>
      </c>
      <c r="CS3" s="81" t="s">
        <v>223</v>
      </c>
      <c r="CT3" s="81" t="s">
        <v>224</v>
      </c>
      <c r="CU3" s="81" t="s">
        <v>225</v>
      </c>
      <c r="CV3" s="81" t="s">
        <v>226</v>
      </c>
      <c r="CW3" s="81" t="s">
        <v>227</v>
      </c>
      <c r="CX3" s="81" t="s">
        <v>228</v>
      </c>
      <c r="CY3" s="81" t="s">
        <v>229</v>
      </c>
      <c r="CZ3" s="81" t="s">
        <v>230</v>
      </c>
      <c r="DA3" s="81" t="s">
        <v>273</v>
      </c>
      <c r="DB3" s="81" t="s">
        <v>274</v>
      </c>
      <c r="DD3" s="42">
        <v>2</v>
      </c>
      <c r="DE3" s="73">
        <f>Results!G4</f>
        <v>2.2584505622146041</v>
      </c>
      <c r="DF3" s="73">
        <f>Results!G16</f>
        <v>2.2325100450230115</v>
      </c>
      <c r="DG3" s="73">
        <f>Results!G28</f>
        <v>0.27906375562787605</v>
      </c>
      <c r="DH3" s="73">
        <f>Results!G40</f>
        <v>1.1449886785973036</v>
      </c>
      <c r="DI3" s="73">
        <f>Results!G52</f>
        <v>0.37250542286645549</v>
      </c>
      <c r="DJ3" s="73">
        <f>Results!G64</f>
        <v>3339.3077283080665</v>
      </c>
      <c r="DK3" s="73">
        <f>Results!G76</f>
        <v>40.001993682726699</v>
      </c>
      <c r="DL3" s="73">
        <f>Results!G88</f>
        <v>1.1963725105506828</v>
      </c>
    </row>
    <row r="4" spans="1:116" ht="15" customHeight="1" x14ac:dyDescent="0.3">
      <c r="A4" s="122" t="str">
        <f>'Gene Table'!B3</f>
        <v>ADIPOQ</v>
      </c>
      <c r="B4" s="123">
        <v>1</v>
      </c>
      <c r="C4" s="124">
        <f>IF('Test Sample Data'!C3="","",IF(SUM('Test Sample Data'!C$3:C$98)&gt;10,IF(AND(ISNUMBER('Test Sample Data'!C3),'Test Sample Data'!C3&lt;$C$109, 'Test Sample Data'!C3&gt;0),'Test Sample Data'!C3,$C$109),""))</f>
        <v>29.89</v>
      </c>
      <c r="D4" s="124">
        <f>IF('Test Sample Data'!D3="","",IF(SUM('Test Sample Data'!D$3:D$98)&gt;10,IF(AND(ISNUMBER('Test Sample Data'!D3),'Test Sample Data'!D3&lt;$C$109, 'Test Sample Data'!D3&gt;0),'Test Sample Data'!D3,$C$109),""))</f>
        <v>29.56</v>
      </c>
      <c r="E4" s="124">
        <f>IF('Test Sample Data'!E3="","",IF(SUM('Test Sample Data'!E$3:E$98)&gt;10,IF(AND(ISNUMBER('Test Sample Data'!E3),'Test Sample Data'!E3&lt;$C$109, 'Test Sample Data'!E3&gt;0),'Test Sample Data'!E3,$C$109),""))</f>
        <v>29.6</v>
      </c>
      <c r="F4" s="124" t="str">
        <f>IF('Test Sample Data'!F3="","",IF(SUM('Test Sample Data'!F$3:F$98)&gt;10,IF(AND(ISNUMBER('Test Sample Data'!F3),'Test Sample Data'!F3&lt;$C$109, 'Test Sample Data'!F3&gt;0),'Test Sample Data'!F3,$C$109),""))</f>
        <v/>
      </c>
      <c r="G4" s="124" t="str">
        <f>IF('Test Sample Data'!G3="","",IF(SUM('Test Sample Data'!G$3:G$98)&gt;10,IF(AND(ISNUMBER('Test Sample Data'!G3),'Test Sample Data'!G3&lt;$C$109, 'Test Sample Data'!G3&gt;0),'Test Sample Data'!G3,$C$109),""))</f>
        <v/>
      </c>
      <c r="H4" s="124" t="str">
        <f>IF('Test Sample Data'!H3="","",IF(SUM('Test Sample Data'!H$3:H$98)&gt;10,IF(AND(ISNUMBER('Test Sample Data'!H3),'Test Sample Data'!H3&lt;$C$109, 'Test Sample Data'!H3&gt;0),'Test Sample Data'!H3,$C$109),""))</f>
        <v/>
      </c>
      <c r="I4" s="124" t="str">
        <f>IF('Test Sample Data'!I3="","",IF(SUM('Test Sample Data'!I$3:I$98)&gt;10,IF(AND(ISNUMBER('Test Sample Data'!I3),'Test Sample Data'!I3&lt;$C$109, 'Test Sample Data'!I3&gt;0),'Test Sample Data'!I3,$C$109),""))</f>
        <v/>
      </c>
      <c r="J4" s="124" t="str">
        <f>IF('Test Sample Data'!J3="","",IF(SUM('Test Sample Data'!J$3:J$98)&gt;10,IF(AND(ISNUMBER('Test Sample Data'!J3),'Test Sample Data'!J3&lt;$C$109, 'Test Sample Data'!J3&gt;0),'Test Sample Data'!J3,$C$109),""))</f>
        <v/>
      </c>
      <c r="K4" s="124" t="str">
        <f>IF('Test Sample Data'!K3="","",IF(SUM('Test Sample Data'!K$3:K$98)&gt;10,IF(AND(ISNUMBER('Test Sample Data'!K3),'Test Sample Data'!K3&lt;$C$109, 'Test Sample Data'!K3&gt;0),'Test Sample Data'!K3,$C$109),""))</f>
        <v/>
      </c>
      <c r="L4" s="124" t="str">
        <f>IF('Test Sample Data'!L3="","",IF(SUM('Test Sample Data'!L$3:L$98)&gt;10,IF(AND(ISNUMBER('Test Sample Data'!L3),'Test Sample Data'!L3&lt;$C$109, 'Test Sample Data'!L3&gt;0),'Test Sample Data'!L3,$C$109),""))</f>
        <v/>
      </c>
      <c r="M4" s="124" t="str">
        <f>IF('Test Sample Data'!M3="","",IF(SUM('Test Sample Data'!M$3:M$98)&gt;10,IF(AND(ISNUMBER('Test Sample Data'!M3),'Test Sample Data'!M3&lt;$C$109, 'Test Sample Data'!M3&gt;0),'Test Sample Data'!M3,$C$109),""))</f>
        <v/>
      </c>
      <c r="N4" s="124" t="str">
        <f>IF('Test Sample Data'!N3="","",IF(SUM('Test Sample Data'!N$3:N$98)&gt;10,IF(AND(ISNUMBER('Test Sample Data'!N3),'Test Sample Data'!N3&lt;$C$109, 'Test Sample Data'!N3&gt;0),'Test Sample Data'!N3,$C$109),""))</f>
        <v/>
      </c>
      <c r="O4" s="124" t="str">
        <f>'Gene Table'!B3</f>
        <v>ADIPOQ</v>
      </c>
      <c r="P4" s="123">
        <v>1</v>
      </c>
      <c r="Q4" s="124">
        <f>IF('Control Sample Data'!C3="","",IF(SUM('Control Sample Data'!C$3:C$98)&gt;10,IF(AND(ISNUMBER('Control Sample Data'!C3),'Control Sample Data'!C3&lt;$C$109, 'Control Sample Data'!C3&gt;0),'Control Sample Data'!C3,$C$109),""))</f>
        <v>29.08</v>
      </c>
      <c r="R4" s="124">
        <f>IF('Control Sample Data'!D3="","",IF(SUM('Control Sample Data'!D$3:D$98)&gt;10,IF(AND(ISNUMBER('Control Sample Data'!D3),'Control Sample Data'!D3&lt;$C$109, 'Control Sample Data'!D3&gt;0),'Control Sample Data'!D3,$C$109),""))</f>
        <v>29.02</v>
      </c>
      <c r="S4" s="124">
        <f>IF('Control Sample Data'!E3="","",IF(SUM('Control Sample Data'!E$3:E$98)&gt;10,IF(AND(ISNUMBER('Control Sample Data'!E3),'Control Sample Data'!E3&lt;$C$109, 'Control Sample Data'!E3&gt;0),'Control Sample Data'!E3,$C$109),""))</f>
        <v>29.27</v>
      </c>
      <c r="T4" s="124" t="str">
        <f>IF('Control Sample Data'!F3="","",IF(SUM('Control Sample Data'!F$3:F$98)&gt;10,IF(AND(ISNUMBER('Control Sample Data'!F3),'Control Sample Data'!F3&lt;$C$109, 'Control Sample Data'!F3&gt;0),'Control Sample Data'!F3,$C$109),""))</f>
        <v/>
      </c>
      <c r="U4" s="124" t="str">
        <f>IF('Control Sample Data'!G3="","",IF(SUM('Control Sample Data'!G$3:G$98)&gt;10,IF(AND(ISNUMBER('Control Sample Data'!G3),'Control Sample Data'!G3&lt;$C$109, 'Control Sample Data'!G3&gt;0),'Control Sample Data'!G3,$C$109),""))</f>
        <v/>
      </c>
      <c r="V4" s="124" t="str">
        <f>IF('Control Sample Data'!H3="","",IF(SUM('Control Sample Data'!H$3:H$98)&gt;10,IF(AND(ISNUMBER('Control Sample Data'!H3),'Control Sample Data'!H3&lt;$C$109, 'Control Sample Data'!H3&gt;0),'Control Sample Data'!H3,$C$109),""))</f>
        <v/>
      </c>
      <c r="W4" s="124" t="str">
        <f>IF('Control Sample Data'!I3="","",IF(SUM('Control Sample Data'!I$3:I$98)&gt;10,IF(AND(ISNUMBER('Control Sample Data'!I3),'Control Sample Data'!I3&lt;$C$109, 'Control Sample Data'!I3&gt;0),'Control Sample Data'!I3,$C$109),""))</f>
        <v/>
      </c>
      <c r="X4" s="124" t="str">
        <f>IF('Control Sample Data'!J3="","",IF(SUM('Control Sample Data'!J$3:J$98)&gt;10,IF(AND(ISNUMBER('Control Sample Data'!J3),'Control Sample Data'!J3&lt;$C$109, 'Control Sample Data'!J3&gt;0),'Control Sample Data'!J3,$C$109),""))</f>
        <v/>
      </c>
      <c r="Y4" s="124" t="str">
        <f>IF('Control Sample Data'!K3="","",IF(SUM('Control Sample Data'!K$3:K$98)&gt;10,IF(AND(ISNUMBER('Control Sample Data'!K3),'Control Sample Data'!K3&lt;$C$109, 'Control Sample Data'!K3&gt;0),'Control Sample Data'!K3,$C$109),""))</f>
        <v/>
      </c>
      <c r="Z4" s="124" t="str">
        <f>IF('Control Sample Data'!L3="","",IF(SUM('Control Sample Data'!L$3:L$98)&gt;10,IF(AND(ISNUMBER('Control Sample Data'!L3),'Control Sample Data'!L3&lt;$C$109, 'Control Sample Data'!L3&gt;0),'Control Sample Data'!L3,$C$109),""))</f>
        <v/>
      </c>
      <c r="AA4" s="124" t="str">
        <f>IF('Control Sample Data'!M3="","",IF(SUM('Control Sample Data'!M$3:M$98)&gt;10,IF(AND(ISNUMBER('Control Sample Data'!M3),'Control Sample Data'!M3&lt;$C$109, 'Control Sample Data'!M3&gt;0),'Control Sample Data'!M3,$C$109),""))</f>
        <v/>
      </c>
      <c r="AB4" s="125" t="str">
        <f>IF('Control Sample Data'!N3="","",IF(SUM('Control Sample Data'!N$3:N$98)&gt;10,IF(AND(ISNUMBER('Control Sample Data'!N3),'Control Sample Data'!N3&lt;$C$109, 'Control Sample Data'!N3&gt;0),'Control Sample Data'!N3,$C$109),""))</f>
        <v/>
      </c>
      <c r="AC4" s="118">
        <f>IF(ISERROR(VLOOKUP('Choose Reference Genes'!$A3,$A$4:$N$99,3,0)),"",VLOOKUP('Choose Reference Genes'!$A3,$A$4:$N$99,3,0))</f>
        <v>14.21</v>
      </c>
      <c r="AD4" s="88">
        <f>IF(ISERROR(VLOOKUP('Choose Reference Genes'!$A3,$A$4:$N$99,4,0)),"",VLOOKUP('Choose Reference Genes'!$A3,$A$4:$N$99,4,0))</f>
        <v>14.67</v>
      </c>
      <c r="AE4" s="88">
        <f>IF(ISERROR(VLOOKUP('Choose Reference Genes'!$A3,$A$4:$N$99,5,0)),"",VLOOKUP('Choose Reference Genes'!$A3,$A$4:$N$99,5,0))</f>
        <v>14.65</v>
      </c>
      <c r="AF4" s="88" t="str">
        <f>IF(ISERROR(VLOOKUP('Choose Reference Genes'!$A3,$A$4:$N$99,6,0)),"",VLOOKUP('Choose Reference Genes'!$A3,$A$4:$N$99,6,0))</f>
        <v/>
      </c>
      <c r="AG4" s="88" t="str">
        <f>IF(ISERROR(VLOOKUP('Choose Reference Genes'!$A3,$A$4:$N$99,7,0)),"",VLOOKUP('Choose Reference Genes'!$A3,$A$4:$N$99,7,0))</f>
        <v/>
      </c>
      <c r="AH4" s="88" t="str">
        <f>IF(ISERROR(VLOOKUP('Choose Reference Genes'!$A3,$A$4:$N$99,8,0)),"",VLOOKUP('Choose Reference Genes'!$A3,$A$4:$N$99,8,0))</f>
        <v/>
      </c>
      <c r="AI4" s="88" t="str">
        <f>IF(ISERROR(VLOOKUP('Choose Reference Genes'!$A3,$A$4:$N$99,9,0)),"",VLOOKUP('Choose Reference Genes'!$A3,$A$4:$N$99,9,0))</f>
        <v/>
      </c>
      <c r="AJ4" s="88" t="str">
        <f>IF(ISERROR(VLOOKUP('Choose Reference Genes'!$A3,$A$4:$N$99,10,0)),"",VLOOKUP('Choose Reference Genes'!$A3,$A$4:$N$99,10,0))</f>
        <v/>
      </c>
      <c r="AK4" s="88" t="str">
        <f>IF(ISERROR(VLOOKUP('Choose Reference Genes'!$A3,$A$4:$N$99,11,0)),"",VLOOKUP('Choose Reference Genes'!$A3,$A$4:$N$99,11,0))</f>
        <v/>
      </c>
      <c r="AL4" s="88" t="str">
        <f>IF(ISERROR(VLOOKUP('Choose Reference Genes'!$A3,$A$4:$N$99,12,0)),"",VLOOKUP('Choose Reference Genes'!$A3,$A$4:$N$99,12,0))</f>
        <v/>
      </c>
      <c r="AM4" s="88" t="str">
        <f>IF(ISERROR(VLOOKUP('Choose Reference Genes'!$A3,$A$4:$N$99,13,0)),"",VLOOKUP('Choose Reference Genes'!$A3,$A$4:$N$99,13,0))</f>
        <v/>
      </c>
      <c r="AN4" s="89" t="str">
        <f>IF(ISERROR(VLOOKUP('Choose Reference Genes'!$A3,$A$4:$N$99,14,0)),"",VLOOKUP('Choose Reference Genes'!$A3,$A$4:$N$99,14,0))</f>
        <v/>
      </c>
      <c r="AO4" s="87">
        <f>IF(ISERROR(VLOOKUP('Choose Reference Genes'!$A3,$A$4:$AB$99,17,0)),"",VLOOKUP('Choose Reference Genes'!$A3,$A$4:$AB$99,17,0))</f>
        <v>14.08</v>
      </c>
      <c r="AP4" s="88">
        <f>IF(ISERROR(VLOOKUP('Choose Reference Genes'!$A3,$A$4:$AB$99,18,0)),"",VLOOKUP('Choose Reference Genes'!$A3,$A$4:$AB$99,18,0))</f>
        <v>14.02</v>
      </c>
      <c r="AQ4" s="88">
        <f>IF(ISERROR(VLOOKUP('Choose Reference Genes'!$A3,$A$4:$AB$99,19,0)),"",VLOOKUP('Choose Reference Genes'!$A3,$A$4:$AB$99,19,0))</f>
        <v>14.13</v>
      </c>
      <c r="AR4" s="88" t="str">
        <f>IF(ISERROR(VLOOKUP('Choose Reference Genes'!$A3,$A$4:$AB$99,20,0)),"",VLOOKUP('Choose Reference Genes'!$A3,$A$4:$AB$99,20,0))</f>
        <v/>
      </c>
      <c r="AS4" s="88" t="str">
        <f>IF(ISERROR(VLOOKUP('Choose Reference Genes'!$A3,$A$4:$AB$99,21,0)),"",VLOOKUP('Choose Reference Genes'!$A3,$A$4:$AB$99,21,0))</f>
        <v/>
      </c>
      <c r="AT4" s="88" t="str">
        <f>IF(ISERROR(VLOOKUP('Choose Reference Genes'!$A3,$A$4:$AB$99,22,0)),"",VLOOKUP('Choose Reference Genes'!$A3,$A$4:$AB$99,22,0))</f>
        <v/>
      </c>
      <c r="AU4" s="88" t="str">
        <f>IF(ISERROR(VLOOKUP('Choose Reference Genes'!$A3,$A$4:$AB$99,23,0)),"",VLOOKUP('Choose Reference Genes'!$A3,$A$4:$AB$99,23,0))</f>
        <v/>
      </c>
      <c r="AV4" s="88" t="str">
        <f>IF(ISERROR(VLOOKUP('Choose Reference Genes'!$A3,$A$4:$AB$99,24,0)),"",VLOOKUP('Choose Reference Genes'!$A3,$A$4:$AB$99,24,0))</f>
        <v/>
      </c>
      <c r="AW4" s="88" t="str">
        <f>IF(ISERROR(VLOOKUP('Choose Reference Genes'!$A3,$A$4:$AB$99,25,0)),"",VLOOKUP('Choose Reference Genes'!$A3,$A$4:$AB$99,25,0))</f>
        <v/>
      </c>
      <c r="AX4" s="88" t="str">
        <f>IF(ISERROR(VLOOKUP('Choose Reference Genes'!$A3,$A$4:$AB$99,26,0)),"",VLOOKUP('Choose Reference Genes'!$A3,$A$4:$AB$99,26,0))</f>
        <v/>
      </c>
      <c r="AY4" s="88" t="str">
        <f>IF(ISERROR(VLOOKUP('Choose Reference Genes'!$A3,$A$4:$AB$99,27,0)),"",VLOOKUP('Choose Reference Genes'!$A3,$A$4:$AB$99,27,0))</f>
        <v/>
      </c>
      <c r="AZ4" s="89" t="str">
        <f>IF(ISERROR(VLOOKUP('Choose Reference Genes'!$A3,$A$4:$AB$99,28,0)),"",VLOOKUP('Choose Reference Genes'!$A3,$A$4:$AB$99,28,0))</f>
        <v/>
      </c>
      <c r="BA4" s="90" t="str">
        <f>A4</f>
        <v>ADIPOQ</v>
      </c>
      <c r="BB4" s="107">
        <v>1</v>
      </c>
      <c r="BC4" s="86">
        <f t="shared" ref="BC4:BC35" si="0">IF(ISERROR(C4-AC$26),"",C4-AC$26)</f>
        <v>11.181999999999999</v>
      </c>
      <c r="BD4" s="86">
        <f t="shared" ref="BD4:BD35" si="1">IF(ISERROR(D4-AD$26),"",D4-AD$26)</f>
        <v>10.876000000000001</v>
      </c>
      <c r="BE4" s="86">
        <f t="shared" ref="BE4:BE35" si="2">IF(ISERROR(E4-AE$26),"",E4-AE$26)</f>
        <v>11.018000000000001</v>
      </c>
      <c r="BF4" s="86" t="str">
        <f t="shared" ref="BF4:BF35" si="3">IF(ISERROR(F4-AF$26),"",F4-AF$26)</f>
        <v/>
      </c>
      <c r="BG4" s="86" t="str">
        <f t="shared" ref="BG4:BG35" si="4">IF(ISERROR(G4-AG$26),"",G4-AG$26)</f>
        <v/>
      </c>
      <c r="BH4" s="86" t="str">
        <f t="shared" ref="BH4:BH35" si="5">IF(ISERROR(H4-AH$26),"",H4-AH$26)</f>
        <v/>
      </c>
      <c r="BI4" s="86" t="str">
        <f t="shared" ref="BI4:BI35" si="6">IF(ISERROR(I4-AI$26),"",I4-AI$26)</f>
        <v/>
      </c>
      <c r="BJ4" s="86" t="str">
        <f t="shared" ref="BJ4:BJ35" si="7">IF(ISERROR(J4-AJ$26),"",J4-AJ$26)</f>
        <v/>
      </c>
      <c r="BK4" s="86" t="str">
        <f t="shared" ref="BK4:BK35" si="8">IF(ISERROR(K4-AK$26),"",K4-AK$26)</f>
        <v/>
      </c>
      <c r="BL4" s="86" t="str">
        <f t="shared" ref="BL4:BL35" si="9">IF(ISERROR(L4-AL$26),"",L4-AL$26)</f>
        <v/>
      </c>
      <c r="BM4" s="86" t="str">
        <f t="shared" ref="BM4:BN4" si="10">IF(ISERROR(M4-AM$26),"",M4-AM$26)</f>
        <v/>
      </c>
      <c r="BN4" s="86" t="str">
        <f t="shared" si="10"/>
        <v/>
      </c>
      <c r="BO4" s="86">
        <f t="shared" ref="BO4:BO35" si="11">IF(ISERROR(Q4-AO$26),"",Q4-AO$26)</f>
        <v>10.61</v>
      </c>
      <c r="BP4" s="86">
        <f t="shared" ref="BP4:BP35" si="12">IF(ISERROR(R4-AP$26),"",R4-AP$26)</f>
        <v>10.678000000000001</v>
      </c>
      <c r="BQ4" s="86">
        <f t="shared" ref="BQ4:BQ35" si="13">IF(ISERROR(S4-AQ$26),"",S4-AQ$26)</f>
        <v>10.693999999999999</v>
      </c>
      <c r="BR4" s="86" t="str">
        <f t="shared" ref="BR4:BR35" si="14">IF(ISERROR(T4-AR$26),"",T4-AR$26)</f>
        <v/>
      </c>
      <c r="BS4" s="86" t="str">
        <f t="shared" ref="BS4:BS35" si="15">IF(ISERROR(U4-AS$26),"",U4-AS$26)</f>
        <v/>
      </c>
      <c r="BT4" s="86" t="str">
        <f t="shared" ref="BT4:BT35" si="16">IF(ISERROR(V4-AT$26),"",V4-AT$26)</f>
        <v/>
      </c>
      <c r="BU4" s="86" t="str">
        <f t="shared" ref="BU4:BU35" si="17">IF(ISERROR(W4-AU$26),"",W4-AU$26)</f>
        <v/>
      </c>
      <c r="BV4" s="86" t="str">
        <f t="shared" ref="BV4:BV35" si="18">IF(ISERROR(X4-AV$26),"",X4-AV$26)</f>
        <v/>
      </c>
      <c r="BW4" s="86" t="str">
        <f t="shared" ref="BW4:BW35" si="19">IF(ISERROR(Y4-AW$26),"",Y4-AW$26)</f>
        <v/>
      </c>
      <c r="BX4" s="86" t="str">
        <f t="shared" ref="BX4:BX35" si="20">IF(ISERROR(Z4-AX$26),"",Z4-AX$26)</f>
        <v/>
      </c>
      <c r="BY4" s="86" t="str">
        <f t="shared" ref="BY4:BZ4" si="21">IF(ISERROR(AA4-AY$26),"",AA4-AY$26)</f>
        <v/>
      </c>
      <c r="BZ4" s="86" t="str">
        <f t="shared" si="21"/>
        <v/>
      </c>
      <c r="CA4" s="41">
        <f>IF(ISERROR(AVERAGE(BC4:BN4)),"N/A",AVERAGE(BC4:BN4))</f>
        <v>11.025333333333334</v>
      </c>
      <c r="CB4" s="41">
        <f>IF(ISERROR(AVERAGE(BO4:BZ4)),"N/A",AVERAGE(BO4:BZ4))</f>
        <v>10.660666666666666</v>
      </c>
      <c r="CC4" s="90" t="str">
        <f>A4</f>
        <v>ADIPOQ</v>
      </c>
      <c r="CD4" s="107">
        <v>1</v>
      </c>
      <c r="CE4" s="91">
        <f t="shared" ref="CE4:CE35" si="22">IF(BC4="","",POWER(2, -BC4))</f>
        <v>4.3041023335311108E-4</v>
      </c>
      <c r="CF4" s="91">
        <f t="shared" ref="CF4:CF35" si="23">IF(BD4="","",POWER(2, -BD4))</f>
        <v>5.3210552354166364E-4</v>
      </c>
      <c r="CG4" s="91">
        <f t="shared" ref="CG4:CG35" si="24">IF(BE4="","",POWER(2, -BE4))</f>
        <v>4.822269831276233E-4</v>
      </c>
      <c r="CH4" s="91" t="str">
        <f t="shared" ref="CH4:CH35" si="25">IF(BF4="","",POWER(2, -BF4))</f>
        <v/>
      </c>
      <c r="CI4" s="91" t="str">
        <f t="shared" ref="CI4:CI35" si="26">IF(BG4="","",POWER(2, -BG4))</f>
        <v/>
      </c>
      <c r="CJ4" s="91" t="str">
        <f t="shared" ref="CJ4:CJ35" si="27">IF(BH4="","",POWER(2, -BH4))</f>
        <v/>
      </c>
      <c r="CK4" s="91" t="str">
        <f t="shared" ref="CK4:CK35" si="28">IF(BI4="","",POWER(2, -BI4))</f>
        <v/>
      </c>
      <c r="CL4" s="91" t="str">
        <f t="shared" ref="CL4:CL35" si="29">IF(BJ4="","",POWER(2, -BJ4))</f>
        <v/>
      </c>
      <c r="CM4" s="91" t="str">
        <f t="shared" ref="CM4:CM35" si="30">IF(BK4="","",POWER(2, -BK4))</f>
        <v/>
      </c>
      <c r="CN4" s="91" t="str">
        <f t="shared" ref="CN4:CN35" si="31">IF(BL4="","",POWER(2, -BL4))</f>
        <v/>
      </c>
      <c r="CO4" s="91" t="str">
        <f t="shared" ref="CO4:CP4" si="32">IF(BM4="","",POWER(2, -BM4))</f>
        <v/>
      </c>
      <c r="CP4" s="91" t="str">
        <f t="shared" si="32"/>
        <v/>
      </c>
      <c r="CQ4" s="91">
        <f t="shared" ref="CQ4:CZ19" si="33">IF(BO4="","",POWER(2, -BO4))</f>
        <v>6.398405292277168E-4</v>
      </c>
      <c r="CR4" s="91">
        <f t="shared" si="33"/>
        <v>6.1038198368418371E-4</v>
      </c>
      <c r="CS4" s="91">
        <f t="shared" si="33"/>
        <v>6.036500297465588E-4</v>
      </c>
      <c r="CT4" s="91" t="str">
        <f t="shared" si="33"/>
        <v/>
      </c>
      <c r="CU4" s="91" t="str">
        <f t="shared" si="33"/>
        <v/>
      </c>
      <c r="CV4" s="91" t="str">
        <f t="shared" si="33"/>
        <v/>
      </c>
      <c r="CW4" s="91" t="str">
        <f t="shared" si="33"/>
        <v/>
      </c>
      <c r="CX4" s="91" t="str">
        <f t="shared" si="33"/>
        <v/>
      </c>
      <c r="CY4" s="91" t="str">
        <f t="shared" si="33"/>
        <v/>
      </c>
      <c r="CZ4" s="91" t="str">
        <f t="shared" si="33"/>
        <v/>
      </c>
      <c r="DA4" s="91" t="str">
        <f t="shared" ref="DA4" si="34">IF(BY4="","",POWER(2, -BY4))</f>
        <v/>
      </c>
      <c r="DB4" s="91" t="str">
        <f t="shared" ref="DB4" si="35">IF(BZ4="","",POWER(2, -BZ4))</f>
        <v/>
      </c>
      <c r="DD4" s="42">
        <v>3</v>
      </c>
      <c r="DE4" s="73">
        <f>Results!G5</f>
        <v>5.4970845393329713</v>
      </c>
      <c r="DF4" s="73">
        <f>Results!G17</f>
        <v>1.4593574884664349</v>
      </c>
      <c r="DG4" s="73">
        <f>Results!G29</f>
        <v>525.90801237149594</v>
      </c>
      <c r="DH4" s="73">
        <f>Results!G41</f>
        <v>0.64408961386426311</v>
      </c>
      <c r="DI4" s="73">
        <f>Results!G53</f>
        <v>47820.226182068109</v>
      </c>
      <c r="DJ4" s="73">
        <f>Results!G65</f>
        <v>1.1449886785973036</v>
      </c>
      <c r="DK4" s="73">
        <f>Results!G77</f>
        <v>16.625586535173433</v>
      </c>
      <c r="DL4" s="73">
        <f>Results!G89</f>
        <v>0.8921346224752994</v>
      </c>
    </row>
    <row r="5" spans="1:116" ht="15" customHeight="1" x14ac:dyDescent="0.3">
      <c r="A5" s="126" t="str">
        <f>'Gene Table'!B4</f>
        <v>BMP1</v>
      </c>
      <c r="B5" s="102">
        <v>2</v>
      </c>
      <c r="C5" s="41">
        <f>IF('Test Sample Data'!C4="","",IF(SUM('Test Sample Data'!C$3:C$98)&gt;10,IF(AND(ISNUMBER('Test Sample Data'!C4),'Test Sample Data'!C4&lt;$C$109, 'Test Sample Data'!C4&gt;0),'Test Sample Data'!C4,$C$109),""))</f>
        <v>31.15</v>
      </c>
      <c r="D5" s="41">
        <f>IF('Test Sample Data'!D4="","",IF(SUM('Test Sample Data'!D$3:D$98)&gt;10,IF(AND(ISNUMBER('Test Sample Data'!D4),'Test Sample Data'!D4&lt;$C$109, 'Test Sample Data'!D4&gt;0),'Test Sample Data'!D4,$C$109),""))</f>
        <v>31.27</v>
      </c>
      <c r="E5" s="41">
        <f>IF('Test Sample Data'!E4="","",IF(SUM('Test Sample Data'!E$3:E$98)&gt;10,IF(AND(ISNUMBER('Test Sample Data'!E4),'Test Sample Data'!E4&lt;$C$109, 'Test Sample Data'!E4&gt;0),'Test Sample Data'!E4,$C$109),""))</f>
        <v>30.75</v>
      </c>
      <c r="F5" s="41" t="str">
        <f>IF('Test Sample Data'!F4="","",IF(SUM('Test Sample Data'!F$3:F$98)&gt;10,IF(AND(ISNUMBER('Test Sample Data'!F4),'Test Sample Data'!F4&lt;$C$109, 'Test Sample Data'!F4&gt;0),'Test Sample Data'!F4,$C$109),""))</f>
        <v/>
      </c>
      <c r="G5" s="41" t="str">
        <f>IF('Test Sample Data'!G4="","",IF(SUM('Test Sample Data'!G$3:G$98)&gt;10,IF(AND(ISNUMBER('Test Sample Data'!G4),'Test Sample Data'!G4&lt;$C$109, 'Test Sample Data'!G4&gt;0),'Test Sample Data'!G4,$C$109),""))</f>
        <v/>
      </c>
      <c r="H5" s="41" t="str">
        <f>IF('Test Sample Data'!H4="","",IF(SUM('Test Sample Data'!H$3:H$98)&gt;10,IF(AND(ISNUMBER('Test Sample Data'!H4),'Test Sample Data'!H4&lt;$C$109, 'Test Sample Data'!H4&gt;0),'Test Sample Data'!H4,$C$109),""))</f>
        <v/>
      </c>
      <c r="I5" s="41" t="str">
        <f>IF('Test Sample Data'!I4="","",IF(SUM('Test Sample Data'!I$3:I$98)&gt;10,IF(AND(ISNUMBER('Test Sample Data'!I4),'Test Sample Data'!I4&lt;$C$109, 'Test Sample Data'!I4&gt;0),'Test Sample Data'!I4,$C$109),""))</f>
        <v/>
      </c>
      <c r="J5" s="41" t="str">
        <f>IF('Test Sample Data'!J4="","",IF(SUM('Test Sample Data'!J$3:J$98)&gt;10,IF(AND(ISNUMBER('Test Sample Data'!J4),'Test Sample Data'!J4&lt;$C$109, 'Test Sample Data'!J4&gt;0),'Test Sample Data'!J4,$C$109),""))</f>
        <v/>
      </c>
      <c r="K5" s="41" t="str">
        <f>IF('Test Sample Data'!K4="","",IF(SUM('Test Sample Data'!K$3:K$98)&gt;10,IF(AND(ISNUMBER('Test Sample Data'!K4),'Test Sample Data'!K4&lt;$C$109, 'Test Sample Data'!K4&gt;0),'Test Sample Data'!K4,$C$109),""))</f>
        <v/>
      </c>
      <c r="L5" s="41" t="str">
        <f>IF('Test Sample Data'!L4="","",IF(SUM('Test Sample Data'!L$3:L$98)&gt;10,IF(AND(ISNUMBER('Test Sample Data'!L4),'Test Sample Data'!L4&lt;$C$109, 'Test Sample Data'!L4&gt;0),'Test Sample Data'!L4,$C$109),""))</f>
        <v/>
      </c>
      <c r="M5" s="41" t="str">
        <f>IF('Test Sample Data'!M4="","",IF(SUM('Test Sample Data'!M$3:M$98)&gt;10,IF(AND(ISNUMBER('Test Sample Data'!M4),'Test Sample Data'!M4&lt;$C$109, 'Test Sample Data'!M4&gt;0),'Test Sample Data'!M4,$C$109),""))</f>
        <v/>
      </c>
      <c r="N5" s="41" t="str">
        <f>IF('Test Sample Data'!N4="","",IF(SUM('Test Sample Data'!N$3:N$98)&gt;10,IF(AND(ISNUMBER('Test Sample Data'!N4),'Test Sample Data'!N4&lt;$C$109, 'Test Sample Data'!N4&gt;0),'Test Sample Data'!N4,$C$109),""))</f>
        <v/>
      </c>
      <c r="O5" s="41" t="str">
        <f>'Gene Table'!B4</f>
        <v>BMP1</v>
      </c>
      <c r="P5" s="102">
        <v>2</v>
      </c>
      <c r="Q5" s="41">
        <f>IF('Control Sample Data'!C4="","",IF(SUM('Control Sample Data'!C$3:C$98)&gt;10,IF(AND(ISNUMBER('Control Sample Data'!C4),'Control Sample Data'!C4&lt;$C$109, 'Control Sample Data'!C4&gt;0),'Control Sample Data'!C4,$C$109),""))</f>
        <v>32.020000000000003</v>
      </c>
      <c r="R5" s="41">
        <f>IF('Control Sample Data'!D4="","",IF(SUM('Control Sample Data'!D$3:D$98)&gt;10,IF(AND(ISNUMBER('Control Sample Data'!D4),'Control Sample Data'!D4&lt;$C$109, 'Control Sample Data'!D4&gt;0),'Control Sample Data'!D4,$C$109),""))</f>
        <v>32.130000000000003</v>
      </c>
      <c r="S5" s="41">
        <f>IF('Control Sample Data'!E4="","",IF(SUM('Control Sample Data'!E$3:E$98)&gt;10,IF(AND(ISNUMBER('Control Sample Data'!E4),'Control Sample Data'!E4&lt;$C$109, 'Control Sample Data'!E4&gt;0),'Control Sample Data'!E4,$C$109),""))</f>
        <v>31.96</v>
      </c>
      <c r="T5" s="41" t="str">
        <f>IF('Control Sample Data'!F4="","",IF(SUM('Control Sample Data'!F$3:F$98)&gt;10,IF(AND(ISNUMBER('Control Sample Data'!F4),'Control Sample Data'!F4&lt;$C$109, 'Control Sample Data'!F4&gt;0),'Control Sample Data'!F4,$C$109),""))</f>
        <v/>
      </c>
      <c r="U5" s="41" t="str">
        <f>IF('Control Sample Data'!G4="","",IF(SUM('Control Sample Data'!G$3:G$98)&gt;10,IF(AND(ISNUMBER('Control Sample Data'!G4),'Control Sample Data'!G4&lt;$C$109, 'Control Sample Data'!G4&gt;0),'Control Sample Data'!G4,$C$109),""))</f>
        <v/>
      </c>
      <c r="V5" s="41" t="str">
        <f>IF('Control Sample Data'!H4="","",IF(SUM('Control Sample Data'!H$3:H$98)&gt;10,IF(AND(ISNUMBER('Control Sample Data'!H4),'Control Sample Data'!H4&lt;$C$109, 'Control Sample Data'!H4&gt;0),'Control Sample Data'!H4,$C$109),""))</f>
        <v/>
      </c>
      <c r="W5" s="41" t="str">
        <f>IF('Control Sample Data'!I4="","",IF(SUM('Control Sample Data'!I$3:I$98)&gt;10,IF(AND(ISNUMBER('Control Sample Data'!I4),'Control Sample Data'!I4&lt;$C$109, 'Control Sample Data'!I4&gt;0),'Control Sample Data'!I4,$C$109),""))</f>
        <v/>
      </c>
      <c r="X5" s="41" t="str">
        <f>IF('Control Sample Data'!J4="","",IF(SUM('Control Sample Data'!J$3:J$98)&gt;10,IF(AND(ISNUMBER('Control Sample Data'!J4),'Control Sample Data'!J4&lt;$C$109, 'Control Sample Data'!J4&gt;0),'Control Sample Data'!J4,$C$109),""))</f>
        <v/>
      </c>
      <c r="Y5" s="41" t="str">
        <f>IF('Control Sample Data'!K4="","",IF(SUM('Control Sample Data'!K$3:K$98)&gt;10,IF(AND(ISNUMBER('Control Sample Data'!K4),'Control Sample Data'!K4&lt;$C$109, 'Control Sample Data'!K4&gt;0),'Control Sample Data'!K4,$C$109),""))</f>
        <v/>
      </c>
      <c r="Z5" s="41" t="str">
        <f>IF('Control Sample Data'!L4="","",IF(SUM('Control Sample Data'!L$3:L$98)&gt;10,IF(AND(ISNUMBER('Control Sample Data'!L4),'Control Sample Data'!L4&lt;$C$109, 'Control Sample Data'!L4&gt;0),'Control Sample Data'!L4,$C$109),""))</f>
        <v/>
      </c>
      <c r="AA5" s="41" t="str">
        <f>IF('Control Sample Data'!M4="","",IF(SUM('Control Sample Data'!M$3:M$98)&gt;10,IF(AND(ISNUMBER('Control Sample Data'!M4),'Control Sample Data'!M4&lt;$C$109, 'Control Sample Data'!M4&gt;0),'Control Sample Data'!M4,$C$109),""))</f>
        <v/>
      </c>
      <c r="AB5" s="127" t="str">
        <f>IF('Control Sample Data'!N4="","",IF(SUM('Control Sample Data'!N$3:N$98)&gt;10,IF(AND(ISNUMBER('Control Sample Data'!N4),'Control Sample Data'!N4&lt;$C$109, 'Control Sample Data'!N4&gt;0),'Control Sample Data'!N4,$C$109),""))</f>
        <v/>
      </c>
      <c r="AC5" s="119">
        <f>IF(ISERROR(VLOOKUP('Choose Reference Genes'!$A4,$A$4:$N$99,3,0)),"",VLOOKUP('Choose Reference Genes'!$A4,$A$4:$N$99,3,0))</f>
        <v>25.01</v>
      </c>
      <c r="AD5" s="93">
        <f>IF(ISERROR(VLOOKUP('Choose Reference Genes'!$A4,$A$4:$N$99,4,0)),"",VLOOKUP('Choose Reference Genes'!$A4,$A$4:$N$99,4,0))</f>
        <v>24.19</v>
      </c>
      <c r="AE5" s="93">
        <f>IF(ISERROR(VLOOKUP('Choose Reference Genes'!$A4,$A$4:$N$99,5,0)),"",VLOOKUP('Choose Reference Genes'!$A4,$A$4:$N$99,5,0))</f>
        <v>24.09</v>
      </c>
      <c r="AF5" s="93" t="str">
        <f>IF(ISERROR(VLOOKUP('Choose Reference Genes'!$A4,$A$4:$N$99,6,0)),"",VLOOKUP('Choose Reference Genes'!$A4,$A$4:$N$99,6,0))</f>
        <v/>
      </c>
      <c r="AG5" s="93" t="str">
        <f>IF(ISERROR(VLOOKUP('Choose Reference Genes'!$A4,$A$4:$N$99,7,0)),"",VLOOKUP('Choose Reference Genes'!$A4,$A$4:$N$99,7,0))</f>
        <v/>
      </c>
      <c r="AH5" s="93" t="str">
        <f>IF(ISERROR(VLOOKUP('Choose Reference Genes'!$A4,$A$4:$N$99,8,0)),"",VLOOKUP('Choose Reference Genes'!$A4,$A$4:$N$99,8,0))</f>
        <v/>
      </c>
      <c r="AI5" s="93" t="str">
        <f>IF(ISERROR(VLOOKUP('Choose Reference Genes'!$A4,$A$4:$N$99,9,0)),"",VLOOKUP('Choose Reference Genes'!$A4,$A$4:$N$99,9,0))</f>
        <v/>
      </c>
      <c r="AJ5" s="93" t="str">
        <f>IF(ISERROR(VLOOKUP('Choose Reference Genes'!$A4,$A$4:$N$99,10,0)),"",VLOOKUP('Choose Reference Genes'!$A4,$A$4:$N$99,10,0))</f>
        <v/>
      </c>
      <c r="AK5" s="93" t="str">
        <f>IF(ISERROR(VLOOKUP('Choose Reference Genes'!$A4,$A$4:$N$99,11,0)),"",VLOOKUP('Choose Reference Genes'!$A4,$A$4:$N$99,11,0))</f>
        <v/>
      </c>
      <c r="AL5" s="93" t="str">
        <f>IF(ISERROR(VLOOKUP('Choose Reference Genes'!$A4,$A$4:$N$99,12,0)),"",VLOOKUP('Choose Reference Genes'!$A4,$A$4:$N$99,12,0))</f>
        <v/>
      </c>
      <c r="AM5" s="93" t="str">
        <f>IF(ISERROR(VLOOKUP('Choose Reference Genes'!$A4,$A$4:$N$99,13,0)),"",VLOOKUP('Choose Reference Genes'!$A4,$A$4:$N$99,13,0))</f>
        <v/>
      </c>
      <c r="AN5" s="94" t="str">
        <f>IF(ISERROR(VLOOKUP('Choose Reference Genes'!$A4,$A$4:$N$99,14,0)),"",VLOOKUP('Choose Reference Genes'!$A4,$A$4:$N$99,14,0))</f>
        <v/>
      </c>
      <c r="AO5" s="92">
        <f>IF(ISERROR(VLOOKUP('Choose Reference Genes'!$A4,$A$4:$AB$99,17,0)),"",VLOOKUP('Choose Reference Genes'!$A4,$A$4:$AB$99,17,0))</f>
        <v>24.52</v>
      </c>
      <c r="AP5" s="93">
        <f>IF(ISERROR(VLOOKUP('Choose Reference Genes'!$A4,$A$4:$AB$99,18,0)),"",VLOOKUP('Choose Reference Genes'!$A4,$A$4:$AB$99,18,0))</f>
        <v>24.44</v>
      </c>
      <c r="AQ5" s="93">
        <f>IF(ISERROR(VLOOKUP('Choose Reference Genes'!$A4,$A$4:$AB$99,19,0)),"",VLOOKUP('Choose Reference Genes'!$A4,$A$4:$AB$99,19,0))</f>
        <v>24.52</v>
      </c>
      <c r="AR5" s="93" t="str">
        <f>IF(ISERROR(VLOOKUP('Choose Reference Genes'!$A4,$A$4:$AB$99,20,0)),"",VLOOKUP('Choose Reference Genes'!$A4,$A$4:$AB$99,20,0))</f>
        <v/>
      </c>
      <c r="AS5" s="93" t="str">
        <f>IF(ISERROR(VLOOKUP('Choose Reference Genes'!$A4,$A$4:$AB$99,21,0)),"",VLOOKUP('Choose Reference Genes'!$A4,$A$4:$AB$99,21,0))</f>
        <v/>
      </c>
      <c r="AT5" s="93" t="str">
        <f>IF(ISERROR(VLOOKUP('Choose Reference Genes'!$A4,$A$4:$AB$99,22,0)),"",VLOOKUP('Choose Reference Genes'!$A4,$A$4:$AB$99,22,0))</f>
        <v/>
      </c>
      <c r="AU5" s="93" t="str">
        <f>IF(ISERROR(VLOOKUP('Choose Reference Genes'!$A4,$A$4:$AB$99,23,0)),"",VLOOKUP('Choose Reference Genes'!$A4,$A$4:$AB$99,23,0))</f>
        <v/>
      </c>
      <c r="AV5" s="93" t="str">
        <f>IF(ISERROR(VLOOKUP('Choose Reference Genes'!$A4,$A$4:$AB$99,24,0)),"",VLOOKUP('Choose Reference Genes'!$A4,$A$4:$AB$99,24,0))</f>
        <v/>
      </c>
      <c r="AW5" s="93" t="str">
        <f>IF(ISERROR(VLOOKUP('Choose Reference Genes'!$A4,$A$4:$AB$99,25,0)),"",VLOOKUP('Choose Reference Genes'!$A4,$A$4:$AB$99,25,0))</f>
        <v/>
      </c>
      <c r="AX5" s="93" t="str">
        <f>IF(ISERROR(VLOOKUP('Choose Reference Genes'!$A4,$A$4:$AB$99,26,0)),"",VLOOKUP('Choose Reference Genes'!$A4,$A$4:$AB$99,26,0))</f>
        <v/>
      </c>
      <c r="AY5" s="93" t="str">
        <f>IF(ISERROR(VLOOKUP('Choose Reference Genes'!$A4,$A$4:$AB$99,27,0)),"",VLOOKUP('Choose Reference Genes'!$A4,$A$4:$AB$99,27,0))</f>
        <v/>
      </c>
      <c r="AZ5" s="94" t="str">
        <f>IF(ISERROR(VLOOKUP('Choose Reference Genes'!$A4,$A$4:$AB$99,28,0)),"",VLOOKUP('Choose Reference Genes'!$A4,$A$4:$AB$99,28,0))</f>
        <v/>
      </c>
      <c r="BA5" s="90" t="str">
        <f t="shared" ref="BA5:BA68" si="36">A5</f>
        <v>BMP1</v>
      </c>
      <c r="BB5" s="107">
        <v>2</v>
      </c>
      <c r="BC5" s="86">
        <f t="shared" si="0"/>
        <v>12.441999999999997</v>
      </c>
      <c r="BD5" s="86">
        <f t="shared" si="1"/>
        <v>12.586000000000002</v>
      </c>
      <c r="BE5" s="86">
        <f t="shared" si="2"/>
        <v>12.167999999999999</v>
      </c>
      <c r="BF5" s="86" t="str">
        <f t="shared" si="3"/>
        <v/>
      </c>
      <c r="BG5" s="86" t="str">
        <f t="shared" si="4"/>
        <v/>
      </c>
      <c r="BH5" s="86" t="str">
        <f t="shared" si="5"/>
        <v/>
      </c>
      <c r="BI5" s="86" t="str">
        <f t="shared" si="6"/>
        <v/>
      </c>
      <c r="BJ5" s="86" t="str">
        <f t="shared" si="7"/>
        <v/>
      </c>
      <c r="BK5" s="86" t="str">
        <f t="shared" si="8"/>
        <v/>
      </c>
      <c r="BL5" s="86" t="str">
        <f t="shared" si="9"/>
        <v/>
      </c>
      <c r="BM5" s="86" t="str">
        <f t="shared" ref="BM5:BM68" si="37">IF(ISERROR(M5-AM$26),"",M5-AM$26)</f>
        <v/>
      </c>
      <c r="BN5" s="86" t="str">
        <f t="shared" ref="BN5:BN68" si="38">IF(ISERROR(N5-AN$26),"",N5-AN$26)</f>
        <v/>
      </c>
      <c r="BO5" s="86">
        <f t="shared" si="11"/>
        <v>13.550000000000004</v>
      </c>
      <c r="BP5" s="86">
        <f t="shared" si="12"/>
        <v>13.788000000000004</v>
      </c>
      <c r="BQ5" s="86">
        <f t="shared" si="13"/>
        <v>13.384</v>
      </c>
      <c r="BR5" s="86" t="str">
        <f t="shared" si="14"/>
        <v/>
      </c>
      <c r="BS5" s="86" t="str">
        <f t="shared" si="15"/>
        <v/>
      </c>
      <c r="BT5" s="86" t="str">
        <f t="shared" si="16"/>
        <v/>
      </c>
      <c r="BU5" s="86" t="str">
        <f t="shared" si="17"/>
        <v/>
      </c>
      <c r="BV5" s="86" t="str">
        <f t="shared" si="18"/>
        <v/>
      </c>
      <c r="BW5" s="86" t="str">
        <f t="shared" si="19"/>
        <v/>
      </c>
      <c r="BX5" s="86" t="str">
        <f t="shared" si="20"/>
        <v/>
      </c>
      <c r="BY5" s="86" t="str">
        <f t="shared" ref="BY5:BY68" si="39">IF(ISERROR(AA5-AY$26),"",AA5-AY$26)</f>
        <v/>
      </c>
      <c r="BZ5" s="86" t="str">
        <f t="shared" ref="BZ5:BZ68" si="40">IF(ISERROR(AB5-AZ$26),"",AB5-AZ$26)</f>
        <v/>
      </c>
      <c r="CA5" s="41">
        <f t="shared" ref="CA5:CA68" si="41">IF(ISERROR(AVERAGE(BC5:BN5)),"N/A",AVERAGE(BC5:BN5))</f>
        <v>12.398666666666665</v>
      </c>
      <c r="CB5" s="41">
        <f t="shared" ref="CB5:CB68" si="42">IF(ISERROR(AVERAGE(BO5:BZ5)),"N/A",AVERAGE(BO5:BZ5))</f>
        <v>13.574000000000003</v>
      </c>
      <c r="CC5" s="90" t="str">
        <f t="shared" ref="CC5:CC68" si="43">A5</f>
        <v>BMP1</v>
      </c>
      <c r="CD5" s="107">
        <v>2</v>
      </c>
      <c r="CE5" s="91">
        <f t="shared" si="22"/>
        <v>1.797151931357644E-4</v>
      </c>
      <c r="CF5" s="91">
        <f t="shared" si="23"/>
        <v>1.6264341126611583E-4</v>
      </c>
      <c r="CG5" s="91">
        <f t="shared" si="24"/>
        <v>2.1730364581359801E-4</v>
      </c>
      <c r="CH5" s="91" t="str">
        <f t="shared" si="25"/>
        <v/>
      </c>
      <c r="CI5" s="91" t="str">
        <f t="shared" si="26"/>
        <v/>
      </c>
      <c r="CJ5" s="91" t="str">
        <f t="shared" si="27"/>
        <v/>
      </c>
      <c r="CK5" s="91" t="str">
        <f t="shared" si="28"/>
        <v/>
      </c>
      <c r="CL5" s="91" t="str">
        <f t="shared" si="29"/>
        <v/>
      </c>
      <c r="CM5" s="91" t="str">
        <f t="shared" si="30"/>
        <v/>
      </c>
      <c r="CN5" s="91" t="str">
        <f t="shared" si="31"/>
        <v/>
      </c>
      <c r="CO5" s="91" t="str">
        <f t="shared" ref="CO5:CO68" si="44">IF(BM5="","",POWER(2, -BM5))</f>
        <v/>
      </c>
      <c r="CP5" s="91" t="str">
        <f t="shared" ref="CP5:CP68" si="45">IF(BN5="","",POWER(2, -BN5))</f>
        <v/>
      </c>
      <c r="CQ5" s="91">
        <f t="shared" si="33"/>
        <v>8.3376480514794427E-5</v>
      </c>
      <c r="CR5" s="91">
        <f t="shared" si="33"/>
        <v>7.0696582409340795E-5</v>
      </c>
      <c r="CS5" s="91">
        <f t="shared" si="33"/>
        <v>9.3543698743150819E-5</v>
      </c>
      <c r="CT5" s="91" t="str">
        <f t="shared" si="33"/>
        <v/>
      </c>
      <c r="CU5" s="91" t="str">
        <f t="shared" si="33"/>
        <v/>
      </c>
      <c r="CV5" s="91" t="str">
        <f t="shared" si="33"/>
        <v/>
      </c>
      <c r="CW5" s="91" t="str">
        <f t="shared" si="33"/>
        <v/>
      </c>
      <c r="CX5" s="91" t="str">
        <f t="shared" si="33"/>
        <v/>
      </c>
      <c r="CY5" s="91" t="str">
        <f t="shared" si="33"/>
        <v/>
      </c>
      <c r="CZ5" s="91" t="str">
        <f t="shared" si="33"/>
        <v/>
      </c>
      <c r="DA5" s="91" t="str">
        <f t="shared" ref="DA5:DA68" si="46">IF(BY5="","",POWER(2, -BY5))</f>
        <v/>
      </c>
      <c r="DB5" s="91" t="str">
        <f t="shared" ref="DB5:DB68" si="47">IF(BZ5="","",POWER(2, -BZ5))</f>
        <v/>
      </c>
      <c r="DD5" s="42">
        <v>4</v>
      </c>
      <c r="DE5" s="73">
        <f>Results!G6</f>
        <v>2.5823179895279722</v>
      </c>
      <c r="DF5" s="73">
        <f>Results!G18</f>
        <v>1.1449886785973036</v>
      </c>
      <c r="DG5" s="73">
        <f>Results!G30</f>
        <v>0.62503115129260456</v>
      </c>
      <c r="DH5" s="73">
        <f>Results!G42</f>
        <v>1.1449886785973036</v>
      </c>
      <c r="DI5" s="73">
        <f>Results!G54</f>
        <v>2.0027745114226669</v>
      </c>
      <c r="DJ5" s="73">
        <f>Results!G66</f>
        <v>3.4152708575649822</v>
      </c>
      <c r="DK5" s="73">
        <f>Results!G78</f>
        <v>5.2024439728855613E-2</v>
      </c>
      <c r="DL5" s="73">
        <f>Results!G90</f>
        <v>0.90041791509921498</v>
      </c>
    </row>
    <row r="6" spans="1:116" ht="15" customHeight="1" x14ac:dyDescent="0.3">
      <c r="A6" s="126" t="str">
        <f>'Gene Table'!B5</f>
        <v>BMP2</v>
      </c>
      <c r="B6" s="102">
        <v>3</v>
      </c>
      <c r="C6" s="41">
        <f>IF('Test Sample Data'!C5="","",IF(SUM('Test Sample Data'!C$3:C$98)&gt;10,IF(AND(ISNUMBER('Test Sample Data'!C5),'Test Sample Data'!C5&lt;$C$109, 'Test Sample Data'!C5&gt;0),'Test Sample Data'!C5,$C$109),""))</f>
        <v>31.57</v>
      </c>
      <c r="D6" s="41">
        <f>IF('Test Sample Data'!D5="","",IF(SUM('Test Sample Data'!D$3:D$98)&gt;10,IF(AND(ISNUMBER('Test Sample Data'!D5),'Test Sample Data'!D5&lt;$C$109, 'Test Sample Data'!D5&gt;0),'Test Sample Data'!D5,$C$109),""))</f>
        <v>31.24</v>
      </c>
      <c r="E6" s="41">
        <f>IF('Test Sample Data'!E5="","",IF(SUM('Test Sample Data'!E$3:E$98)&gt;10,IF(AND(ISNUMBER('Test Sample Data'!E5),'Test Sample Data'!E5&lt;$C$109, 'Test Sample Data'!E5&gt;0),'Test Sample Data'!E5,$C$109),""))</f>
        <v>31.54</v>
      </c>
      <c r="F6" s="41" t="str">
        <f>IF('Test Sample Data'!F5="","",IF(SUM('Test Sample Data'!F$3:F$98)&gt;10,IF(AND(ISNUMBER('Test Sample Data'!F5),'Test Sample Data'!F5&lt;$C$109, 'Test Sample Data'!F5&gt;0),'Test Sample Data'!F5,$C$109),""))</f>
        <v/>
      </c>
      <c r="G6" s="41" t="str">
        <f>IF('Test Sample Data'!G5="","",IF(SUM('Test Sample Data'!G$3:G$98)&gt;10,IF(AND(ISNUMBER('Test Sample Data'!G5),'Test Sample Data'!G5&lt;$C$109, 'Test Sample Data'!G5&gt;0),'Test Sample Data'!G5,$C$109),""))</f>
        <v/>
      </c>
      <c r="H6" s="41" t="str">
        <f>IF('Test Sample Data'!H5="","",IF(SUM('Test Sample Data'!H$3:H$98)&gt;10,IF(AND(ISNUMBER('Test Sample Data'!H5),'Test Sample Data'!H5&lt;$C$109, 'Test Sample Data'!H5&gt;0),'Test Sample Data'!H5,$C$109),""))</f>
        <v/>
      </c>
      <c r="I6" s="41" t="str">
        <f>IF('Test Sample Data'!I5="","",IF(SUM('Test Sample Data'!I$3:I$98)&gt;10,IF(AND(ISNUMBER('Test Sample Data'!I5),'Test Sample Data'!I5&lt;$C$109, 'Test Sample Data'!I5&gt;0),'Test Sample Data'!I5,$C$109),""))</f>
        <v/>
      </c>
      <c r="J6" s="41" t="str">
        <f>IF('Test Sample Data'!J5="","",IF(SUM('Test Sample Data'!J$3:J$98)&gt;10,IF(AND(ISNUMBER('Test Sample Data'!J5),'Test Sample Data'!J5&lt;$C$109, 'Test Sample Data'!J5&gt;0),'Test Sample Data'!J5,$C$109),""))</f>
        <v/>
      </c>
      <c r="K6" s="41" t="str">
        <f>IF('Test Sample Data'!K5="","",IF(SUM('Test Sample Data'!K$3:K$98)&gt;10,IF(AND(ISNUMBER('Test Sample Data'!K5),'Test Sample Data'!K5&lt;$C$109, 'Test Sample Data'!K5&gt;0),'Test Sample Data'!K5,$C$109),""))</f>
        <v/>
      </c>
      <c r="L6" s="41" t="str">
        <f>IF('Test Sample Data'!L5="","",IF(SUM('Test Sample Data'!L$3:L$98)&gt;10,IF(AND(ISNUMBER('Test Sample Data'!L5),'Test Sample Data'!L5&lt;$C$109, 'Test Sample Data'!L5&gt;0),'Test Sample Data'!L5,$C$109),""))</f>
        <v/>
      </c>
      <c r="M6" s="41" t="str">
        <f>IF('Test Sample Data'!M5="","",IF(SUM('Test Sample Data'!M$3:M$98)&gt;10,IF(AND(ISNUMBER('Test Sample Data'!M5),'Test Sample Data'!M5&lt;$C$109, 'Test Sample Data'!M5&gt;0),'Test Sample Data'!M5,$C$109),""))</f>
        <v/>
      </c>
      <c r="N6" s="41" t="str">
        <f>IF('Test Sample Data'!N5="","",IF(SUM('Test Sample Data'!N$3:N$98)&gt;10,IF(AND(ISNUMBER('Test Sample Data'!N5),'Test Sample Data'!N5&lt;$C$109, 'Test Sample Data'!N5&gt;0),'Test Sample Data'!N5,$C$109),""))</f>
        <v/>
      </c>
      <c r="O6" s="41" t="str">
        <f>'Gene Table'!B5</f>
        <v>BMP2</v>
      </c>
      <c r="P6" s="102">
        <v>3</v>
      </c>
      <c r="Q6" s="41">
        <f>IF('Control Sample Data'!C5="","",IF(SUM('Control Sample Data'!C$3:C$98)&gt;10,IF(AND(ISNUMBER('Control Sample Data'!C5),'Control Sample Data'!C5&lt;$C$109, 'Control Sample Data'!C5&gt;0),'Control Sample Data'!C5,$C$109),""))</f>
        <v>33.83</v>
      </c>
      <c r="R6" s="41">
        <f>IF('Control Sample Data'!D5="","",IF(SUM('Control Sample Data'!D$3:D$98)&gt;10,IF(AND(ISNUMBER('Control Sample Data'!D5),'Control Sample Data'!D5&lt;$C$109, 'Control Sample Data'!D5&gt;0),'Control Sample Data'!D5,$C$109),""))</f>
        <v>34.22</v>
      </c>
      <c r="S6" s="41">
        <f>IF('Control Sample Data'!E5="","",IF(SUM('Control Sample Data'!E$3:E$98)&gt;10,IF(AND(ISNUMBER('Control Sample Data'!E5),'Control Sample Data'!E5&lt;$C$109, 'Control Sample Data'!E5&gt;0),'Control Sample Data'!E5,$C$109),""))</f>
        <v>33.090000000000003</v>
      </c>
      <c r="T6" s="41" t="str">
        <f>IF('Control Sample Data'!F5="","",IF(SUM('Control Sample Data'!F$3:F$98)&gt;10,IF(AND(ISNUMBER('Control Sample Data'!F5),'Control Sample Data'!F5&lt;$C$109, 'Control Sample Data'!F5&gt;0),'Control Sample Data'!F5,$C$109),""))</f>
        <v/>
      </c>
      <c r="U6" s="41" t="str">
        <f>IF('Control Sample Data'!G5="","",IF(SUM('Control Sample Data'!G$3:G$98)&gt;10,IF(AND(ISNUMBER('Control Sample Data'!G5),'Control Sample Data'!G5&lt;$C$109, 'Control Sample Data'!G5&gt;0),'Control Sample Data'!G5,$C$109),""))</f>
        <v/>
      </c>
      <c r="V6" s="41" t="str">
        <f>IF('Control Sample Data'!H5="","",IF(SUM('Control Sample Data'!H$3:H$98)&gt;10,IF(AND(ISNUMBER('Control Sample Data'!H5),'Control Sample Data'!H5&lt;$C$109, 'Control Sample Data'!H5&gt;0),'Control Sample Data'!H5,$C$109),""))</f>
        <v/>
      </c>
      <c r="W6" s="41" t="str">
        <f>IF('Control Sample Data'!I5="","",IF(SUM('Control Sample Data'!I$3:I$98)&gt;10,IF(AND(ISNUMBER('Control Sample Data'!I5),'Control Sample Data'!I5&lt;$C$109, 'Control Sample Data'!I5&gt;0),'Control Sample Data'!I5,$C$109),""))</f>
        <v/>
      </c>
      <c r="X6" s="41" t="str">
        <f>IF('Control Sample Data'!J5="","",IF(SUM('Control Sample Data'!J$3:J$98)&gt;10,IF(AND(ISNUMBER('Control Sample Data'!J5),'Control Sample Data'!J5&lt;$C$109, 'Control Sample Data'!J5&gt;0),'Control Sample Data'!J5,$C$109),""))</f>
        <v/>
      </c>
      <c r="Y6" s="41" t="str">
        <f>IF('Control Sample Data'!K5="","",IF(SUM('Control Sample Data'!K$3:K$98)&gt;10,IF(AND(ISNUMBER('Control Sample Data'!K5),'Control Sample Data'!K5&lt;$C$109, 'Control Sample Data'!K5&gt;0),'Control Sample Data'!K5,$C$109),""))</f>
        <v/>
      </c>
      <c r="Z6" s="41" t="str">
        <f>IF('Control Sample Data'!L5="","",IF(SUM('Control Sample Data'!L$3:L$98)&gt;10,IF(AND(ISNUMBER('Control Sample Data'!L5),'Control Sample Data'!L5&lt;$C$109, 'Control Sample Data'!L5&gt;0),'Control Sample Data'!L5,$C$109),""))</f>
        <v/>
      </c>
      <c r="AA6" s="41" t="str">
        <f>IF('Control Sample Data'!M5="","",IF(SUM('Control Sample Data'!M$3:M$98)&gt;10,IF(AND(ISNUMBER('Control Sample Data'!M5),'Control Sample Data'!M5&lt;$C$109, 'Control Sample Data'!M5&gt;0),'Control Sample Data'!M5,$C$109),""))</f>
        <v/>
      </c>
      <c r="AB6" s="127" t="str">
        <f>IF('Control Sample Data'!N5="","",IF(SUM('Control Sample Data'!N$3:N$98)&gt;10,IF(AND(ISNUMBER('Control Sample Data'!N5),'Control Sample Data'!N5&lt;$C$109, 'Control Sample Data'!N5&gt;0),'Control Sample Data'!N5,$C$109),""))</f>
        <v/>
      </c>
      <c r="AC6" s="119">
        <f>IF(ISERROR(VLOOKUP('Choose Reference Genes'!$A5,$A$4:$N$99,3,0)),"",VLOOKUP('Choose Reference Genes'!$A5,$A$4:$N$99,3,0))</f>
        <v>18.920000000000002</v>
      </c>
      <c r="AD6" s="93">
        <f>IF(ISERROR(VLOOKUP('Choose Reference Genes'!$A5,$A$4:$N$99,4,0)),"",VLOOKUP('Choose Reference Genes'!$A5,$A$4:$N$99,4,0))</f>
        <v>18.96</v>
      </c>
      <c r="AE6" s="93">
        <f>IF(ISERROR(VLOOKUP('Choose Reference Genes'!$A5,$A$4:$N$99,5,0)),"",VLOOKUP('Choose Reference Genes'!$A5,$A$4:$N$99,5,0))</f>
        <v>18.850000000000001</v>
      </c>
      <c r="AF6" s="93" t="str">
        <f>IF(ISERROR(VLOOKUP('Choose Reference Genes'!$A5,$A$4:$N$99,6,0)),"",VLOOKUP('Choose Reference Genes'!$A5,$A$4:$N$99,6,0))</f>
        <v/>
      </c>
      <c r="AG6" s="93" t="str">
        <f>IF(ISERROR(VLOOKUP('Choose Reference Genes'!$A5,$A$4:$N$99,7,0)),"",VLOOKUP('Choose Reference Genes'!$A5,$A$4:$N$99,7,0))</f>
        <v/>
      </c>
      <c r="AH6" s="93" t="str">
        <f>IF(ISERROR(VLOOKUP('Choose Reference Genes'!$A5,$A$4:$N$99,8,0)),"",VLOOKUP('Choose Reference Genes'!$A5,$A$4:$N$99,8,0))</f>
        <v/>
      </c>
      <c r="AI6" s="93" t="str">
        <f>IF(ISERROR(VLOOKUP('Choose Reference Genes'!$A5,$A$4:$N$99,9,0)),"",VLOOKUP('Choose Reference Genes'!$A5,$A$4:$N$99,9,0))</f>
        <v/>
      </c>
      <c r="AJ6" s="93" t="str">
        <f>IF(ISERROR(VLOOKUP('Choose Reference Genes'!$A5,$A$4:$N$99,10,0)),"",VLOOKUP('Choose Reference Genes'!$A5,$A$4:$N$99,10,0))</f>
        <v/>
      </c>
      <c r="AK6" s="93" t="str">
        <f>IF(ISERROR(VLOOKUP('Choose Reference Genes'!$A5,$A$4:$N$99,11,0)),"",VLOOKUP('Choose Reference Genes'!$A5,$A$4:$N$99,11,0))</f>
        <v/>
      </c>
      <c r="AL6" s="93" t="str">
        <f>IF(ISERROR(VLOOKUP('Choose Reference Genes'!$A5,$A$4:$N$99,12,0)),"",VLOOKUP('Choose Reference Genes'!$A5,$A$4:$N$99,12,0))</f>
        <v/>
      </c>
      <c r="AM6" s="93" t="str">
        <f>IF(ISERROR(VLOOKUP('Choose Reference Genes'!$A5,$A$4:$N$99,13,0)),"",VLOOKUP('Choose Reference Genes'!$A5,$A$4:$N$99,13,0))</f>
        <v/>
      </c>
      <c r="AN6" s="94" t="str">
        <f>IF(ISERROR(VLOOKUP('Choose Reference Genes'!$A5,$A$4:$N$99,14,0)),"",VLOOKUP('Choose Reference Genes'!$A5,$A$4:$N$99,14,0))</f>
        <v/>
      </c>
      <c r="AO6" s="92">
        <f>IF(ISERROR(VLOOKUP('Choose Reference Genes'!$A5,$A$4:$AB$99,17,0)),"",VLOOKUP('Choose Reference Genes'!$A5,$A$4:$AB$99,17,0))</f>
        <v>18.559999999999999</v>
      </c>
      <c r="AP6" s="93">
        <f>IF(ISERROR(VLOOKUP('Choose Reference Genes'!$A5,$A$4:$AB$99,18,0)),"",VLOOKUP('Choose Reference Genes'!$A5,$A$4:$AB$99,18,0))</f>
        <v>18.350000000000001</v>
      </c>
      <c r="AQ6" s="93">
        <f>IF(ISERROR(VLOOKUP('Choose Reference Genes'!$A5,$A$4:$AB$99,19,0)),"",VLOOKUP('Choose Reference Genes'!$A5,$A$4:$AB$99,19,0))</f>
        <v>18.739999999999998</v>
      </c>
      <c r="AR6" s="93" t="str">
        <f>IF(ISERROR(VLOOKUP('Choose Reference Genes'!$A5,$A$4:$AB$99,20,0)),"",VLOOKUP('Choose Reference Genes'!$A5,$A$4:$AB$99,20,0))</f>
        <v/>
      </c>
      <c r="AS6" s="93" t="str">
        <f>IF(ISERROR(VLOOKUP('Choose Reference Genes'!$A5,$A$4:$AB$99,21,0)),"",VLOOKUP('Choose Reference Genes'!$A5,$A$4:$AB$99,21,0))</f>
        <v/>
      </c>
      <c r="AT6" s="93" t="str">
        <f>IF(ISERROR(VLOOKUP('Choose Reference Genes'!$A5,$A$4:$AB$99,22,0)),"",VLOOKUP('Choose Reference Genes'!$A5,$A$4:$AB$99,22,0))</f>
        <v/>
      </c>
      <c r="AU6" s="93" t="str">
        <f>IF(ISERROR(VLOOKUP('Choose Reference Genes'!$A5,$A$4:$AB$99,23,0)),"",VLOOKUP('Choose Reference Genes'!$A5,$A$4:$AB$99,23,0))</f>
        <v/>
      </c>
      <c r="AV6" s="93" t="str">
        <f>IF(ISERROR(VLOOKUP('Choose Reference Genes'!$A5,$A$4:$AB$99,24,0)),"",VLOOKUP('Choose Reference Genes'!$A5,$A$4:$AB$99,24,0))</f>
        <v/>
      </c>
      <c r="AW6" s="93" t="str">
        <f>IF(ISERROR(VLOOKUP('Choose Reference Genes'!$A5,$A$4:$AB$99,25,0)),"",VLOOKUP('Choose Reference Genes'!$A5,$A$4:$AB$99,25,0))</f>
        <v/>
      </c>
      <c r="AX6" s="93" t="str">
        <f>IF(ISERROR(VLOOKUP('Choose Reference Genes'!$A5,$A$4:$AB$99,26,0)),"",VLOOKUP('Choose Reference Genes'!$A5,$A$4:$AB$99,26,0))</f>
        <v/>
      </c>
      <c r="AY6" s="93" t="str">
        <f>IF(ISERROR(VLOOKUP('Choose Reference Genes'!$A5,$A$4:$AB$99,27,0)),"",VLOOKUP('Choose Reference Genes'!$A5,$A$4:$AB$99,27,0))</f>
        <v/>
      </c>
      <c r="AZ6" s="94" t="str">
        <f>IF(ISERROR(VLOOKUP('Choose Reference Genes'!$A5,$A$4:$AB$99,28,0)),"",VLOOKUP('Choose Reference Genes'!$A5,$A$4:$AB$99,28,0))</f>
        <v/>
      </c>
      <c r="BA6" s="90" t="str">
        <f t="shared" si="36"/>
        <v>BMP2</v>
      </c>
      <c r="BB6" s="107">
        <v>3</v>
      </c>
      <c r="BC6" s="86">
        <f t="shared" si="0"/>
        <v>12.861999999999998</v>
      </c>
      <c r="BD6" s="86">
        <f t="shared" si="1"/>
        <v>12.556000000000001</v>
      </c>
      <c r="BE6" s="86">
        <f t="shared" si="2"/>
        <v>12.957999999999998</v>
      </c>
      <c r="BF6" s="86" t="str">
        <f t="shared" si="3"/>
        <v/>
      </c>
      <c r="BG6" s="86" t="str">
        <f t="shared" si="4"/>
        <v/>
      </c>
      <c r="BH6" s="86" t="str">
        <f t="shared" si="5"/>
        <v/>
      </c>
      <c r="BI6" s="86" t="str">
        <f t="shared" si="6"/>
        <v/>
      </c>
      <c r="BJ6" s="86" t="str">
        <f t="shared" si="7"/>
        <v/>
      </c>
      <c r="BK6" s="86" t="str">
        <f t="shared" si="8"/>
        <v/>
      </c>
      <c r="BL6" s="86" t="str">
        <f t="shared" si="9"/>
        <v/>
      </c>
      <c r="BM6" s="86" t="str">
        <f t="shared" si="37"/>
        <v/>
      </c>
      <c r="BN6" s="86" t="str">
        <f t="shared" si="38"/>
        <v/>
      </c>
      <c r="BO6" s="86">
        <f t="shared" si="11"/>
        <v>15.36</v>
      </c>
      <c r="BP6" s="86">
        <f t="shared" si="12"/>
        <v>15.878</v>
      </c>
      <c r="BQ6" s="86">
        <f t="shared" si="13"/>
        <v>14.514000000000003</v>
      </c>
      <c r="BR6" s="86" t="str">
        <f t="shared" si="14"/>
        <v/>
      </c>
      <c r="BS6" s="86" t="str">
        <f t="shared" si="15"/>
        <v/>
      </c>
      <c r="BT6" s="86" t="str">
        <f t="shared" si="16"/>
        <v/>
      </c>
      <c r="BU6" s="86" t="str">
        <f t="shared" si="17"/>
        <v/>
      </c>
      <c r="BV6" s="86" t="str">
        <f t="shared" si="18"/>
        <v/>
      </c>
      <c r="BW6" s="86" t="str">
        <f t="shared" si="19"/>
        <v/>
      </c>
      <c r="BX6" s="86" t="str">
        <f t="shared" si="20"/>
        <v/>
      </c>
      <c r="BY6" s="86" t="str">
        <f t="shared" si="39"/>
        <v/>
      </c>
      <c r="BZ6" s="86" t="str">
        <f t="shared" si="40"/>
        <v/>
      </c>
      <c r="CA6" s="41">
        <f t="shared" si="41"/>
        <v>12.792</v>
      </c>
      <c r="CB6" s="41">
        <f t="shared" si="42"/>
        <v>15.250666666666667</v>
      </c>
      <c r="CC6" s="90" t="str">
        <f t="shared" si="43"/>
        <v>BMP2</v>
      </c>
      <c r="CD6" s="107">
        <v>3</v>
      </c>
      <c r="CE6" s="91">
        <f t="shared" si="22"/>
        <v>1.3432356071364006E-4</v>
      </c>
      <c r="CF6" s="91">
        <f t="shared" si="23"/>
        <v>1.660608950690862E-4</v>
      </c>
      <c r="CG6" s="91">
        <f t="shared" si="24"/>
        <v>1.2567627971606441E-4</v>
      </c>
      <c r="CH6" s="91" t="str">
        <f t="shared" si="25"/>
        <v/>
      </c>
      <c r="CI6" s="91" t="str">
        <f t="shared" si="26"/>
        <v/>
      </c>
      <c r="CJ6" s="91" t="str">
        <f t="shared" si="27"/>
        <v/>
      </c>
      <c r="CK6" s="91" t="str">
        <f t="shared" si="28"/>
        <v/>
      </c>
      <c r="CL6" s="91" t="str">
        <f t="shared" si="29"/>
        <v/>
      </c>
      <c r="CM6" s="91" t="str">
        <f t="shared" si="30"/>
        <v/>
      </c>
      <c r="CN6" s="91" t="str">
        <f t="shared" si="31"/>
        <v/>
      </c>
      <c r="CO6" s="91" t="str">
        <f t="shared" si="44"/>
        <v/>
      </c>
      <c r="CP6" s="91" t="str">
        <f t="shared" si="45"/>
        <v/>
      </c>
      <c r="CQ6" s="91">
        <f t="shared" si="33"/>
        <v>2.3778215932022126E-5</v>
      </c>
      <c r="CR6" s="91">
        <f t="shared" si="33"/>
        <v>1.6605261866314763E-5</v>
      </c>
      <c r="CS6" s="91">
        <f t="shared" si="33"/>
        <v>4.2741586941137799E-5</v>
      </c>
      <c r="CT6" s="91" t="str">
        <f t="shared" si="33"/>
        <v/>
      </c>
      <c r="CU6" s="91" t="str">
        <f t="shared" si="33"/>
        <v/>
      </c>
      <c r="CV6" s="91" t="str">
        <f t="shared" si="33"/>
        <v/>
      </c>
      <c r="CW6" s="91" t="str">
        <f t="shared" si="33"/>
        <v/>
      </c>
      <c r="CX6" s="91" t="str">
        <f t="shared" si="33"/>
        <v/>
      </c>
      <c r="CY6" s="91" t="str">
        <f t="shared" si="33"/>
        <v/>
      </c>
      <c r="CZ6" s="91" t="str">
        <f t="shared" si="33"/>
        <v/>
      </c>
      <c r="DA6" s="91" t="str">
        <f t="shared" si="46"/>
        <v/>
      </c>
      <c r="DB6" s="91" t="str">
        <f t="shared" si="47"/>
        <v/>
      </c>
      <c r="DD6" s="42">
        <v>5</v>
      </c>
      <c r="DE6" s="73">
        <f>Results!G7</f>
        <v>1.1449886785973036</v>
      </c>
      <c r="DF6" s="73">
        <f>Results!G19</f>
        <v>1.1449886785973036</v>
      </c>
      <c r="DG6" s="73">
        <f>Results!G31</f>
        <v>62.769856255267221</v>
      </c>
      <c r="DH6" s="73">
        <f>Results!G43</f>
        <v>0.7519281233362316</v>
      </c>
      <c r="DI6" s="73">
        <f>Results!G55</f>
        <v>1522.2609760573582</v>
      </c>
      <c r="DJ6" s="73">
        <f>Results!G67</f>
        <v>1.1449886785973036</v>
      </c>
      <c r="DK6" s="73">
        <f>Results!G79</f>
        <v>6.4026389906175831</v>
      </c>
      <c r="DL6" s="73">
        <f>Results!G91</f>
        <v>1.2271684806250891</v>
      </c>
    </row>
    <row r="7" spans="1:116" ht="15" customHeight="1" x14ac:dyDescent="0.3">
      <c r="A7" s="126" t="str">
        <f>'Gene Table'!B6</f>
        <v>BMP3</v>
      </c>
      <c r="B7" s="102">
        <v>4</v>
      </c>
      <c r="C7" s="41">
        <f>IF('Test Sample Data'!C6="","",IF(SUM('Test Sample Data'!C$3:C$98)&gt;10,IF(AND(ISNUMBER('Test Sample Data'!C6),'Test Sample Data'!C6&lt;$C$109, 'Test Sample Data'!C6&gt;0),'Test Sample Data'!C6,$C$109),""))</f>
        <v>31.3</v>
      </c>
      <c r="D7" s="41">
        <f>IF('Test Sample Data'!D6="","",IF(SUM('Test Sample Data'!D$3:D$98)&gt;10,IF(AND(ISNUMBER('Test Sample Data'!D6),'Test Sample Data'!D6&lt;$C$109, 'Test Sample Data'!D6&gt;0),'Test Sample Data'!D6,$C$109),""))</f>
        <v>32.24</v>
      </c>
      <c r="E7" s="41">
        <f>IF('Test Sample Data'!E6="","",IF(SUM('Test Sample Data'!E$3:E$98)&gt;10,IF(AND(ISNUMBER('Test Sample Data'!E6),'Test Sample Data'!E6&lt;$C$109, 'Test Sample Data'!E6&gt;0),'Test Sample Data'!E6,$C$109),""))</f>
        <v>32.799999999999997</v>
      </c>
      <c r="F7" s="41" t="str">
        <f>IF('Test Sample Data'!F6="","",IF(SUM('Test Sample Data'!F$3:F$98)&gt;10,IF(AND(ISNUMBER('Test Sample Data'!F6),'Test Sample Data'!F6&lt;$C$109, 'Test Sample Data'!F6&gt;0),'Test Sample Data'!F6,$C$109),""))</f>
        <v/>
      </c>
      <c r="G7" s="41" t="str">
        <f>IF('Test Sample Data'!G6="","",IF(SUM('Test Sample Data'!G$3:G$98)&gt;10,IF(AND(ISNUMBER('Test Sample Data'!G6),'Test Sample Data'!G6&lt;$C$109, 'Test Sample Data'!G6&gt;0),'Test Sample Data'!G6,$C$109),""))</f>
        <v/>
      </c>
      <c r="H7" s="41" t="str">
        <f>IF('Test Sample Data'!H6="","",IF(SUM('Test Sample Data'!H$3:H$98)&gt;10,IF(AND(ISNUMBER('Test Sample Data'!H6),'Test Sample Data'!H6&lt;$C$109, 'Test Sample Data'!H6&gt;0),'Test Sample Data'!H6,$C$109),""))</f>
        <v/>
      </c>
      <c r="I7" s="41" t="str">
        <f>IF('Test Sample Data'!I6="","",IF(SUM('Test Sample Data'!I$3:I$98)&gt;10,IF(AND(ISNUMBER('Test Sample Data'!I6),'Test Sample Data'!I6&lt;$C$109, 'Test Sample Data'!I6&gt;0),'Test Sample Data'!I6,$C$109),""))</f>
        <v/>
      </c>
      <c r="J7" s="41" t="str">
        <f>IF('Test Sample Data'!J6="","",IF(SUM('Test Sample Data'!J$3:J$98)&gt;10,IF(AND(ISNUMBER('Test Sample Data'!J6),'Test Sample Data'!J6&lt;$C$109, 'Test Sample Data'!J6&gt;0),'Test Sample Data'!J6,$C$109),""))</f>
        <v/>
      </c>
      <c r="K7" s="41" t="str">
        <f>IF('Test Sample Data'!K6="","",IF(SUM('Test Sample Data'!K$3:K$98)&gt;10,IF(AND(ISNUMBER('Test Sample Data'!K6),'Test Sample Data'!K6&lt;$C$109, 'Test Sample Data'!K6&gt;0),'Test Sample Data'!K6,$C$109),""))</f>
        <v/>
      </c>
      <c r="L7" s="41" t="str">
        <f>IF('Test Sample Data'!L6="","",IF(SUM('Test Sample Data'!L$3:L$98)&gt;10,IF(AND(ISNUMBER('Test Sample Data'!L6),'Test Sample Data'!L6&lt;$C$109, 'Test Sample Data'!L6&gt;0),'Test Sample Data'!L6,$C$109),""))</f>
        <v/>
      </c>
      <c r="M7" s="41" t="str">
        <f>IF('Test Sample Data'!M6="","",IF(SUM('Test Sample Data'!M$3:M$98)&gt;10,IF(AND(ISNUMBER('Test Sample Data'!M6),'Test Sample Data'!M6&lt;$C$109, 'Test Sample Data'!M6&gt;0),'Test Sample Data'!M6,$C$109),""))</f>
        <v/>
      </c>
      <c r="N7" s="41" t="str">
        <f>IF('Test Sample Data'!N6="","",IF(SUM('Test Sample Data'!N$3:N$98)&gt;10,IF(AND(ISNUMBER('Test Sample Data'!N6),'Test Sample Data'!N6&lt;$C$109, 'Test Sample Data'!N6&gt;0),'Test Sample Data'!N6,$C$109),""))</f>
        <v/>
      </c>
      <c r="O7" s="41" t="str">
        <f>'Gene Table'!B6</f>
        <v>BMP3</v>
      </c>
      <c r="P7" s="102">
        <v>4</v>
      </c>
      <c r="Q7" s="41">
        <f>IF('Control Sample Data'!C6="","",IF(SUM('Control Sample Data'!C$3:C$98)&gt;10,IF(AND(ISNUMBER('Control Sample Data'!C6),'Control Sample Data'!C6&lt;$C$109, 'Control Sample Data'!C6&gt;0),'Control Sample Data'!C6,$C$109),""))</f>
        <v>33.950000000000003</v>
      </c>
      <c r="R7" s="41">
        <f>IF('Control Sample Data'!D6="","",IF(SUM('Control Sample Data'!D$3:D$98)&gt;10,IF(AND(ISNUMBER('Control Sample Data'!D6),'Control Sample Data'!D6&lt;$C$109, 'Control Sample Data'!D6&gt;0),'Control Sample Data'!D6,$C$109),""))</f>
        <v>33.26</v>
      </c>
      <c r="S7" s="41">
        <f>IF('Control Sample Data'!E6="","",IF(SUM('Control Sample Data'!E$3:E$98)&gt;10,IF(AND(ISNUMBER('Control Sample Data'!E6),'Control Sample Data'!E6&lt;$C$109, 'Control Sample Data'!E6&gt;0),'Control Sample Data'!E6,$C$109),""))</f>
        <v>32.65</v>
      </c>
      <c r="T7" s="41" t="str">
        <f>IF('Control Sample Data'!F6="","",IF(SUM('Control Sample Data'!F$3:F$98)&gt;10,IF(AND(ISNUMBER('Control Sample Data'!F6),'Control Sample Data'!F6&lt;$C$109, 'Control Sample Data'!F6&gt;0),'Control Sample Data'!F6,$C$109),""))</f>
        <v/>
      </c>
      <c r="U7" s="41" t="str">
        <f>IF('Control Sample Data'!G6="","",IF(SUM('Control Sample Data'!G$3:G$98)&gt;10,IF(AND(ISNUMBER('Control Sample Data'!G6),'Control Sample Data'!G6&lt;$C$109, 'Control Sample Data'!G6&gt;0),'Control Sample Data'!G6,$C$109),""))</f>
        <v/>
      </c>
      <c r="V7" s="41" t="str">
        <f>IF('Control Sample Data'!H6="","",IF(SUM('Control Sample Data'!H$3:H$98)&gt;10,IF(AND(ISNUMBER('Control Sample Data'!H6),'Control Sample Data'!H6&lt;$C$109, 'Control Sample Data'!H6&gt;0),'Control Sample Data'!H6,$C$109),""))</f>
        <v/>
      </c>
      <c r="W7" s="41" t="str">
        <f>IF('Control Sample Data'!I6="","",IF(SUM('Control Sample Data'!I$3:I$98)&gt;10,IF(AND(ISNUMBER('Control Sample Data'!I6),'Control Sample Data'!I6&lt;$C$109, 'Control Sample Data'!I6&gt;0),'Control Sample Data'!I6,$C$109),""))</f>
        <v/>
      </c>
      <c r="X7" s="41" t="str">
        <f>IF('Control Sample Data'!J6="","",IF(SUM('Control Sample Data'!J$3:J$98)&gt;10,IF(AND(ISNUMBER('Control Sample Data'!J6),'Control Sample Data'!J6&lt;$C$109, 'Control Sample Data'!J6&gt;0),'Control Sample Data'!J6,$C$109),""))</f>
        <v/>
      </c>
      <c r="Y7" s="41" t="str">
        <f>IF('Control Sample Data'!K6="","",IF(SUM('Control Sample Data'!K$3:K$98)&gt;10,IF(AND(ISNUMBER('Control Sample Data'!K6),'Control Sample Data'!K6&lt;$C$109, 'Control Sample Data'!K6&gt;0),'Control Sample Data'!K6,$C$109),""))</f>
        <v/>
      </c>
      <c r="Z7" s="41" t="str">
        <f>IF('Control Sample Data'!L6="","",IF(SUM('Control Sample Data'!L$3:L$98)&gt;10,IF(AND(ISNUMBER('Control Sample Data'!L6),'Control Sample Data'!L6&lt;$C$109, 'Control Sample Data'!L6&gt;0),'Control Sample Data'!L6,$C$109),""))</f>
        <v/>
      </c>
      <c r="AA7" s="41" t="str">
        <f>IF('Control Sample Data'!M6="","",IF(SUM('Control Sample Data'!M$3:M$98)&gt;10,IF(AND(ISNUMBER('Control Sample Data'!M6),'Control Sample Data'!M6&lt;$C$109, 'Control Sample Data'!M6&gt;0),'Control Sample Data'!M6,$C$109),""))</f>
        <v/>
      </c>
      <c r="AB7" s="127" t="str">
        <f>IF('Control Sample Data'!N6="","",IF(SUM('Control Sample Data'!N$3:N$98)&gt;10,IF(AND(ISNUMBER('Control Sample Data'!N6),'Control Sample Data'!N6&lt;$C$109, 'Control Sample Data'!N6&gt;0),'Control Sample Data'!N6,$C$109),""))</f>
        <v/>
      </c>
      <c r="AC7" s="119">
        <f>IF(ISERROR(VLOOKUP('Choose Reference Genes'!$A6,$A$4:$N$99,3,0)),"",VLOOKUP('Choose Reference Genes'!$A6,$A$4:$N$99,3,0))</f>
        <v>18.2</v>
      </c>
      <c r="AD7" s="93">
        <f>IF(ISERROR(VLOOKUP('Choose Reference Genes'!$A6,$A$4:$N$99,4,0)),"",VLOOKUP('Choose Reference Genes'!$A6,$A$4:$N$99,4,0))</f>
        <v>18.309999999999999</v>
      </c>
      <c r="AE7" s="93">
        <f>IF(ISERROR(VLOOKUP('Choose Reference Genes'!$A6,$A$4:$N$99,5,0)),"",VLOOKUP('Choose Reference Genes'!$A6,$A$4:$N$99,5,0))</f>
        <v>18.2</v>
      </c>
      <c r="AF7" s="93" t="str">
        <f>IF(ISERROR(VLOOKUP('Choose Reference Genes'!$A6,$A$4:$N$99,6,0)),"",VLOOKUP('Choose Reference Genes'!$A6,$A$4:$N$99,6,0))</f>
        <v/>
      </c>
      <c r="AG7" s="93" t="str">
        <f>IF(ISERROR(VLOOKUP('Choose Reference Genes'!$A6,$A$4:$N$99,7,0)),"",VLOOKUP('Choose Reference Genes'!$A6,$A$4:$N$99,7,0))</f>
        <v/>
      </c>
      <c r="AH7" s="93" t="str">
        <f>IF(ISERROR(VLOOKUP('Choose Reference Genes'!$A6,$A$4:$N$99,8,0)),"",VLOOKUP('Choose Reference Genes'!$A6,$A$4:$N$99,8,0))</f>
        <v/>
      </c>
      <c r="AI7" s="93" t="str">
        <f>IF(ISERROR(VLOOKUP('Choose Reference Genes'!$A6,$A$4:$N$99,9,0)),"",VLOOKUP('Choose Reference Genes'!$A6,$A$4:$N$99,9,0))</f>
        <v/>
      </c>
      <c r="AJ7" s="93" t="str">
        <f>IF(ISERROR(VLOOKUP('Choose Reference Genes'!$A6,$A$4:$N$99,10,0)),"",VLOOKUP('Choose Reference Genes'!$A6,$A$4:$N$99,10,0))</f>
        <v/>
      </c>
      <c r="AK7" s="93" t="str">
        <f>IF(ISERROR(VLOOKUP('Choose Reference Genes'!$A6,$A$4:$N$99,11,0)),"",VLOOKUP('Choose Reference Genes'!$A6,$A$4:$N$99,11,0))</f>
        <v/>
      </c>
      <c r="AL7" s="93" t="str">
        <f>IF(ISERROR(VLOOKUP('Choose Reference Genes'!$A6,$A$4:$N$99,12,0)),"",VLOOKUP('Choose Reference Genes'!$A6,$A$4:$N$99,12,0))</f>
        <v/>
      </c>
      <c r="AM7" s="93" t="str">
        <f>IF(ISERROR(VLOOKUP('Choose Reference Genes'!$A6,$A$4:$N$99,13,0)),"",VLOOKUP('Choose Reference Genes'!$A6,$A$4:$N$99,13,0))</f>
        <v/>
      </c>
      <c r="AN7" s="94" t="str">
        <f>IF(ISERROR(VLOOKUP('Choose Reference Genes'!$A6,$A$4:$N$99,14,0)),"",VLOOKUP('Choose Reference Genes'!$A6,$A$4:$N$99,14,0))</f>
        <v/>
      </c>
      <c r="AO7" s="92">
        <f>IF(ISERROR(VLOOKUP('Choose Reference Genes'!$A6,$A$4:$AB$99,17,0)),"",VLOOKUP('Choose Reference Genes'!$A6,$A$4:$AB$99,17,0))</f>
        <v>17.89</v>
      </c>
      <c r="AP7" s="93">
        <f>IF(ISERROR(VLOOKUP('Choose Reference Genes'!$A6,$A$4:$AB$99,18,0)),"",VLOOKUP('Choose Reference Genes'!$A6,$A$4:$AB$99,18,0))</f>
        <v>17.77</v>
      </c>
      <c r="AQ7" s="93">
        <f>IF(ISERROR(VLOOKUP('Choose Reference Genes'!$A6,$A$4:$AB$99,19,0)),"",VLOOKUP('Choose Reference Genes'!$A6,$A$4:$AB$99,19,0))</f>
        <v>18.010000000000002</v>
      </c>
      <c r="AR7" s="93" t="str">
        <f>IF(ISERROR(VLOOKUP('Choose Reference Genes'!$A6,$A$4:$AB$99,20,0)),"",VLOOKUP('Choose Reference Genes'!$A6,$A$4:$AB$99,20,0))</f>
        <v/>
      </c>
      <c r="AS7" s="93" t="str">
        <f>IF(ISERROR(VLOOKUP('Choose Reference Genes'!$A6,$A$4:$AB$99,21,0)),"",VLOOKUP('Choose Reference Genes'!$A6,$A$4:$AB$99,21,0))</f>
        <v/>
      </c>
      <c r="AT7" s="93" t="str">
        <f>IF(ISERROR(VLOOKUP('Choose Reference Genes'!$A6,$A$4:$AB$99,22,0)),"",VLOOKUP('Choose Reference Genes'!$A6,$A$4:$AB$99,22,0))</f>
        <v/>
      </c>
      <c r="AU7" s="93" t="str">
        <f>IF(ISERROR(VLOOKUP('Choose Reference Genes'!$A6,$A$4:$AB$99,23,0)),"",VLOOKUP('Choose Reference Genes'!$A6,$A$4:$AB$99,23,0))</f>
        <v/>
      </c>
      <c r="AV7" s="93" t="str">
        <f>IF(ISERROR(VLOOKUP('Choose Reference Genes'!$A6,$A$4:$AB$99,24,0)),"",VLOOKUP('Choose Reference Genes'!$A6,$A$4:$AB$99,24,0))</f>
        <v/>
      </c>
      <c r="AW7" s="93" t="str">
        <f>IF(ISERROR(VLOOKUP('Choose Reference Genes'!$A6,$A$4:$AB$99,25,0)),"",VLOOKUP('Choose Reference Genes'!$A6,$A$4:$AB$99,25,0))</f>
        <v/>
      </c>
      <c r="AX7" s="93" t="str">
        <f>IF(ISERROR(VLOOKUP('Choose Reference Genes'!$A6,$A$4:$AB$99,26,0)),"",VLOOKUP('Choose Reference Genes'!$A6,$A$4:$AB$99,26,0))</f>
        <v/>
      </c>
      <c r="AY7" s="93" t="str">
        <f>IF(ISERROR(VLOOKUP('Choose Reference Genes'!$A6,$A$4:$AB$99,27,0)),"",VLOOKUP('Choose Reference Genes'!$A6,$A$4:$AB$99,27,0))</f>
        <v/>
      </c>
      <c r="AZ7" s="94" t="str">
        <f>IF(ISERROR(VLOOKUP('Choose Reference Genes'!$A6,$A$4:$AB$99,28,0)),"",VLOOKUP('Choose Reference Genes'!$A6,$A$4:$AB$99,28,0))</f>
        <v/>
      </c>
      <c r="BA7" s="90" t="str">
        <f t="shared" si="36"/>
        <v>BMP3</v>
      </c>
      <c r="BB7" s="107">
        <v>4</v>
      </c>
      <c r="BC7" s="86">
        <f t="shared" si="0"/>
        <v>12.591999999999999</v>
      </c>
      <c r="BD7" s="86">
        <f t="shared" si="1"/>
        <v>13.556000000000004</v>
      </c>
      <c r="BE7" s="86">
        <f t="shared" si="2"/>
        <v>14.217999999999996</v>
      </c>
      <c r="BF7" s="86" t="str">
        <f t="shared" si="3"/>
        <v/>
      </c>
      <c r="BG7" s="86" t="str">
        <f t="shared" si="4"/>
        <v/>
      </c>
      <c r="BH7" s="86" t="str">
        <f t="shared" si="5"/>
        <v/>
      </c>
      <c r="BI7" s="86" t="str">
        <f t="shared" si="6"/>
        <v/>
      </c>
      <c r="BJ7" s="86" t="str">
        <f t="shared" si="7"/>
        <v/>
      </c>
      <c r="BK7" s="86" t="str">
        <f t="shared" si="8"/>
        <v/>
      </c>
      <c r="BL7" s="86" t="str">
        <f t="shared" si="9"/>
        <v/>
      </c>
      <c r="BM7" s="86" t="str">
        <f t="shared" si="37"/>
        <v/>
      </c>
      <c r="BN7" s="86" t="str">
        <f t="shared" si="38"/>
        <v/>
      </c>
      <c r="BO7" s="86">
        <f t="shared" si="11"/>
        <v>15.480000000000004</v>
      </c>
      <c r="BP7" s="86">
        <f t="shared" si="12"/>
        <v>14.917999999999999</v>
      </c>
      <c r="BQ7" s="86">
        <f t="shared" si="13"/>
        <v>14.073999999999998</v>
      </c>
      <c r="BR7" s="86" t="str">
        <f t="shared" si="14"/>
        <v/>
      </c>
      <c r="BS7" s="86" t="str">
        <f t="shared" si="15"/>
        <v/>
      </c>
      <c r="BT7" s="86" t="str">
        <f t="shared" si="16"/>
        <v/>
      </c>
      <c r="BU7" s="86" t="str">
        <f t="shared" si="17"/>
        <v/>
      </c>
      <c r="BV7" s="86" t="str">
        <f t="shared" si="18"/>
        <v/>
      </c>
      <c r="BW7" s="86" t="str">
        <f t="shared" si="19"/>
        <v/>
      </c>
      <c r="BX7" s="86" t="str">
        <f t="shared" si="20"/>
        <v/>
      </c>
      <c r="BY7" s="86" t="str">
        <f t="shared" si="39"/>
        <v/>
      </c>
      <c r="BZ7" s="86" t="str">
        <f t="shared" si="40"/>
        <v/>
      </c>
      <c r="CA7" s="41">
        <f t="shared" si="41"/>
        <v>13.455333333333334</v>
      </c>
      <c r="CB7" s="41">
        <f t="shared" si="42"/>
        <v>14.824</v>
      </c>
      <c r="CC7" s="90" t="str">
        <f t="shared" si="43"/>
        <v>BMP3</v>
      </c>
      <c r="CD7" s="107">
        <v>4</v>
      </c>
      <c r="CE7" s="91">
        <f t="shared" si="22"/>
        <v>1.6196840095180219E-4</v>
      </c>
      <c r="CF7" s="91">
        <f t="shared" si="23"/>
        <v>8.3030447534542949E-5</v>
      </c>
      <c r="CG7" s="91">
        <f t="shared" si="24"/>
        <v>5.2475371474792999E-5</v>
      </c>
      <c r="CH7" s="91" t="str">
        <f t="shared" si="25"/>
        <v/>
      </c>
      <c r="CI7" s="91" t="str">
        <f t="shared" si="26"/>
        <v/>
      </c>
      <c r="CJ7" s="91" t="str">
        <f t="shared" si="27"/>
        <v/>
      </c>
      <c r="CK7" s="91" t="str">
        <f t="shared" si="28"/>
        <v/>
      </c>
      <c r="CL7" s="91" t="str">
        <f t="shared" si="29"/>
        <v/>
      </c>
      <c r="CM7" s="91" t="str">
        <f t="shared" si="30"/>
        <v/>
      </c>
      <c r="CN7" s="91" t="str">
        <f t="shared" si="31"/>
        <v/>
      </c>
      <c r="CO7" s="91" t="str">
        <f t="shared" si="44"/>
        <v/>
      </c>
      <c r="CP7" s="91" t="str">
        <f t="shared" si="45"/>
        <v/>
      </c>
      <c r="CQ7" s="91">
        <f t="shared" si="33"/>
        <v>2.1880420654538343E-5</v>
      </c>
      <c r="CR7" s="91">
        <f t="shared" si="33"/>
        <v>3.2302380214695255E-5</v>
      </c>
      <c r="CS7" s="91">
        <f t="shared" si="33"/>
        <v>5.7983421806328605E-5</v>
      </c>
      <c r="CT7" s="91" t="str">
        <f t="shared" si="33"/>
        <v/>
      </c>
      <c r="CU7" s="91" t="str">
        <f t="shared" si="33"/>
        <v/>
      </c>
      <c r="CV7" s="91" t="str">
        <f t="shared" si="33"/>
        <v/>
      </c>
      <c r="CW7" s="91" t="str">
        <f t="shared" si="33"/>
        <v/>
      </c>
      <c r="CX7" s="91" t="str">
        <f t="shared" si="33"/>
        <v/>
      </c>
      <c r="CY7" s="91" t="str">
        <f t="shared" si="33"/>
        <v/>
      </c>
      <c r="CZ7" s="91" t="str">
        <f t="shared" si="33"/>
        <v/>
      </c>
      <c r="DA7" s="91" t="str">
        <f t="shared" si="46"/>
        <v/>
      </c>
      <c r="DB7" s="91" t="str">
        <f t="shared" si="47"/>
        <v/>
      </c>
      <c r="DD7" s="42">
        <v>6</v>
      </c>
      <c r="DE7" s="73">
        <f>Results!G8</f>
        <v>6.1418218526923765</v>
      </c>
      <c r="DF7" s="73">
        <f>Results!G20</f>
        <v>1.1449886785973036</v>
      </c>
      <c r="DG7" s="73">
        <f>Results!G32</f>
        <v>136.74396314462959</v>
      </c>
      <c r="DH7" s="73">
        <f>Results!G44</f>
        <v>0.22406667489235116</v>
      </c>
      <c r="DI7" s="73">
        <f>Results!G56</f>
        <v>9823.3541737767919</v>
      </c>
      <c r="DJ7" s="73">
        <f>Results!G68</f>
        <v>8.3899759005916597</v>
      </c>
      <c r="DK7" s="73">
        <f>Results!G80</f>
        <v>1.3152466115949528</v>
      </c>
      <c r="DL7" s="73">
        <f>Results!G92</f>
        <v>1.1449886785973036</v>
      </c>
    </row>
    <row r="8" spans="1:116" ht="15" customHeight="1" x14ac:dyDescent="0.3">
      <c r="A8" s="126" t="str">
        <f>'Gene Table'!B7</f>
        <v>BMP4</v>
      </c>
      <c r="B8" s="102">
        <v>5</v>
      </c>
      <c r="C8" s="41">
        <f>IF('Test Sample Data'!C7="","",IF(SUM('Test Sample Data'!C$3:C$98)&gt;10,IF(AND(ISNUMBER('Test Sample Data'!C7),'Test Sample Data'!C7&lt;$C$109, 'Test Sample Data'!C7&gt;0),'Test Sample Data'!C7,$C$109),""))</f>
        <v>35</v>
      </c>
      <c r="D8" s="41">
        <f>IF('Test Sample Data'!D7="","",IF(SUM('Test Sample Data'!D$3:D$98)&gt;10,IF(AND(ISNUMBER('Test Sample Data'!D7),'Test Sample Data'!D7&lt;$C$109, 'Test Sample Data'!D7&gt;0),'Test Sample Data'!D7,$C$109),""))</f>
        <v>35</v>
      </c>
      <c r="E8" s="41">
        <f>IF('Test Sample Data'!E7="","",IF(SUM('Test Sample Data'!E$3:E$98)&gt;10,IF(AND(ISNUMBER('Test Sample Data'!E7),'Test Sample Data'!E7&lt;$C$109, 'Test Sample Data'!E7&gt;0),'Test Sample Data'!E7,$C$109),""))</f>
        <v>35</v>
      </c>
      <c r="F8" s="41" t="str">
        <f>IF('Test Sample Data'!F7="","",IF(SUM('Test Sample Data'!F$3:F$98)&gt;10,IF(AND(ISNUMBER('Test Sample Data'!F7),'Test Sample Data'!F7&lt;$C$109, 'Test Sample Data'!F7&gt;0),'Test Sample Data'!F7,$C$109),""))</f>
        <v/>
      </c>
      <c r="G8" s="41" t="str">
        <f>IF('Test Sample Data'!G7="","",IF(SUM('Test Sample Data'!G$3:G$98)&gt;10,IF(AND(ISNUMBER('Test Sample Data'!G7),'Test Sample Data'!G7&lt;$C$109, 'Test Sample Data'!G7&gt;0),'Test Sample Data'!G7,$C$109),""))</f>
        <v/>
      </c>
      <c r="H8" s="41" t="str">
        <f>IF('Test Sample Data'!H7="","",IF(SUM('Test Sample Data'!H$3:H$98)&gt;10,IF(AND(ISNUMBER('Test Sample Data'!H7),'Test Sample Data'!H7&lt;$C$109, 'Test Sample Data'!H7&gt;0),'Test Sample Data'!H7,$C$109),""))</f>
        <v/>
      </c>
      <c r="I8" s="41" t="str">
        <f>IF('Test Sample Data'!I7="","",IF(SUM('Test Sample Data'!I$3:I$98)&gt;10,IF(AND(ISNUMBER('Test Sample Data'!I7),'Test Sample Data'!I7&lt;$C$109, 'Test Sample Data'!I7&gt;0),'Test Sample Data'!I7,$C$109),""))</f>
        <v/>
      </c>
      <c r="J8" s="41" t="str">
        <f>IF('Test Sample Data'!J7="","",IF(SUM('Test Sample Data'!J$3:J$98)&gt;10,IF(AND(ISNUMBER('Test Sample Data'!J7),'Test Sample Data'!J7&lt;$C$109, 'Test Sample Data'!J7&gt;0),'Test Sample Data'!J7,$C$109),""))</f>
        <v/>
      </c>
      <c r="K8" s="41" t="str">
        <f>IF('Test Sample Data'!K7="","",IF(SUM('Test Sample Data'!K$3:K$98)&gt;10,IF(AND(ISNUMBER('Test Sample Data'!K7),'Test Sample Data'!K7&lt;$C$109, 'Test Sample Data'!K7&gt;0),'Test Sample Data'!K7,$C$109),""))</f>
        <v/>
      </c>
      <c r="L8" s="41" t="str">
        <f>IF('Test Sample Data'!L7="","",IF(SUM('Test Sample Data'!L$3:L$98)&gt;10,IF(AND(ISNUMBER('Test Sample Data'!L7),'Test Sample Data'!L7&lt;$C$109, 'Test Sample Data'!L7&gt;0),'Test Sample Data'!L7,$C$109),""))</f>
        <v/>
      </c>
      <c r="M8" s="41" t="str">
        <f>IF('Test Sample Data'!M7="","",IF(SUM('Test Sample Data'!M$3:M$98)&gt;10,IF(AND(ISNUMBER('Test Sample Data'!M7),'Test Sample Data'!M7&lt;$C$109, 'Test Sample Data'!M7&gt;0),'Test Sample Data'!M7,$C$109),""))</f>
        <v/>
      </c>
      <c r="N8" s="41" t="str">
        <f>IF('Test Sample Data'!N7="","",IF(SUM('Test Sample Data'!N$3:N$98)&gt;10,IF(AND(ISNUMBER('Test Sample Data'!N7),'Test Sample Data'!N7&lt;$C$109, 'Test Sample Data'!N7&gt;0),'Test Sample Data'!N7,$C$109),""))</f>
        <v/>
      </c>
      <c r="O8" s="41" t="str">
        <f>'Gene Table'!B7</f>
        <v>BMP4</v>
      </c>
      <c r="P8" s="102">
        <v>5</v>
      </c>
      <c r="Q8" s="41">
        <f>IF('Control Sample Data'!C7="","",IF(SUM('Control Sample Data'!C$3:C$98)&gt;10,IF(AND(ISNUMBER('Control Sample Data'!C7),'Control Sample Data'!C7&lt;$C$109, 'Control Sample Data'!C7&gt;0),'Control Sample Data'!C7,$C$109),""))</f>
        <v>35</v>
      </c>
      <c r="R8" s="41">
        <f>IF('Control Sample Data'!D7="","",IF(SUM('Control Sample Data'!D$3:D$98)&gt;10,IF(AND(ISNUMBER('Control Sample Data'!D7),'Control Sample Data'!D7&lt;$C$109, 'Control Sample Data'!D7&gt;0),'Control Sample Data'!D7,$C$109),""))</f>
        <v>35</v>
      </c>
      <c r="S8" s="41">
        <f>IF('Control Sample Data'!E7="","",IF(SUM('Control Sample Data'!E$3:E$98)&gt;10,IF(AND(ISNUMBER('Control Sample Data'!E7),'Control Sample Data'!E7&lt;$C$109, 'Control Sample Data'!E7&gt;0),'Control Sample Data'!E7,$C$109),""))</f>
        <v>35</v>
      </c>
      <c r="T8" s="41" t="str">
        <f>IF('Control Sample Data'!F7="","",IF(SUM('Control Sample Data'!F$3:F$98)&gt;10,IF(AND(ISNUMBER('Control Sample Data'!F7),'Control Sample Data'!F7&lt;$C$109, 'Control Sample Data'!F7&gt;0),'Control Sample Data'!F7,$C$109),""))</f>
        <v/>
      </c>
      <c r="U8" s="41" t="str">
        <f>IF('Control Sample Data'!G7="","",IF(SUM('Control Sample Data'!G$3:G$98)&gt;10,IF(AND(ISNUMBER('Control Sample Data'!G7),'Control Sample Data'!G7&lt;$C$109, 'Control Sample Data'!G7&gt;0),'Control Sample Data'!G7,$C$109),""))</f>
        <v/>
      </c>
      <c r="V8" s="41" t="str">
        <f>IF('Control Sample Data'!H7="","",IF(SUM('Control Sample Data'!H$3:H$98)&gt;10,IF(AND(ISNUMBER('Control Sample Data'!H7),'Control Sample Data'!H7&lt;$C$109, 'Control Sample Data'!H7&gt;0),'Control Sample Data'!H7,$C$109),""))</f>
        <v/>
      </c>
      <c r="W8" s="41" t="str">
        <f>IF('Control Sample Data'!I7="","",IF(SUM('Control Sample Data'!I$3:I$98)&gt;10,IF(AND(ISNUMBER('Control Sample Data'!I7),'Control Sample Data'!I7&lt;$C$109, 'Control Sample Data'!I7&gt;0),'Control Sample Data'!I7,$C$109),""))</f>
        <v/>
      </c>
      <c r="X8" s="41" t="str">
        <f>IF('Control Sample Data'!J7="","",IF(SUM('Control Sample Data'!J$3:J$98)&gt;10,IF(AND(ISNUMBER('Control Sample Data'!J7),'Control Sample Data'!J7&lt;$C$109, 'Control Sample Data'!J7&gt;0),'Control Sample Data'!J7,$C$109),""))</f>
        <v/>
      </c>
      <c r="Y8" s="41" t="str">
        <f>IF('Control Sample Data'!K7="","",IF(SUM('Control Sample Data'!K$3:K$98)&gt;10,IF(AND(ISNUMBER('Control Sample Data'!K7),'Control Sample Data'!K7&lt;$C$109, 'Control Sample Data'!K7&gt;0),'Control Sample Data'!K7,$C$109),""))</f>
        <v/>
      </c>
      <c r="Z8" s="41" t="str">
        <f>IF('Control Sample Data'!L7="","",IF(SUM('Control Sample Data'!L$3:L$98)&gt;10,IF(AND(ISNUMBER('Control Sample Data'!L7),'Control Sample Data'!L7&lt;$C$109, 'Control Sample Data'!L7&gt;0),'Control Sample Data'!L7,$C$109),""))</f>
        <v/>
      </c>
      <c r="AA8" s="41" t="str">
        <f>IF('Control Sample Data'!M7="","",IF(SUM('Control Sample Data'!M$3:M$98)&gt;10,IF(AND(ISNUMBER('Control Sample Data'!M7),'Control Sample Data'!M7&lt;$C$109, 'Control Sample Data'!M7&gt;0),'Control Sample Data'!M7,$C$109),""))</f>
        <v/>
      </c>
      <c r="AB8" s="127" t="str">
        <f>IF('Control Sample Data'!N7="","",IF(SUM('Control Sample Data'!N$3:N$98)&gt;10,IF(AND(ISNUMBER('Control Sample Data'!N7),'Control Sample Data'!N7&lt;$C$109, 'Control Sample Data'!N7&gt;0),'Control Sample Data'!N7,$C$109),""))</f>
        <v/>
      </c>
      <c r="AC8" s="119">
        <f>IF(ISERROR(VLOOKUP('Choose Reference Genes'!$A7,$A$4:$N$99,3,0)),"",VLOOKUP('Choose Reference Genes'!$A7,$A$4:$N$99,3,0))</f>
        <v>17.2</v>
      </c>
      <c r="AD8" s="93">
        <f>IF(ISERROR(VLOOKUP('Choose Reference Genes'!$A7,$A$4:$N$99,4,0)),"",VLOOKUP('Choose Reference Genes'!$A7,$A$4:$N$99,4,0))</f>
        <v>17.29</v>
      </c>
      <c r="AE8" s="93">
        <f>IF(ISERROR(VLOOKUP('Choose Reference Genes'!$A7,$A$4:$N$99,5,0)),"",VLOOKUP('Choose Reference Genes'!$A7,$A$4:$N$99,5,0))</f>
        <v>17.12</v>
      </c>
      <c r="AF8" s="93" t="str">
        <f>IF(ISERROR(VLOOKUP('Choose Reference Genes'!$A7,$A$4:$N$99,6,0)),"",VLOOKUP('Choose Reference Genes'!$A7,$A$4:$N$99,6,0))</f>
        <v/>
      </c>
      <c r="AG8" s="93" t="str">
        <f>IF(ISERROR(VLOOKUP('Choose Reference Genes'!$A7,$A$4:$N$99,7,0)),"",VLOOKUP('Choose Reference Genes'!$A7,$A$4:$N$99,7,0))</f>
        <v/>
      </c>
      <c r="AH8" s="93" t="str">
        <f>IF(ISERROR(VLOOKUP('Choose Reference Genes'!$A7,$A$4:$N$99,8,0)),"",VLOOKUP('Choose Reference Genes'!$A7,$A$4:$N$99,8,0))</f>
        <v/>
      </c>
      <c r="AI8" s="93" t="str">
        <f>IF(ISERROR(VLOOKUP('Choose Reference Genes'!$A7,$A$4:$N$99,9,0)),"",VLOOKUP('Choose Reference Genes'!$A7,$A$4:$N$99,9,0))</f>
        <v/>
      </c>
      <c r="AJ8" s="93" t="str">
        <f>IF(ISERROR(VLOOKUP('Choose Reference Genes'!$A7,$A$4:$N$99,10,0)),"",VLOOKUP('Choose Reference Genes'!$A7,$A$4:$N$99,10,0))</f>
        <v/>
      </c>
      <c r="AK8" s="93" t="str">
        <f>IF(ISERROR(VLOOKUP('Choose Reference Genes'!$A7,$A$4:$N$99,11,0)),"",VLOOKUP('Choose Reference Genes'!$A7,$A$4:$N$99,11,0))</f>
        <v/>
      </c>
      <c r="AL8" s="93" t="str">
        <f>IF(ISERROR(VLOOKUP('Choose Reference Genes'!$A7,$A$4:$N$99,12,0)),"",VLOOKUP('Choose Reference Genes'!$A7,$A$4:$N$99,12,0))</f>
        <v/>
      </c>
      <c r="AM8" s="93" t="str">
        <f>IF(ISERROR(VLOOKUP('Choose Reference Genes'!$A7,$A$4:$N$99,13,0)),"",VLOOKUP('Choose Reference Genes'!$A7,$A$4:$N$99,13,0))</f>
        <v/>
      </c>
      <c r="AN8" s="94" t="str">
        <f>IF(ISERROR(VLOOKUP('Choose Reference Genes'!$A7,$A$4:$N$99,14,0)),"",VLOOKUP('Choose Reference Genes'!$A7,$A$4:$N$99,14,0))</f>
        <v/>
      </c>
      <c r="AO8" s="92">
        <f>IF(ISERROR(VLOOKUP('Choose Reference Genes'!$A7,$A$4:$AB$99,17,0)),"",VLOOKUP('Choose Reference Genes'!$A7,$A$4:$AB$99,17,0))</f>
        <v>17.3</v>
      </c>
      <c r="AP8" s="93">
        <f>IF(ISERROR(VLOOKUP('Choose Reference Genes'!$A7,$A$4:$AB$99,18,0)),"",VLOOKUP('Choose Reference Genes'!$A7,$A$4:$AB$99,18,0))</f>
        <v>17.13</v>
      </c>
      <c r="AQ8" s="93">
        <f>IF(ISERROR(VLOOKUP('Choose Reference Genes'!$A7,$A$4:$AB$99,19,0)),"",VLOOKUP('Choose Reference Genes'!$A7,$A$4:$AB$99,19,0))</f>
        <v>17.48</v>
      </c>
      <c r="AR8" s="93" t="str">
        <f>IF(ISERROR(VLOOKUP('Choose Reference Genes'!$A7,$A$4:$AB$99,20,0)),"",VLOOKUP('Choose Reference Genes'!$A7,$A$4:$AB$99,20,0))</f>
        <v/>
      </c>
      <c r="AS8" s="93" t="str">
        <f>IF(ISERROR(VLOOKUP('Choose Reference Genes'!$A7,$A$4:$AB$99,21,0)),"",VLOOKUP('Choose Reference Genes'!$A7,$A$4:$AB$99,21,0))</f>
        <v/>
      </c>
      <c r="AT8" s="93" t="str">
        <f>IF(ISERROR(VLOOKUP('Choose Reference Genes'!$A7,$A$4:$AB$99,22,0)),"",VLOOKUP('Choose Reference Genes'!$A7,$A$4:$AB$99,22,0))</f>
        <v/>
      </c>
      <c r="AU8" s="93" t="str">
        <f>IF(ISERROR(VLOOKUP('Choose Reference Genes'!$A7,$A$4:$AB$99,23,0)),"",VLOOKUP('Choose Reference Genes'!$A7,$A$4:$AB$99,23,0))</f>
        <v/>
      </c>
      <c r="AV8" s="93" t="str">
        <f>IF(ISERROR(VLOOKUP('Choose Reference Genes'!$A7,$A$4:$AB$99,24,0)),"",VLOOKUP('Choose Reference Genes'!$A7,$A$4:$AB$99,24,0))</f>
        <v/>
      </c>
      <c r="AW8" s="93" t="str">
        <f>IF(ISERROR(VLOOKUP('Choose Reference Genes'!$A7,$A$4:$AB$99,25,0)),"",VLOOKUP('Choose Reference Genes'!$A7,$A$4:$AB$99,25,0))</f>
        <v/>
      </c>
      <c r="AX8" s="93" t="str">
        <f>IF(ISERROR(VLOOKUP('Choose Reference Genes'!$A7,$A$4:$AB$99,26,0)),"",VLOOKUP('Choose Reference Genes'!$A7,$A$4:$AB$99,26,0))</f>
        <v/>
      </c>
      <c r="AY8" s="93" t="str">
        <f>IF(ISERROR(VLOOKUP('Choose Reference Genes'!$A7,$A$4:$AB$99,27,0)),"",VLOOKUP('Choose Reference Genes'!$A7,$A$4:$AB$99,27,0))</f>
        <v/>
      </c>
      <c r="AZ8" s="94" t="str">
        <f>IF(ISERROR(VLOOKUP('Choose Reference Genes'!$A7,$A$4:$AB$99,28,0)),"",VLOOKUP('Choose Reference Genes'!$A7,$A$4:$AB$99,28,0))</f>
        <v/>
      </c>
      <c r="BA8" s="90" t="str">
        <f t="shared" si="36"/>
        <v>BMP4</v>
      </c>
      <c r="BB8" s="107">
        <v>5</v>
      </c>
      <c r="BC8" s="86">
        <f t="shared" si="0"/>
        <v>16.291999999999998</v>
      </c>
      <c r="BD8" s="86">
        <f t="shared" si="1"/>
        <v>16.316000000000003</v>
      </c>
      <c r="BE8" s="86">
        <f t="shared" si="2"/>
        <v>16.417999999999999</v>
      </c>
      <c r="BF8" s="86" t="str">
        <f t="shared" si="3"/>
        <v/>
      </c>
      <c r="BG8" s="86" t="str">
        <f t="shared" si="4"/>
        <v/>
      </c>
      <c r="BH8" s="86" t="str">
        <f t="shared" si="5"/>
        <v/>
      </c>
      <c r="BI8" s="86" t="str">
        <f t="shared" si="6"/>
        <v/>
      </c>
      <c r="BJ8" s="86" t="str">
        <f t="shared" si="7"/>
        <v/>
      </c>
      <c r="BK8" s="86" t="str">
        <f t="shared" si="8"/>
        <v/>
      </c>
      <c r="BL8" s="86" t="str">
        <f t="shared" si="9"/>
        <v/>
      </c>
      <c r="BM8" s="86" t="str">
        <f t="shared" si="37"/>
        <v/>
      </c>
      <c r="BN8" s="86" t="str">
        <f t="shared" si="38"/>
        <v/>
      </c>
      <c r="BO8" s="86">
        <f t="shared" si="11"/>
        <v>16.53</v>
      </c>
      <c r="BP8" s="86">
        <f t="shared" si="12"/>
        <v>16.658000000000001</v>
      </c>
      <c r="BQ8" s="86">
        <f t="shared" si="13"/>
        <v>16.423999999999999</v>
      </c>
      <c r="BR8" s="86" t="str">
        <f t="shared" si="14"/>
        <v/>
      </c>
      <c r="BS8" s="86" t="str">
        <f t="shared" si="15"/>
        <v/>
      </c>
      <c r="BT8" s="86" t="str">
        <f t="shared" si="16"/>
        <v/>
      </c>
      <c r="BU8" s="86" t="str">
        <f t="shared" si="17"/>
        <v/>
      </c>
      <c r="BV8" s="86" t="str">
        <f t="shared" si="18"/>
        <v/>
      </c>
      <c r="BW8" s="86" t="str">
        <f t="shared" si="19"/>
        <v/>
      </c>
      <c r="BX8" s="86" t="str">
        <f t="shared" si="20"/>
        <v/>
      </c>
      <c r="BY8" s="86" t="str">
        <f t="shared" si="39"/>
        <v/>
      </c>
      <c r="BZ8" s="86" t="str">
        <f t="shared" si="40"/>
        <v/>
      </c>
      <c r="CA8" s="41">
        <f t="shared" si="41"/>
        <v>16.342000000000002</v>
      </c>
      <c r="CB8" s="41">
        <f t="shared" si="42"/>
        <v>16.537333333333333</v>
      </c>
      <c r="CC8" s="90" t="str">
        <f t="shared" si="43"/>
        <v>BMP4</v>
      </c>
      <c r="CD8" s="107">
        <v>5</v>
      </c>
      <c r="CE8" s="91">
        <f t="shared" si="22"/>
        <v>1.2462905748138799E-5</v>
      </c>
      <c r="CF8" s="91">
        <f t="shared" si="23"/>
        <v>1.2257293651688118E-5</v>
      </c>
      <c r="CG8" s="91">
        <f t="shared" si="24"/>
        <v>1.1420616049138579E-5</v>
      </c>
      <c r="CH8" s="91" t="str">
        <f t="shared" si="25"/>
        <v/>
      </c>
      <c r="CI8" s="91" t="str">
        <f t="shared" si="26"/>
        <v/>
      </c>
      <c r="CJ8" s="91" t="str">
        <f t="shared" si="27"/>
        <v/>
      </c>
      <c r="CK8" s="91" t="str">
        <f t="shared" si="28"/>
        <v/>
      </c>
      <c r="CL8" s="91" t="str">
        <f t="shared" si="29"/>
        <v/>
      </c>
      <c r="CM8" s="91" t="str">
        <f t="shared" si="30"/>
        <v/>
      </c>
      <c r="CN8" s="91" t="str">
        <f t="shared" si="31"/>
        <v/>
      </c>
      <c r="CO8" s="91" t="str">
        <f t="shared" si="44"/>
        <v/>
      </c>
      <c r="CP8" s="91" t="str">
        <f t="shared" si="45"/>
        <v/>
      </c>
      <c r="CQ8" s="91">
        <f t="shared" si="33"/>
        <v>1.0567546601188079E-5</v>
      </c>
      <c r="CR8" s="91">
        <f t="shared" si="33"/>
        <v>9.670353103900327E-6</v>
      </c>
      <c r="CS8" s="91">
        <f t="shared" si="33"/>
        <v>1.1373217672721261E-5</v>
      </c>
      <c r="CT8" s="91" t="str">
        <f t="shared" si="33"/>
        <v/>
      </c>
      <c r="CU8" s="91" t="str">
        <f t="shared" si="33"/>
        <v/>
      </c>
      <c r="CV8" s="91" t="str">
        <f t="shared" si="33"/>
        <v/>
      </c>
      <c r="CW8" s="91" t="str">
        <f t="shared" si="33"/>
        <v/>
      </c>
      <c r="CX8" s="91" t="str">
        <f t="shared" si="33"/>
        <v/>
      </c>
      <c r="CY8" s="91" t="str">
        <f t="shared" si="33"/>
        <v/>
      </c>
      <c r="CZ8" s="91" t="str">
        <f t="shared" si="33"/>
        <v/>
      </c>
      <c r="DA8" s="91" t="str">
        <f t="shared" si="46"/>
        <v/>
      </c>
      <c r="DB8" s="91" t="str">
        <f t="shared" si="47"/>
        <v/>
      </c>
      <c r="DD8" s="42">
        <v>7</v>
      </c>
      <c r="DE8" s="73">
        <f>Results!G9</f>
        <v>1.1449886785973036</v>
      </c>
      <c r="DF8" s="73">
        <f>Results!G21</f>
        <v>0.74157610666250795</v>
      </c>
      <c r="DG8" s="73">
        <f>Results!G33</f>
        <v>1.1423462468485446</v>
      </c>
      <c r="DH8" s="73">
        <f>Results!G45</f>
        <v>6.0176054708660089E-2</v>
      </c>
      <c r="DI8" s="73">
        <f>Results!G57</f>
        <v>1.2158792831830971</v>
      </c>
      <c r="DJ8" s="73">
        <f>Results!G69</f>
        <v>0.6776755690068732</v>
      </c>
      <c r="DK8" s="73">
        <f>Results!G81</f>
        <v>2.6002794315665025</v>
      </c>
      <c r="DL8" s="73">
        <f>Results!G93</f>
        <v>2.3707332342945566</v>
      </c>
    </row>
    <row r="9" spans="1:116" ht="15" customHeight="1" x14ac:dyDescent="0.3">
      <c r="A9" s="126" t="str">
        <f>'Gene Table'!B8</f>
        <v>BMP5</v>
      </c>
      <c r="B9" s="102">
        <v>6</v>
      </c>
      <c r="C9" s="41">
        <f>IF('Test Sample Data'!C8="","",IF(SUM('Test Sample Data'!C$3:C$98)&gt;10,IF(AND(ISNUMBER('Test Sample Data'!C8),'Test Sample Data'!C8&lt;$C$109, 'Test Sample Data'!C8&gt;0),'Test Sample Data'!C8,$C$109),""))</f>
        <v>26.67</v>
      </c>
      <c r="D9" s="41">
        <f>IF('Test Sample Data'!D8="","",IF(SUM('Test Sample Data'!D$3:D$98)&gt;10,IF(AND(ISNUMBER('Test Sample Data'!D8),'Test Sample Data'!D8&lt;$C$109, 'Test Sample Data'!D8&gt;0),'Test Sample Data'!D8,$C$109),""))</f>
        <v>26.27</v>
      </c>
      <c r="E9" s="41">
        <f>IF('Test Sample Data'!E8="","",IF(SUM('Test Sample Data'!E$3:E$98)&gt;10,IF(AND(ISNUMBER('Test Sample Data'!E8),'Test Sample Data'!E8&lt;$C$109, 'Test Sample Data'!E8&gt;0),'Test Sample Data'!E8,$C$109),""))</f>
        <v>26.16</v>
      </c>
      <c r="F9" s="41" t="str">
        <f>IF('Test Sample Data'!F8="","",IF(SUM('Test Sample Data'!F$3:F$98)&gt;10,IF(AND(ISNUMBER('Test Sample Data'!F8),'Test Sample Data'!F8&lt;$C$109, 'Test Sample Data'!F8&gt;0),'Test Sample Data'!F8,$C$109),""))</f>
        <v/>
      </c>
      <c r="G9" s="41" t="str">
        <f>IF('Test Sample Data'!G8="","",IF(SUM('Test Sample Data'!G$3:G$98)&gt;10,IF(AND(ISNUMBER('Test Sample Data'!G8),'Test Sample Data'!G8&lt;$C$109, 'Test Sample Data'!G8&gt;0),'Test Sample Data'!G8,$C$109),""))</f>
        <v/>
      </c>
      <c r="H9" s="41" t="str">
        <f>IF('Test Sample Data'!H8="","",IF(SUM('Test Sample Data'!H$3:H$98)&gt;10,IF(AND(ISNUMBER('Test Sample Data'!H8),'Test Sample Data'!H8&lt;$C$109, 'Test Sample Data'!H8&gt;0),'Test Sample Data'!H8,$C$109),""))</f>
        <v/>
      </c>
      <c r="I9" s="41" t="str">
        <f>IF('Test Sample Data'!I8="","",IF(SUM('Test Sample Data'!I$3:I$98)&gt;10,IF(AND(ISNUMBER('Test Sample Data'!I8),'Test Sample Data'!I8&lt;$C$109, 'Test Sample Data'!I8&gt;0),'Test Sample Data'!I8,$C$109),""))</f>
        <v/>
      </c>
      <c r="J9" s="41" t="str">
        <f>IF('Test Sample Data'!J8="","",IF(SUM('Test Sample Data'!J$3:J$98)&gt;10,IF(AND(ISNUMBER('Test Sample Data'!J8),'Test Sample Data'!J8&lt;$C$109, 'Test Sample Data'!J8&gt;0),'Test Sample Data'!J8,$C$109),""))</f>
        <v/>
      </c>
      <c r="K9" s="41" t="str">
        <f>IF('Test Sample Data'!K8="","",IF(SUM('Test Sample Data'!K$3:K$98)&gt;10,IF(AND(ISNUMBER('Test Sample Data'!K8),'Test Sample Data'!K8&lt;$C$109, 'Test Sample Data'!K8&gt;0),'Test Sample Data'!K8,$C$109),""))</f>
        <v/>
      </c>
      <c r="L9" s="41" t="str">
        <f>IF('Test Sample Data'!L8="","",IF(SUM('Test Sample Data'!L$3:L$98)&gt;10,IF(AND(ISNUMBER('Test Sample Data'!L8),'Test Sample Data'!L8&lt;$C$109, 'Test Sample Data'!L8&gt;0),'Test Sample Data'!L8,$C$109),""))</f>
        <v/>
      </c>
      <c r="M9" s="41" t="str">
        <f>IF('Test Sample Data'!M8="","",IF(SUM('Test Sample Data'!M$3:M$98)&gt;10,IF(AND(ISNUMBER('Test Sample Data'!M8),'Test Sample Data'!M8&lt;$C$109, 'Test Sample Data'!M8&gt;0),'Test Sample Data'!M8,$C$109),""))</f>
        <v/>
      </c>
      <c r="N9" s="41" t="str">
        <f>IF('Test Sample Data'!N8="","",IF(SUM('Test Sample Data'!N$3:N$98)&gt;10,IF(AND(ISNUMBER('Test Sample Data'!N8),'Test Sample Data'!N8&lt;$C$109, 'Test Sample Data'!N8&gt;0),'Test Sample Data'!N8,$C$109),""))</f>
        <v/>
      </c>
      <c r="O9" s="41" t="str">
        <f>'Gene Table'!B8</f>
        <v>BMP5</v>
      </c>
      <c r="P9" s="102">
        <v>6</v>
      </c>
      <c r="Q9" s="41">
        <f>IF('Control Sample Data'!C8="","",IF(SUM('Control Sample Data'!C$3:C$98)&gt;10,IF(AND(ISNUMBER('Control Sample Data'!C8),'Control Sample Data'!C8&lt;$C$109, 'Control Sample Data'!C8&gt;0),'Control Sample Data'!C8,$C$109),""))</f>
        <v>29</v>
      </c>
      <c r="R9" s="41">
        <f>IF('Control Sample Data'!D8="","",IF(SUM('Control Sample Data'!D$3:D$98)&gt;10,IF(AND(ISNUMBER('Control Sample Data'!D8),'Control Sample Data'!D8&lt;$C$109, 'Control Sample Data'!D8&gt;0),'Control Sample Data'!D8,$C$109),""))</f>
        <v>28.84</v>
      </c>
      <c r="S9" s="41">
        <f>IF('Control Sample Data'!E8="","",IF(SUM('Control Sample Data'!E$3:E$98)&gt;10,IF(AND(ISNUMBER('Control Sample Data'!E8),'Control Sample Data'!E8&lt;$C$109, 'Control Sample Data'!E8&gt;0),'Control Sample Data'!E8,$C$109),""))</f>
        <v>28.53</v>
      </c>
      <c r="T9" s="41" t="str">
        <f>IF('Control Sample Data'!F8="","",IF(SUM('Control Sample Data'!F$3:F$98)&gt;10,IF(AND(ISNUMBER('Control Sample Data'!F8),'Control Sample Data'!F8&lt;$C$109, 'Control Sample Data'!F8&gt;0),'Control Sample Data'!F8,$C$109),""))</f>
        <v/>
      </c>
      <c r="U9" s="41" t="str">
        <f>IF('Control Sample Data'!G8="","",IF(SUM('Control Sample Data'!G$3:G$98)&gt;10,IF(AND(ISNUMBER('Control Sample Data'!G8),'Control Sample Data'!G8&lt;$C$109, 'Control Sample Data'!G8&gt;0),'Control Sample Data'!G8,$C$109),""))</f>
        <v/>
      </c>
      <c r="V9" s="41" t="str">
        <f>IF('Control Sample Data'!H8="","",IF(SUM('Control Sample Data'!H$3:H$98)&gt;10,IF(AND(ISNUMBER('Control Sample Data'!H8),'Control Sample Data'!H8&lt;$C$109, 'Control Sample Data'!H8&gt;0),'Control Sample Data'!H8,$C$109),""))</f>
        <v/>
      </c>
      <c r="W9" s="41" t="str">
        <f>IF('Control Sample Data'!I8="","",IF(SUM('Control Sample Data'!I$3:I$98)&gt;10,IF(AND(ISNUMBER('Control Sample Data'!I8),'Control Sample Data'!I8&lt;$C$109, 'Control Sample Data'!I8&gt;0),'Control Sample Data'!I8,$C$109),""))</f>
        <v/>
      </c>
      <c r="X9" s="41" t="str">
        <f>IF('Control Sample Data'!J8="","",IF(SUM('Control Sample Data'!J$3:J$98)&gt;10,IF(AND(ISNUMBER('Control Sample Data'!J8),'Control Sample Data'!J8&lt;$C$109, 'Control Sample Data'!J8&gt;0),'Control Sample Data'!J8,$C$109),""))</f>
        <v/>
      </c>
      <c r="Y9" s="41" t="str">
        <f>IF('Control Sample Data'!K8="","",IF(SUM('Control Sample Data'!K$3:K$98)&gt;10,IF(AND(ISNUMBER('Control Sample Data'!K8),'Control Sample Data'!K8&lt;$C$109, 'Control Sample Data'!K8&gt;0),'Control Sample Data'!K8,$C$109),""))</f>
        <v/>
      </c>
      <c r="Z9" s="41" t="str">
        <f>IF('Control Sample Data'!L8="","",IF(SUM('Control Sample Data'!L$3:L$98)&gt;10,IF(AND(ISNUMBER('Control Sample Data'!L8),'Control Sample Data'!L8&lt;$C$109, 'Control Sample Data'!L8&gt;0),'Control Sample Data'!L8,$C$109),""))</f>
        <v/>
      </c>
      <c r="AA9" s="41" t="str">
        <f>IF('Control Sample Data'!M8="","",IF(SUM('Control Sample Data'!M$3:M$98)&gt;10,IF(AND(ISNUMBER('Control Sample Data'!M8),'Control Sample Data'!M8&lt;$C$109, 'Control Sample Data'!M8&gt;0),'Control Sample Data'!M8,$C$109),""))</f>
        <v/>
      </c>
      <c r="AB9" s="127" t="str">
        <f>IF('Control Sample Data'!N8="","",IF(SUM('Control Sample Data'!N$3:N$98)&gt;10,IF(AND(ISNUMBER('Control Sample Data'!N8),'Control Sample Data'!N8&lt;$C$109, 'Control Sample Data'!N8&gt;0),'Control Sample Data'!N8,$C$109),""))</f>
        <v/>
      </c>
      <c r="AC9" s="119" t="str">
        <f>IF(ISERROR(VLOOKUP('Choose Reference Genes'!$A8,$A$4:$N$99,3,0)),"",VLOOKUP('Choose Reference Genes'!$A8,$A$4:$N$99,3,0))</f>
        <v/>
      </c>
      <c r="AD9" s="93" t="str">
        <f>IF(ISERROR(VLOOKUP('Choose Reference Genes'!$A8,$A$4:$N$99,4,0)),"",VLOOKUP('Choose Reference Genes'!$A8,$A$4:$N$99,4,0))</f>
        <v/>
      </c>
      <c r="AE9" s="93" t="str">
        <f>IF(ISERROR(VLOOKUP('Choose Reference Genes'!$A8,$A$4:$N$99,5,0)),"",VLOOKUP('Choose Reference Genes'!$A8,$A$4:$N$99,5,0))</f>
        <v/>
      </c>
      <c r="AF9" s="93" t="str">
        <f>IF(ISERROR(VLOOKUP('Choose Reference Genes'!$A8,$A$4:$N$99,6,0)),"",VLOOKUP('Choose Reference Genes'!$A8,$A$4:$N$99,6,0))</f>
        <v/>
      </c>
      <c r="AG9" s="93" t="str">
        <f>IF(ISERROR(VLOOKUP('Choose Reference Genes'!$A8,$A$4:$N$99,7,0)),"",VLOOKUP('Choose Reference Genes'!$A8,$A$4:$N$99,7,0))</f>
        <v/>
      </c>
      <c r="AH9" s="93" t="str">
        <f>IF(ISERROR(VLOOKUP('Choose Reference Genes'!$A8,$A$4:$N$99,8,0)),"",VLOOKUP('Choose Reference Genes'!$A8,$A$4:$N$99,8,0))</f>
        <v/>
      </c>
      <c r="AI9" s="93" t="str">
        <f>IF(ISERROR(VLOOKUP('Choose Reference Genes'!$A8,$A$4:$N$99,9,0)),"",VLOOKUP('Choose Reference Genes'!$A8,$A$4:$N$99,9,0))</f>
        <v/>
      </c>
      <c r="AJ9" s="93" t="str">
        <f>IF(ISERROR(VLOOKUP('Choose Reference Genes'!$A8,$A$4:$N$99,10,0)),"",VLOOKUP('Choose Reference Genes'!$A8,$A$4:$N$99,10,0))</f>
        <v/>
      </c>
      <c r="AK9" s="93" t="str">
        <f>IF(ISERROR(VLOOKUP('Choose Reference Genes'!$A8,$A$4:$N$99,11,0)),"",VLOOKUP('Choose Reference Genes'!$A8,$A$4:$N$99,11,0))</f>
        <v/>
      </c>
      <c r="AL9" s="93" t="str">
        <f>IF(ISERROR(VLOOKUP('Choose Reference Genes'!$A8,$A$4:$N$99,12,0)),"",VLOOKUP('Choose Reference Genes'!$A8,$A$4:$N$99,12,0))</f>
        <v/>
      </c>
      <c r="AM9" s="93" t="str">
        <f>IF(ISERROR(VLOOKUP('Choose Reference Genes'!$A8,$A$4:$N$99,13,0)),"",VLOOKUP('Choose Reference Genes'!$A8,$A$4:$N$99,13,0))</f>
        <v/>
      </c>
      <c r="AN9" s="94" t="str">
        <f>IF(ISERROR(VLOOKUP('Choose Reference Genes'!$A8,$A$4:$N$99,14,0)),"",VLOOKUP('Choose Reference Genes'!$A8,$A$4:$N$99,14,0))</f>
        <v/>
      </c>
      <c r="AO9" s="92" t="str">
        <f>IF(ISERROR(VLOOKUP('Choose Reference Genes'!$A8,$A$4:$AB$99,17,0)),"",VLOOKUP('Choose Reference Genes'!$A8,$A$4:$AB$99,17,0))</f>
        <v/>
      </c>
      <c r="AP9" s="93" t="str">
        <f>IF(ISERROR(VLOOKUP('Choose Reference Genes'!$A8,$A$4:$AB$99,18,0)),"",VLOOKUP('Choose Reference Genes'!$A8,$A$4:$AB$99,18,0))</f>
        <v/>
      </c>
      <c r="AQ9" s="93" t="str">
        <f>IF(ISERROR(VLOOKUP('Choose Reference Genes'!$A8,$A$4:$AB$99,19,0)),"",VLOOKUP('Choose Reference Genes'!$A8,$A$4:$AB$99,19,0))</f>
        <v/>
      </c>
      <c r="AR9" s="93" t="str">
        <f>IF(ISERROR(VLOOKUP('Choose Reference Genes'!$A8,$A$4:$AB$99,20,0)),"",VLOOKUP('Choose Reference Genes'!$A8,$A$4:$AB$99,20,0))</f>
        <v/>
      </c>
      <c r="AS9" s="93" t="str">
        <f>IF(ISERROR(VLOOKUP('Choose Reference Genes'!$A8,$A$4:$AB$99,21,0)),"",VLOOKUP('Choose Reference Genes'!$A8,$A$4:$AB$99,21,0))</f>
        <v/>
      </c>
      <c r="AT9" s="93" t="str">
        <f>IF(ISERROR(VLOOKUP('Choose Reference Genes'!$A8,$A$4:$AB$99,22,0)),"",VLOOKUP('Choose Reference Genes'!$A8,$A$4:$AB$99,22,0))</f>
        <v/>
      </c>
      <c r="AU9" s="93" t="str">
        <f>IF(ISERROR(VLOOKUP('Choose Reference Genes'!$A8,$A$4:$AB$99,23,0)),"",VLOOKUP('Choose Reference Genes'!$A8,$A$4:$AB$99,23,0))</f>
        <v/>
      </c>
      <c r="AV9" s="93" t="str">
        <f>IF(ISERROR(VLOOKUP('Choose Reference Genes'!$A8,$A$4:$AB$99,24,0)),"",VLOOKUP('Choose Reference Genes'!$A8,$A$4:$AB$99,24,0))</f>
        <v/>
      </c>
      <c r="AW9" s="93" t="str">
        <f>IF(ISERROR(VLOOKUP('Choose Reference Genes'!$A8,$A$4:$AB$99,25,0)),"",VLOOKUP('Choose Reference Genes'!$A8,$A$4:$AB$99,25,0))</f>
        <v/>
      </c>
      <c r="AX9" s="93" t="str">
        <f>IF(ISERROR(VLOOKUP('Choose Reference Genes'!$A8,$A$4:$AB$99,26,0)),"",VLOOKUP('Choose Reference Genes'!$A8,$A$4:$AB$99,26,0))</f>
        <v/>
      </c>
      <c r="AY9" s="93" t="str">
        <f>IF(ISERROR(VLOOKUP('Choose Reference Genes'!$A8,$A$4:$AB$99,27,0)),"",VLOOKUP('Choose Reference Genes'!$A8,$A$4:$AB$99,27,0))</f>
        <v/>
      </c>
      <c r="AZ9" s="94" t="str">
        <f>IF(ISERROR(VLOOKUP('Choose Reference Genes'!$A8,$A$4:$AB$99,28,0)),"",VLOOKUP('Choose Reference Genes'!$A8,$A$4:$AB$99,28,0))</f>
        <v/>
      </c>
      <c r="BA9" s="90" t="str">
        <f t="shared" si="36"/>
        <v>BMP5</v>
      </c>
      <c r="BB9" s="107">
        <v>6</v>
      </c>
      <c r="BC9" s="86">
        <f t="shared" si="0"/>
        <v>7.9619999999999997</v>
      </c>
      <c r="BD9" s="86">
        <f t="shared" si="1"/>
        <v>7.5860000000000021</v>
      </c>
      <c r="BE9" s="86">
        <f t="shared" si="2"/>
        <v>7.5779999999999994</v>
      </c>
      <c r="BF9" s="86" t="str">
        <f t="shared" si="3"/>
        <v/>
      </c>
      <c r="BG9" s="86" t="str">
        <f t="shared" si="4"/>
        <v/>
      </c>
      <c r="BH9" s="86" t="str">
        <f t="shared" si="5"/>
        <v/>
      </c>
      <c r="BI9" s="86" t="str">
        <f t="shared" si="6"/>
        <v/>
      </c>
      <c r="BJ9" s="86" t="str">
        <f t="shared" si="7"/>
        <v/>
      </c>
      <c r="BK9" s="86" t="str">
        <f t="shared" si="8"/>
        <v/>
      </c>
      <c r="BL9" s="86" t="str">
        <f t="shared" si="9"/>
        <v/>
      </c>
      <c r="BM9" s="86" t="str">
        <f t="shared" si="37"/>
        <v/>
      </c>
      <c r="BN9" s="86" t="str">
        <f t="shared" si="38"/>
        <v/>
      </c>
      <c r="BO9" s="86">
        <f t="shared" si="11"/>
        <v>10.530000000000001</v>
      </c>
      <c r="BP9" s="86">
        <f t="shared" si="12"/>
        <v>10.498000000000001</v>
      </c>
      <c r="BQ9" s="86">
        <f t="shared" si="13"/>
        <v>9.9540000000000006</v>
      </c>
      <c r="BR9" s="86" t="str">
        <f t="shared" si="14"/>
        <v/>
      </c>
      <c r="BS9" s="86" t="str">
        <f t="shared" si="15"/>
        <v/>
      </c>
      <c r="BT9" s="86" t="str">
        <f t="shared" si="16"/>
        <v/>
      </c>
      <c r="BU9" s="86" t="str">
        <f t="shared" si="17"/>
        <v/>
      </c>
      <c r="BV9" s="86" t="str">
        <f t="shared" si="18"/>
        <v/>
      </c>
      <c r="BW9" s="86" t="str">
        <f t="shared" si="19"/>
        <v/>
      </c>
      <c r="BX9" s="86" t="str">
        <f t="shared" si="20"/>
        <v/>
      </c>
      <c r="BY9" s="86" t="str">
        <f t="shared" si="39"/>
        <v/>
      </c>
      <c r="BZ9" s="86" t="str">
        <f t="shared" si="40"/>
        <v/>
      </c>
      <c r="CA9" s="41">
        <f t="shared" si="41"/>
        <v>7.7086666666666668</v>
      </c>
      <c r="CB9" s="41">
        <f t="shared" si="42"/>
        <v>10.327333333333334</v>
      </c>
      <c r="CC9" s="90" t="str">
        <f t="shared" si="43"/>
        <v>BMP5</v>
      </c>
      <c r="CD9" s="107">
        <v>6</v>
      </c>
      <c r="CE9" s="91">
        <f t="shared" si="22"/>
        <v>4.0105060379687493E-3</v>
      </c>
      <c r="CF9" s="91">
        <f t="shared" si="23"/>
        <v>5.2045891605157048E-3</v>
      </c>
      <c r="CG9" s="91">
        <f t="shared" si="24"/>
        <v>5.2335296969837561E-3</v>
      </c>
      <c r="CH9" s="91" t="str">
        <f t="shared" si="25"/>
        <v/>
      </c>
      <c r="CI9" s="91" t="str">
        <f t="shared" si="26"/>
        <v/>
      </c>
      <c r="CJ9" s="91" t="str">
        <f t="shared" si="27"/>
        <v/>
      </c>
      <c r="CK9" s="91" t="str">
        <f t="shared" si="28"/>
        <v/>
      </c>
      <c r="CL9" s="91" t="str">
        <f t="shared" si="29"/>
        <v/>
      </c>
      <c r="CM9" s="91" t="str">
        <f t="shared" si="30"/>
        <v/>
      </c>
      <c r="CN9" s="91" t="str">
        <f t="shared" si="31"/>
        <v/>
      </c>
      <c r="CO9" s="91" t="str">
        <f t="shared" si="44"/>
        <v/>
      </c>
      <c r="CP9" s="91" t="str">
        <f t="shared" si="45"/>
        <v/>
      </c>
      <c r="CQ9" s="91">
        <f t="shared" si="33"/>
        <v>6.7632298247603687E-4</v>
      </c>
      <c r="CR9" s="91">
        <f t="shared" si="33"/>
        <v>6.9149191319069507E-4</v>
      </c>
      <c r="CS9" s="91">
        <f t="shared" si="33"/>
        <v>1.0082016948078536E-3</v>
      </c>
      <c r="CT9" s="91" t="str">
        <f t="shared" si="33"/>
        <v/>
      </c>
      <c r="CU9" s="91" t="str">
        <f t="shared" si="33"/>
        <v/>
      </c>
      <c r="CV9" s="91" t="str">
        <f t="shared" si="33"/>
        <v/>
      </c>
      <c r="CW9" s="91" t="str">
        <f t="shared" si="33"/>
        <v/>
      </c>
      <c r="CX9" s="91" t="str">
        <f t="shared" si="33"/>
        <v/>
      </c>
      <c r="CY9" s="91" t="str">
        <f t="shared" si="33"/>
        <v/>
      </c>
      <c r="CZ9" s="91" t="str">
        <f t="shared" si="33"/>
        <v/>
      </c>
      <c r="DA9" s="91" t="str">
        <f t="shared" si="46"/>
        <v/>
      </c>
      <c r="DB9" s="91" t="str">
        <f t="shared" si="47"/>
        <v/>
      </c>
      <c r="DD9" s="42">
        <v>8</v>
      </c>
      <c r="DE9" s="73">
        <f>Results!G10</f>
        <v>0.26584673748796245</v>
      </c>
      <c r="DF9" s="73">
        <f>Results!G22</f>
        <v>2.1614508040787048</v>
      </c>
      <c r="DG9" s="73">
        <f>Results!G34</f>
        <v>0.23520652687844659</v>
      </c>
      <c r="DH9" s="73">
        <f>Results!G46</f>
        <v>0.14050239877458093</v>
      </c>
      <c r="DI9" s="73">
        <f>Results!G58</f>
        <v>38218.936149228488</v>
      </c>
      <c r="DJ9" s="73">
        <f>Results!G70</f>
        <v>1.1449886785973036</v>
      </c>
      <c r="DK9" s="73">
        <f>Results!G82</f>
        <v>3.755980370259758E-2</v>
      </c>
      <c r="DL9" s="73">
        <f>Results!G94</f>
        <v>2.5526575376579062</v>
      </c>
    </row>
    <row r="10" spans="1:116" ht="15" customHeight="1" x14ac:dyDescent="0.3">
      <c r="A10" s="126" t="str">
        <f>'Gene Table'!B9</f>
        <v>BMP6</v>
      </c>
      <c r="B10" s="102">
        <v>7</v>
      </c>
      <c r="C10" s="41">
        <f>IF('Test Sample Data'!C9="","",IF(SUM('Test Sample Data'!C$3:C$98)&gt;10,IF(AND(ISNUMBER('Test Sample Data'!C9),'Test Sample Data'!C9&lt;$C$109, 'Test Sample Data'!C9&gt;0),'Test Sample Data'!C9,$C$109),""))</f>
        <v>35</v>
      </c>
      <c r="D10" s="41">
        <f>IF('Test Sample Data'!D9="","",IF(SUM('Test Sample Data'!D$3:D$98)&gt;10,IF(AND(ISNUMBER('Test Sample Data'!D9),'Test Sample Data'!D9&lt;$C$109, 'Test Sample Data'!D9&gt;0),'Test Sample Data'!D9,$C$109),""))</f>
        <v>35</v>
      </c>
      <c r="E10" s="41">
        <f>IF('Test Sample Data'!E9="","",IF(SUM('Test Sample Data'!E$3:E$98)&gt;10,IF(AND(ISNUMBER('Test Sample Data'!E9),'Test Sample Data'!E9&lt;$C$109, 'Test Sample Data'!E9&gt;0),'Test Sample Data'!E9,$C$109),""))</f>
        <v>35</v>
      </c>
      <c r="F10" s="41" t="str">
        <f>IF('Test Sample Data'!F9="","",IF(SUM('Test Sample Data'!F$3:F$98)&gt;10,IF(AND(ISNUMBER('Test Sample Data'!F9),'Test Sample Data'!F9&lt;$C$109, 'Test Sample Data'!F9&gt;0),'Test Sample Data'!F9,$C$109),""))</f>
        <v/>
      </c>
      <c r="G10" s="41" t="str">
        <f>IF('Test Sample Data'!G9="","",IF(SUM('Test Sample Data'!G$3:G$98)&gt;10,IF(AND(ISNUMBER('Test Sample Data'!G9),'Test Sample Data'!G9&lt;$C$109, 'Test Sample Data'!G9&gt;0),'Test Sample Data'!G9,$C$109),""))</f>
        <v/>
      </c>
      <c r="H10" s="41" t="str">
        <f>IF('Test Sample Data'!H9="","",IF(SUM('Test Sample Data'!H$3:H$98)&gt;10,IF(AND(ISNUMBER('Test Sample Data'!H9),'Test Sample Data'!H9&lt;$C$109, 'Test Sample Data'!H9&gt;0),'Test Sample Data'!H9,$C$109),""))</f>
        <v/>
      </c>
      <c r="I10" s="41" t="str">
        <f>IF('Test Sample Data'!I9="","",IF(SUM('Test Sample Data'!I$3:I$98)&gt;10,IF(AND(ISNUMBER('Test Sample Data'!I9),'Test Sample Data'!I9&lt;$C$109, 'Test Sample Data'!I9&gt;0),'Test Sample Data'!I9,$C$109),""))</f>
        <v/>
      </c>
      <c r="J10" s="41" t="str">
        <f>IF('Test Sample Data'!J9="","",IF(SUM('Test Sample Data'!J$3:J$98)&gt;10,IF(AND(ISNUMBER('Test Sample Data'!J9),'Test Sample Data'!J9&lt;$C$109, 'Test Sample Data'!J9&gt;0),'Test Sample Data'!J9,$C$109),""))</f>
        <v/>
      </c>
      <c r="K10" s="41" t="str">
        <f>IF('Test Sample Data'!K9="","",IF(SUM('Test Sample Data'!K$3:K$98)&gt;10,IF(AND(ISNUMBER('Test Sample Data'!K9),'Test Sample Data'!K9&lt;$C$109, 'Test Sample Data'!K9&gt;0),'Test Sample Data'!K9,$C$109),""))</f>
        <v/>
      </c>
      <c r="L10" s="41" t="str">
        <f>IF('Test Sample Data'!L9="","",IF(SUM('Test Sample Data'!L$3:L$98)&gt;10,IF(AND(ISNUMBER('Test Sample Data'!L9),'Test Sample Data'!L9&lt;$C$109, 'Test Sample Data'!L9&gt;0),'Test Sample Data'!L9,$C$109),""))</f>
        <v/>
      </c>
      <c r="M10" s="41" t="str">
        <f>IF('Test Sample Data'!M9="","",IF(SUM('Test Sample Data'!M$3:M$98)&gt;10,IF(AND(ISNUMBER('Test Sample Data'!M9),'Test Sample Data'!M9&lt;$C$109, 'Test Sample Data'!M9&gt;0),'Test Sample Data'!M9,$C$109),""))</f>
        <v/>
      </c>
      <c r="N10" s="41" t="str">
        <f>IF('Test Sample Data'!N9="","",IF(SUM('Test Sample Data'!N$3:N$98)&gt;10,IF(AND(ISNUMBER('Test Sample Data'!N9),'Test Sample Data'!N9&lt;$C$109, 'Test Sample Data'!N9&gt;0),'Test Sample Data'!N9,$C$109),""))</f>
        <v/>
      </c>
      <c r="O10" s="41" t="str">
        <f>'Gene Table'!B9</f>
        <v>BMP6</v>
      </c>
      <c r="P10" s="102">
        <v>7</v>
      </c>
      <c r="Q10" s="41">
        <f>IF('Control Sample Data'!C9="","",IF(SUM('Control Sample Data'!C$3:C$98)&gt;10,IF(AND(ISNUMBER('Control Sample Data'!C9),'Control Sample Data'!C9&lt;$C$109, 'Control Sample Data'!C9&gt;0),'Control Sample Data'!C9,$C$109),""))</f>
        <v>35</v>
      </c>
      <c r="R10" s="41">
        <f>IF('Control Sample Data'!D9="","",IF(SUM('Control Sample Data'!D$3:D$98)&gt;10,IF(AND(ISNUMBER('Control Sample Data'!D9),'Control Sample Data'!D9&lt;$C$109, 'Control Sample Data'!D9&gt;0),'Control Sample Data'!D9,$C$109),""))</f>
        <v>35</v>
      </c>
      <c r="S10" s="41">
        <f>IF('Control Sample Data'!E9="","",IF(SUM('Control Sample Data'!E$3:E$98)&gt;10,IF(AND(ISNUMBER('Control Sample Data'!E9),'Control Sample Data'!E9&lt;$C$109, 'Control Sample Data'!E9&gt;0),'Control Sample Data'!E9,$C$109),""))</f>
        <v>35</v>
      </c>
      <c r="T10" s="41" t="str">
        <f>IF('Control Sample Data'!F9="","",IF(SUM('Control Sample Data'!F$3:F$98)&gt;10,IF(AND(ISNUMBER('Control Sample Data'!F9),'Control Sample Data'!F9&lt;$C$109, 'Control Sample Data'!F9&gt;0),'Control Sample Data'!F9,$C$109),""))</f>
        <v/>
      </c>
      <c r="U10" s="41" t="str">
        <f>IF('Control Sample Data'!G9="","",IF(SUM('Control Sample Data'!G$3:G$98)&gt;10,IF(AND(ISNUMBER('Control Sample Data'!G9),'Control Sample Data'!G9&lt;$C$109, 'Control Sample Data'!G9&gt;0),'Control Sample Data'!G9,$C$109),""))</f>
        <v/>
      </c>
      <c r="V10" s="41" t="str">
        <f>IF('Control Sample Data'!H9="","",IF(SUM('Control Sample Data'!H$3:H$98)&gt;10,IF(AND(ISNUMBER('Control Sample Data'!H9),'Control Sample Data'!H9&lt;$C$109, 'Control Sample Data'!H9&gt;0),'Control Sample Data'!H9,$C$109),""))</f>
        <v/>
      </c>
      <c r="W10" s="41" t="str">
        <f>IF('Control Sample Data'!I9="","",IF(SUM('Control Sample Data'!I$3:I$98)&gt;10,IF(AND(ISNUMBER('Control Sample Data'!I9),'Control Sample Data'!I9&lt;$C$109, 'Control Sample Data'!I9&gt;0),'Control Sample Data'!I9,$C$109),""))</f>
        <v/>
      </c>
      <c r="X10" s="41" t="str">
        <f>IF('Control Sample Data'!J9="","",IF(SUM('Control Sample Data'!J$3:J$98)&gt;10,IF(AND(ISNUMBER('Control Sample Data'!J9),'Control Sample Data'!J9&lt;$C$109, 'Control Sample Data'!J9&gt;0),'Control Sample Data'!J9,$C$109),""))</f>
        <v/>
      </c>
      <c r="Y10" s="41" t="str">
        <f>IF('Control Sample Data'!K9="","",IF(SUM('Control Sample Data'!K$3:K$98)&gt;10,IF(AND(ISNUMBER('Control Sample Data'!K9),'Control Sample Data'!K9&lt;$C$109, 'Control Sample Data'!K9&gt;0),'Control Sample Data'!K9,$C$109),""))</f>
        <v/>
      </c>
      <c r="Z10" s="41" t="str">
        <f>IF('Control Sample Data'!L9="","",IF(SUM('Control Sample Data'!L$3:L$98)&gt;10,IF(AND(ISNUMBER('Control Sample Data'!L9),'Control Sample Data'!L9&lt;$C$109, 'Control Sample Data'!L9&gt;0),'Control Sample Data'!L9,$C$109),""))</f>
        <v/>
      </c>
      <c r="AA10" s="41" t="str">
        <f>IF('Control Sample Data'!M9="","",IF(SUM('Control Sample Data'!M$3:M$98)&gt;10,IF(AND(ISNUMBER('Control Sample Data'!M9),'Control Sample Data'!M9&lt;$C$109, 'Control Sample Data'!M9&gt;0),'Control Sample Data'!M9,$C$109),""))</f>
        <v/>
      </c>
      <c r="AB10" s="127" t="str">
        <f>IF('Control Sample Data'!N9="","",IF(SUM('Control Sample Data'!N$3:N$98)&gt;10,IF(AND(ISNUMBER('Control Sample Data'!N9),'Control Sample Data'!N9&lt;$C$109, 'Control Sample Data'!N9&gt;0),'Control Sample Data'!N9,$C$109),""))</f>
        <v/>
      </c>
      <c r="AC10" s="119" t="str">
        <f>IF(ISERROR(VLOOKUP('Choose Reference Genes'!$A9,$A$4:$N$99,3,0)),"",VLOOKUP('Choose Reference Genes'!$A9,$A$4:$N$99,3,0))</f>
        <v/>
      </c>
      <c r="AD10" s="93" t="str">
        <f>IF(ISERROR(VLOOKUP('Choose Reference Genes'!$A9,$A$4:$N$99,4,0)),"",VLOOKUP('Choose Reference Genes'!$A9,$A$4:$N$99,4,0))</f>
        <v/>
      </c>
      <c r="AE10" s="93" t="str">
        <f>IF(ISERROR(VLOOKUP('Choose Reference Genes'!$A9,$A$4:$N$99,5,0)),"",VLOOKUP('Choose Reference Genes'!$A9,$A$4:$N$99,5,0))</f>
        <v/>
      </c>
      <c r="AF10" s="93" t="str">
        <f>IF(ISERROR(VLOOKUP('Choose Reference Genes'!$A9,$A$4:$N$99,6,0)),"",VLOOKUP('Choose Reference Genes'!$A9,$A$4:$N$99,6,0))</f>
        <v/>
      </c>
      <c r="AG10" s="93" t="str">
        <f>IF(ISERROR(VLOOKUP('Choose Reference Genes'!$A9,$A$4:$N$99,7,0)),"",VLOOKUP('Choose Reference Genes'!$A9,$A$4:$N$99,7,0))</f>
        <v/>
      </c>
      <c r="AH10" s="93" t="str">
        <f>IF(ISERROR(VLOOKUP('Choose Reference Genes'!$A9,$A$4:$N$99,8,0)),"",VLOOKUP('Choose Reference Genes'!$A9,$A$4:$N$99,8,0))</f>
        <v/>
      </c>
      <c r="AI10" s="93" t="str">
        <f>IF(ISERROR(VLOOKUP('Choose Reference Genes'!$A9,$A$4:$N$99,9,0)),"",VLOOKUP('Choose Reference Genes'!$A9,$A$4:$N$99,9,0))</f>
        <v/>
      </c>
      <c r="AJ10" s="93" t="str">
        <f>IF(ISERROR(VLOOKUP('Choose Reference Genes'!$A9,$A$4:$N$99,10,0)),"",VLOOKUP('Choose Reference Genes'!$A9,$A$4:$N$99,10,0))</f>
        <v/>
      </c>
      <c r="AK10" s="93" t="str">
        <f>IF(ISERROR(VLOOKUP('Choose Reference Genes'!$A9,$A$4:$N$99,11,0)),"",VLOOKUP('Choose Reference Genes'!$A9,$A$4:$N$99,11,0))</f>
        <v/>
      </c>
      <c r="AL10" s="93" t="str">
        <f>IF(ISERROR(VLOOKUP('Choose Reference Genes'!$A9,$A$4:$N$99,12,0)),"",VLOOKUP('Choose Reference Genes'!$A9,$A$4:$N$99,12,0))</f>
        <v/>
      </c>
      <c r="AM10" s="93" t="str">
        <f>IF(ISERROR(VLOOKUP('Choose Reference Genes'!$A9,$A$4:$N$99,13,0)),"",VLOOKUP('Choose Reference Genes'!$A9,$A$4:$N$99,13,0))</f>
        <v/>
      </c>
      <c r="AN10" s="94" t="str">
        <f>IF(ISERROR(VLOOKUP('Choose Reference Genes'!$A9,$A$4:$N$99,14,0)),"",VLOOKUP('Choose Reference Genes'!$A9,$A$4:$N$99,14,0))</f>
        <v/>
      </c>
      <c r="AO10" s="92" t="str">
        <f>IF(ISERROR(VLOOKUP('Choose Reference Genes'!$A9,$A$4:$AB$99,17,0)),"",VLOOKUP('Choose Reference Genes'!$A9,$A$4:$AB$99,17,0))</f>
        <v/>
      </c>
      <c r="AP10" s="93" t="str">
        <f>IF(ISERROR(VLOOKUP('Choose Reference Genes'!$A9,$A$4:$AB$99,18,0)),"",VLOOKUP('Choose Reference Genes'!$A9,$A$4:$AB$99,18,0))</f>
        <v/>
      </c>
      <c r="AQ10" s="93" t="str">
        <f>IF(ISERROR(VLOOKUP('Choose Reference Genes'!$A9,$A$4:$AB$99,19,0)),"",VLOOKUP('Choose Reference Genes'!$A9,$A$4:$AB$99,19,0))</f>
        <v/>
      </c>
      <c r="AR10" s="93" t="str">
        <f>IF(ISERROR(VLOOKUP('Choose Reference Genes'!$A9,$A$4:$AB$99,20,0)),"",VLOOKUP('Choose Reference Genes'!$A9,$A$4:$AB$99,20,0))</f>
        <v/>
      </c>
      <c r="AS10" s="93" t="str">
        <f>IF(ISERROR(VLOOKUP('Choose Reference Genes'!$A9,$A$4:$AB$99,21,0)),"",VLOOKUP('Choose Reference Genes'!$A9,$A$4:$AB$99,21,0))</f>
        <v/>
      </c>
      <c r="AT10" s="93" t="str">
        <f>IF(ISERROR(VLOOKUP('Choose Reference Genes'!$A9,$A$4:$AB$99,22,0)),"",VLOOKUP('Choose Reference Genes'!$A9,$A$4:$AB$99,22,0))</f>
        <v/>
      </c>
      <c r="AU10" s="93" t="str">
        <f>IF(ISERROR(VLOOKUP('Choose Reference Genes'!$A9,$A$4:$AB$99,23,0)),"",VLOOKUP('Choose Reference Genes'!$A9,$A$4:$AB$99,23,0))</f>
        <v/>
      </c>
      <c r="AV10" s="93" t="str">
        <f>IF(ISERROR(VLOOKUP('Choose Reference Genes'!$A9,$A$4:$AB$99,24,0)),"",VLOOKUP('Choose Reference Genes'!$A9,$A$4:$AB$99,24,0))</f>
        <v/>
      </c>
      <c r="AW10" s="93" t="str">
        <f>IF(ISERROR(VLOOKUP('Choose Reference Genes'!$A9,$A$4:$AB$99,25,0)),"",VLOOKUP('Choose Reference Genes'!$A9,$A$4:$AB$99,25,0))</f>
        <v/>
      </c>
      <c r="AX10" s="93" t="str">
        <f>IF(ISERROR(VLOOKUP('Choose Reference Genes'!$A9,$A$4:$AB$99,26,0)),"",VLOOKUP('Choose Reference Genes'!$A9,$A$4:$AB$99,26,0))</f>
        <v/>
      </c>
      <c r="AY10" s="93" t="str">
        <f>IF(ISERROR(VLOOKUP('Choose Reference Genes'!$A9,$A$4:$AB$99,27,0)),"",VLOOKUP('Choose Reference Genes'!$A9,$A$4:$AB$99,27,0))</f>
        <v/>
      </c>
      <c r="AZ10" s="94" t="str">
        <f>IF(ISERROR(VLOOKUP('Choose Reference Genes'!$A9,$A$4:$AB$99,28,0)),"",VLOOKUP('Choose Reference Genes'!$A9,$A$4:$AB$99,28,0))</f>
        <v/>
      </c>
      <c r="BA10" s="90" t="str">
        <f t="shared" si="36"/>
        <v>BMP6</v>
      </c>
      <c r="BB10" s="107">
        <v>7</v>
      </c>
      <c r="BC10" s="86">
        <f t="shared" si="0"/>
        <v>16.291999999999998</v>
      </c>
      <c r="BD10" s="86">
        <f t="shared" si="1"/>
        <v>16.316000000000003</v>
      </c>
      <c r="BE10" s="86">
        <f t="shared" si="2"/>
        <v>16.417999999999999</v>
      </c>
      <c r="BF10" s="86" t="str">
        <f t="shared" si="3"/>
        <v/>
      </c>
      <c r="BG10" s="86" t="str">
        <f t="shared" si="4"/>
        <v/>
      </c>
      <c r="BH10" s="86" t="str">
        <f t="shared" si="5"/>
        <v/>
      </c>
      <c r="BI10" s="86" t="str">
        <f t="shared" si="6"/>
        <v/>
      </c>
      <c r="BJ10" s="86" t="str">
        <f t="shared" si="7"/>
        <v/>
      </c>
      <c r="BK10" s="86" t="str">
        <f t="shared" si="8"/>
        <v/>
      </c>
      <c r="BL10" s="86" t="str">
        <f t="shared" si="9"/>
        <v/>
      </c>
      <c r="BM10" s="86" t="str">
        <f t="shared" si="37"/>
        <v/>
      </c>
      <c r="BN10" s="86" t="str">
        <f t="shared" si="38"/>
        <v/>
      </c>
      <c r="BO10" s="86">
        <f t="shared" si="11"/>
        <v>16.53</v>
      </c>
      <c r="BP10" s="86">
        <f t="shared" si="12"/>
        <v>16.658000000000001</v>
      </c>
      <c r="BQ10" s="86">
        <f t="shared" si="13"/>
        <v>16.423999999999999</v>
      </c>
      <c r="BR10" s="86" t="str">
        <f t="shared" si="14"/>
        <v/>
      </c>
      <c r="BS10" s="86" t="str">
        <f t="shared" si="15"/>
        <v/>
      </c>
      <c r="BT10" s="86" t="str">
        <f t="shared" si="16"/>
        <v/>
      </c>
      <c r="BU10" s="86" t="str">
        <f t="shared" si="17"/>
        <v/>
      </c>
      <c r="BV10" s="86" t="str">
        <f t="shared" si="18"/>
        <v/>
      </c>
      <c r="BW10" s="86" t="str">
        <f t="shared" si="19"/>
        <v/>
      </c>
      <c r="BX10" s="86" t="str">
        <f t="shared" si="20"/>
        <v/>
      </c>
      <c r="BY10" s="86" t="str">
        <f t="shared" si="39"/>
        <v/>
      </c>
      <c r="BZ10" s="86" t="str">
        <f t="shared" si="40"/>
        <v/>
      </c>
      <c r="CA10" s="41">
        <f t="shared" si="41"/>
        <v>16.342000000000002</v>
      </c>
      <c r="CB10" s="41">
        <f t="shared" si="42"/>
        <v>16.537333333333333</v>
      </c>
      <c r="CC10" s="90" t="str">
        <f t="shared" si="43"/>
        <v>BMP6</v>
      </c>
      <c r="CD10" s="107">
        <v>7</v>
      </c>
      <c r="CE10" s="91">
        <f t="shared" si="22"/>
        <v>1.2462905748138799E-5</v>
      </c>
      <c r="CF10" s="91">
        <f t="shared" si="23"/>
        <v>1.2257293651688118E-5</v>
      </c>
      <c r="CG10" s="91">
        <f t="shared" si="24"/>
        <v>1.1420616049138579E-5</v>
      </c>
      <c r="CH10" s="91" t="str">
        <f t="shared" si="25"/>
        <v/>
      </c>
      <c r="CI10" s="91" t="str">
        <f t="shared" si="26"/>
        <v/>
      </c>
      <c r="CJ10" s="91" t="str">
        <f t="shared" si="27"/>
        <v/>
      </c>
      <c r="CK10" s="91" t="str">
        <f t="shared" si="28"/>
        <v/>
      </c>
      <c r="CL10" s="91" t="str">
        <f t="shared" si="29"/>
        <v/>
      </c>
      <c r="CM10" s="91" t="str">
        <f t="shared" si="30"/>
        <v/>
      </c>
      <c r="CN10" s="91" t="str">
        <f t="shared" si="31"/>
        <v/>
      </c>
      <c r="CO10" s="91" t="str">
        <f t="shared" si="44"/>
        <v/>
      </c>
      <c r="CP10" s="91" t="str">
        <f t="shared" si="45"/>
        <v/>
      </c>
      <c r="CQ10" s="91">
        <f t="shared" si="33"/>
        <v>1.0567546601188079E-5</v>
      </c>
      <c r="CR10" s="91">
        <f t="shared" si="33"/>
        <v>9.670353103900327E-6</v>
      </c>
      <c r="CS10" s="91">
        <f t="shared" si="33"/>
        <v>1.1373217672721261E-5</v>
      </c>
      <c r="CT10" s="91" t="str">
        <f t="shared" si="33"/>
        <v/>
      </c>
      <c r="CU10" s="91" t="str">
        <f t="shared" si="33"/>
        <v/>
      </c>
      <c r="CV10" s="91" t="str">
        <f t="shared" si="33"/>
        <v/>
      </c>
      <c r="CW10" s="91" t="str">
        <f t="shared" si="33"/>
        <v/>
      </c>
      <c r="CX10" s="91" t="str">
        <f t="shared" si="33"/>
        <v/>
      </c>
      <c r="CY10" s="91" t="str">
        <f t="shared" si="33"/>
        <v/>
      </c>
      <c r="CZ10" s="91" t="str">
        <f t="shared" si="33"/>
        <v/>
      </c>
      <c r="DA10" s="91" t="str">
        <f t="shared" si="46"/>
        <v/>
      </c>
      <c r="DB10" s="91" t="str">
        <f t="shared" si="47"/>
        <v/>
      </c>
      <c r="DD10" s="42">
        <v>9</v>
      </c>
      <c r="DE10" s="73">
        <f>Results!G11</f>
        <v>23.730435413200283</v>
      </c>
      <c r="DF10" s="73">
        <f>Results!G23</f>
        <v>1.4227347017405361</v>
      </c>
      <c r="DG10" s="73">
        <f>Results!G35</f>
        <v>3961.9638460986621</v>
      </c>
      <c r="DH10" s="73">
        <f>Results!G47</f>
        <v>1.1449886785973036</v>
      </c>
      <c r="DI10" s="73">
        <f>Results!G59</f>
        <v>1.4194512812000435</v>
      </c>
      <c r="DJ10" s="73">
        <f>Results!G71</f>
        <v>29.215592985203891</v>
      </c>
      <c r="DK10" s="73">
        <f>Results!G83</f>
        <v>5.3715309549349799</v>
      </c>
      <c r="DL10" s="73">
        <f>Results!G95</f>
        <v>2.6982050686793966</v>
      </c>
    </row>
    <row r="11" spans="1:116" ht="15" customHeight="1" x14ac:dyDescent="0.3">
      <c r="A11" s="126" t="str">
        <f>'Gene Table'!B10</f>
        <v>BMP7</v>
      </c>
      <c r="B11" s="102">
        <v>8</v>
      </c>
      <c r="C11" s="41">
        <f>IF('Test Sample Data'!C10="","",IF(SUM('Test Sample Data'!C$3:C$98)&gt;10,IF(AND(ISNUMBER('Test Sample Data'!C10),'Test Sample Data'!C10&lt;$C$109, 'Test Sample Data'!C10&gt;0),'Test Sample Data'!C10,$C$109),""))</f>
        <v>29.54</v>
      </c>
      <c r="D11" s="41">
        <f>IF('Test Sample Data'!D10="","",IF(SUM('Test Sample Data'!D$3:D$98)&gt;10,IF(AND(ISNUMBER('Test Sample Data'!D10),'Test Sample Data'!D10&lt;$C$109, 'Test Sample Data'!D10&gt;0),'Test Sample Data'!D10,$C$109),""))</f>
        <v>29.45</v>
      </c>
      <c r="E11" s="41">
        <f>IF('Test Sample Data'!E10="","",IF(SUM('Test Sample Data'!E$3:E$98)&gt;10,IF(AND(ISNUMBER('Test Sample Data'!E10),'Test Sample Data'!E10&lt;$C$109, 'Test Sample Data'!E10&gt;0),'Test Sample Data'!E10,$C$109),""))</f>
        <v>29.08</v>
      </c>
      <c r="F11" s="41" t="str">
        <f>IF('Test Sample Data'!F10="","",IF(SUM('Test Sample Data'!F$3:F$98)&gt;10,IF(AND(ISNUMBER('Test Sample Data'!F10),'Test Sample Data'!F10&lt;$C$109, 'Test Sample Data'!F10&gt;0),'Test Sample Data'!F10,$C$109),""))</f>
        <v/>
      </c>
      <c r="G11" s="41" t="str">
        <f>IF('Test Sample Data'!G10="","",IF(SUM('Test Sample Data'!G$3:G$98)&gt;10,IF(AND(ISNUMBER('Test Sample Data'!G10),'Test Sample Data'!G10&lt;$C$109, 'Test Sample Data'!G10&gt;0),'Test Sample Data'!G10,$C$109),""))</f>
        <v/>
      </c>
      <c r="H11" s="41" t="str">
        <f>IF('Test Sample Data'!H10="","",IF(SUM('Test Sample Data'!H$3:H$98)&gt;10,IF(AND(ISNUMBER('Test Sample Data'!H10),'Test Sample Data'!H10&lt;$C$109, 'Test Sample Data'!H10&gt;0),'Test Sample Data'!H10,$C$109),""))</f>
        <v/>
      </c>
      <c r="I11" s="41" t="str">
        <f>IF('Test Sample Data'!I10="","",IF(SUM('Test Sample Data'!I$3:I$98)&gt;10,IF(AND(ISNUMBER('Test Sample Data'!I10),'Test Sample Data'!I10&lt;$C$109, 'Test Sample Data'!I10&gt;0),'Test Sample Data'!I10,$C$109),""))</f>
        <v/>
      </c>
      <c r="J11" s="41" t="str">
        <f>IF('Test Sample Data'!J10="","",IF(SUM('Test Sample Data'!J$3:J$98)&gt;10,IF(AND(ISNUMBER('Test Sample Data'!J10),'Test Sample Data'!J10&lt;$C$109, 'Test Sample Data'!J10&gt;0),'Test Sample Data'!J10,$C$109),""))</f>
        <v/>
      </c>
      <c r="K11" s="41" t="str">
        <f>IF('Test Sample Data'!K10="","",IF(SUM('Test Sample Data'!K$3:K$98)&gt;10,IF(AND(ISNUMBER('Test Sample Data'!K10),'Test Sample Data'!K10&lt;$C$109, 'Test Sample Data'!K10&gt;0),'Test Sample Data'!K10,$C$109),""))</f>
        <v/>
      </c>
      <c r="L11" s="41" t="str">
        <f>IF('Test Sample Data'!L10="","",IF(SUM('Test Sample Data'!L$3:L$98)&gt;10,IF(AND(ISNUMBER('Test Sample Data'!L10),'Test Sample Data'!L10&lt;$C$109, 'Test Sample Data'!L10&gt;0),'Test Sample Data'!L10,$C$109),""))</f>
        <v/>
      </c>
      <c r="M11" s="41" t="str">
        <f>IF('Test Sample Data'!M10="","",IF(SUM('Test Sample Data'!M$3:M$98)&gt;10,IF(AND(ISNUMBER('Test Sample Data'!M10),'Test Sample Data'!M10&lt;$C$109, 'Test Sample Data'!M10&gt;0),'Test Sample Data'!M10,$C$109),""))</f>
        <v/>
      </c>
      <c r="N11" s="41" t="str">
        <f>IF('Test Sample Data'!N10="","",IF(SUM('Test Sample Data'!N$3:N$98)&gt;10,IF(AND(ISNUMBER('Test Sample Data'!N10),'Test Sample Data'!N10&lt;$C$109, 'Test Sample Data'!N10&gt;0),'Test Sample Data'!N10,$C$109),""))</f>
        <v/>
      </c>
      <c r="O11" s="41" t="str">
        <f>'Gene Table'!B10</f>
        <v>BMP7</v>
      </c>
      <c r="P11" s="102">
        <v>8</v>
      </c>
      <c r="Q11" s="41">
        <f>IF('Control Sample Data'!C10="","",IF(SUM('Control Sample Data'!C$3:C$98)&gt;10,IF(AND(ISNUMBER('Control Sample Data'!C10),'Control Sample Data'!C10&lt;$C$109, 'Control Sample Data'!C10&gt;0),'Control Sample Data'!C10,$C$109),""))</f>
        <v>27.33</v>
      </c>
      <c r="R11" s="41">
        <f>IF('Control Sample Data'!D10="","",IF(SUM('Control Sample Data'!D$3:D$98)&gt;10,IF(AND(ISNUMBER('Control Sample Data'!D10),'Control Sample Data'!D10&lt;$C$109, 'Control Sample Data'!D10&gt;0),'Control Sample Data'!D10,$C$109),""))</f>
        <v>27.11</v>
      </c>
      <c r="S11" s="41">
        <f>IF('Control Sample Data'!E10="","",IF(SUM('Control Sample Data'!E$3:E$98)&gt;10,IF(AND(ISNUMBER('Control Sample Data'!E10),'Control Sample Data'!E10&lt;$C$109, 'Control Sample Data'!E10&gt;0),'Control Sample Data'!E10,$C$109),""))</f>
        <v>27.31</v>
      </c>
      <c r="T11" s="41" t="str">
        <f>IF('Control Sample Data'!F10="","",IF(SUM('Control Sample Data'!F$3:F$98)&gt;10,IF(AND(ISNUMBER('Control Sample Data'!F10),'Control Sample Data'!F10&lt;$C$109, 'Control Sample Data'!F10&gt;0),'Control Sample Data'!F10,$C$109),""))</f>
        <v/>
      </c>
      <c r="U11" s="41" t="str">
        <f>IF('Control Sample Data'!G10="","",IF(SUM('Control Sample Data'!G$3:G$98)&gt;10,IF(AND(ISNUMBER('Control Sample Data'!G10),'Control Sample Data'!G10&lt;$C$109, 'Control Sample Data'!G10&gt;0),'Control Sample Data'!G10,$C$109),""))</f>
        <v/>
      </c>
      <c r="V11" s="41" t="str">
        <f>IF('Control Sample Data'!H10="","",IF(SUM('Control Sample Data'!H$3:H$98)&gt;10,IF(AND(ISNUMBER('Control Sample Data'!H10),'Control Sample Data'!H10&lt;$C$109, 'Control Sample Data'!H10&gt;0),'Control Sample Data'!H10,$C$109),""))</f>
        <v/>
      </c>
      <c r="W11" s="41" t="str">
        <f>IF('Control Sample Data'!I10="","",IF(SUM('Control Sample Data'!I$3:I$98)&gt;10,IF(AND(ISNUMBER('Control Sample Data'!I10),'Control Sample Data'!I10&lt;$C$109, 'Control Sample Data'!I10&gt;0),'Control Sample Data'!I10,$C$109),""))</f>
        <v/>
      </c>
      <c r="X11" s="41" t="str">
        <f>IF('Control Sample Data'!J10="","",IF(SUM('Control Sample Data'!J$3:J$98)&gt;10,IF(AND(ISNUMBER('Control Sample Data'!J10),'Control Sample Data'!J10&lt;$C$109, 'Control Sample Data'!J10&gt;0),'Control Sample Data'!J10,$C$109),""))</f>
        <v/>
      </c>
      <c r="Y11" s="41" t="str">
        <f>IF('Control Sample Data'!K10="","",IF(SUM('Control Sample Data'!K$3:K$98)&gt;10,IF(AND(ISNUMBER('Control Sample Data'!K10),'Control Sample Data'!K10&lt;$C$109, 'Control Sample Data'!K10&gt;0),'Control Sample Data'!K10,$C$109),""))</f>
        <v/>
      </c>
      <c r="Z11" s="41" t="str">
        <f>IF('Control Sample Data'!L10="","",IF(SUM('Control Sample Data'!L$3:L$98)&gt;10,IF(AND(ISNUMBER('Control Sample Data'!L10),'Control Sample Data'!L10&lt;$C$109, 'Control Sample Data'!L10&gt;0),'Control Sample Data'!L10,$C$109),""))</f>
        <v/>
      </c>
      <c r="AA11" s="41" t="str">
        <f>IF('Control Sample Data'!M10="","",IF(SUM('Control Sample Data'!M$3:M$98)&gt;10,IF(AND(ISNUMBER('Control Sample Data'!M10),'Control Sample Data'!M10&lt;$C$109, 'Control Sample Data'!M10&gt;0),'Control Sample Data'!M10,$C$109),""))</f>
        <v/>
      </c>
      <c r="AB11" s="127" t="str">
        <f>IF('Control Sample Data'!N10="","",IF(SUM('Control Sample Data'!N$3:N$98)&gt;10,IF(AND(ISNUMBER('Control Sample Data'!N10),'Control Sample Data'!N10&lt;$C$109, 'Control Sample Data'!N10&gt;0),'Control Sample Data'!N10,$C$109),""))</f>
        <v/>
      </c>
      <c r="AC11" s="119" t="str">
        <f>IF(ISERROR(VLOOKUP('Choose Reference Genes'!$A10,$A$4:$N$99,3,0)),"",VLOOKUP('Choose Reference Genes'!$A10,$A$4:$N$99,3,0))</f>
        <v/>
      </c>
      <c r="AD11" s="93" t="str">
        <f>IF(ISERROR(VLOOKUP('Choose Reference Genes'!$A10,$A$4:$N$99,4,0)),"",VLOOKUP('Choose Reference Genes'!$A10,$A$4:$N$99,4,0))</f>
        <v/>
      </c>
      <c r="AE11" s="93" t="str">
        <f>IF(ISERROR(VLOOKUP('Choose Reference Genes'!$A10,$A$4:$N$99,5,0)),"",VLOOKUP('Choose Reference Genes'!$A10,$A$4:$N$99,5,0))</f>
        <v/>
      </c>
      <c r="AF11" s="93" t="str">
        <f>IF(ISERROR(VLOOKUP('Choose Reference Genes'!$A10,$A$4:$N$99,6,0)),"",VLOOKUP('Choose Reference Genes'!$A10,$A$4:$N$99,6,0))</f>
        <v/>
      </c>
      <c r="AG11" s="93" t="str">
        <f>IF(ISERROR(VLOOKUP('Choose Reference Genes'!$A10,$A$4:$N$99,7,0)),"",VLOOKUP('Choose Reference Genes'!$A10,$A$4:$N$99,7,0))</f>
        <v/>
      </c>
      <c r="AH11" s="93" t="str">
        <f>IF(ISERROR(VLOOKUP('Choose Reference Genes'!$A10,$A$4:$N$99,8,0)),"",VLOOKUP('Choose Reference Genes'!$A10,$A$4:$N$99,8,0))</f>
        <v/>
      </c>
      <c r="AI11" s="93" t="str">
        <f>IF(ISERROR(VLOOKUP('Choose Reference Genes'!$A10,$A$4:$N$99,9,0)),"",VLOOKUP('Choose Reference Genes'!$A10,$A$4:$N$99,9,0))</f>
        <v/>
      </c>
      <c r="AJ11" s="93" t="str">
        <f>IF(ISERROR(VLOOKUP('Choose Reference Genes'!$A10,$A$4:$N$99,10,0)),"",VLOOKUP('Choose Reference Genes'!$A10,$A$4:$N$99,10,0))</f>
        <v/>
      </c>
      <c r="AK11" s="93" t="str">
        <f>IF(ISERROR(VLOOKUP('Choose Reference Genes'!$A10,$A$4:$N$99,11,0)),"",VLOOKUP('Choose Reference Genes'!$A10,$A$4:$N$99,11,0))</f>
        <v/>
      </c>
      <c r="AL11" s="93" t="str">
        <f>IF(ISERROR(VLOOKUP('Choose Reference Genes'!$A10,$A$4:$N$99,12,0)),"",VLOOKUP('Choose Reference Genes'!$A10,$A$4:$N$99,12,0))</f>
        <v/>
      </c>
      <c r="AM11" s="93" t="str">
        <f>IF(ISERROR(VLOOKUP('Choose Reference Genes'!$A10,$A$4:$N$99,13,0)),"",VLOOKUP('Choose Reference Genes'!$A10,$A$4:$N$99,13,0))</f>
        <v/>
      </c>
      <c r="AN11" s="94" t="str">
        <f>IF(ISERROR(VLOOKUP('Choose Reference Genes'!$A10,$A$4:$N$99,14,0)),"",VLOOKUP('Choose Reference Genes'!$A10,$A$4:$N$99,14,0))</f>
        <v/>
      </c>
      <c r="AO11" s="92" t="str">
        <f>IF(ISERROR(VLOOKUP('Choose Reference Genes'!$A10,$A$4:$AB$99,17,0)),"",VLOOKUP('Choose Reference Genes'!$A10,$A$4:$AB$99,17,0))</f>
        <v/>
      </c>
      <c r="AP11" s="93" t="str">
        <f>IF(ISERROR(VLOOKUP('Choose Reference Genes'!$A10,$A$4:$AB$99,18,0)),"",VLOOKUP('Choose Reference Genes'!$A10,$A$4:$AB$99,18,0))</f>
        <v/>
      </c>
      <c r="AQ11" s="93" t="str">
        <f>IF(ISERROR(VLOOKUP('Choose Reference Genes'!$A10,$A$4:$AB$99,19,0)),"",VLOOKUP('Choose Reference Genes'!$A10,$A$4:$AB$99,19,0))</f>
        <v/>
      </c>
      <c r="AR11" s="93" t="str">
        <f>IF(ISERROR(VLOOKUP('Choose Reference Genes'!$A10,$A$4:$AB$99,20,0)),"",VLOOKUP('Choose Reference Genes'!$A10,$A$4:$AB$99,20,0))</f>
        <v/>
      </c>
      <c r="AS11" s="93" t="str">
        <f>IF(ISERROR(VLOOKUP('Choose Reference Genes'!$A10,$A$4:$AB$99,21,0)),"",VLOOKUP('Choose Reference Genes'!$A10,$A$4:$AB$99,21,0))</f>
        <v/>
      </c>
      <c r="AT11" s="93" t="str">
        <f>IF(ISERROR(VLOOKUP('Choose Reference Genes'!$A10,$A$4:$AB$99,22,0)),"",VLOOKUP('Choose Reference Genes'!$A10,$A$4:$AB$99,22,0))</f>
        <v/>
      </c>
      <c r="AU11" s="93" t="str">
        <f>IF(ISERROR(VLOOKUP('Choose Reference Genes'!$A10,$A$4:$AB$99,23,0)),"",VLOOKUP('Choose Reference Genes'!$A10,$A$4:$AB$99,23,0))</f>
        <v/>
      </c>
      <c r="AV11" s="93" t="str">
        <f>IF(ISERROR(VLOOKUP('Choose Reference Genes'!$A10,$A$4:$AB$99,24,0)),"",VLOOKUP('Choose Reference Genes'!$A10,$A$4:$AB$99,24,0))</f>
        <v/>
      </c>
      <c r="AW11" s="93" t="str">
        <f>IF(ISERROR(VLOOKUP('Choose Reference Genes'!$A10,$A$4:$AB$99,25,0)),"",VLOOKUP('Choose Reference Genes'!$A10,$A$4:$AB$99,25,0))</f>
        <v/>
      </c>
      <c r="AX11" s="93" t="str">
        <f>IF(ISERROR(VLOOKUP('Choose Reference Genes'!$A10,$A$4:$AB$99,26,0)),"",VLOOKUP('Choose Reference Genes'!$A10,$A$4:$AB$99,26,0))</f>
        <v/>
      </c>
      <c r="AY11" s="93" t="str">
        <f>IF(ISERROR(VLOOKUP('Choose Reference Genes'!$A10,$A$4:$AB$99,27,0)),"",VLOOKUP('Choose Reference Genes'!$A10,$A$4:$AB$99,27,0))</f>
        <v/>
      </c>
      <c r="AZ11" s="94" t="str">
        <f>IF(ISERROR(VLOOKUP('Choose Reference Genes'!$A10,$A$4:$AB$99,28,0)),"",VLOOKUP('Choose Reference Genes'!$A10,$A$4:$AB$99,28,0))</f>
        <v/>
      </c>
      <c r="BA11" s="90" t="str">
        <f t="shared" si="36"/>
        <v>BMP7</v>
      </c>
      <c r="BB11" s="107">
        <v>8</v>
      </c>
      <c r="BC11" s="86">
        <f t="shared" si="0"/>
        <v>10.831999999999997</v>
      </c>
      <c r="BD11" s="86">
        <f t="shared" si="1"/>
        <v>10.766000000000002</v>
      </c>
      <c r="BE11" s="86">
        <f t="shared" si="2"/>
        <v>10.497999999999998</v>
      </c>
      <c r="BF11" s="86" t="str">
        <f t="shared" si="3"/>
        <v/>
      </c>
      <c r="BG11" s="86" t="str">
        <f t="shared" si="4"/>
        <v/>
      </c>
      <c r="BH11" s="86" t="str">
        <f t="shared" si="5"/>
        <v/>
      </c>
      <c r="BI11" s="86" t="str">
        <f t="shared" si="6"/>
        <v/>
      </c>
      <c r="BJ11" s="86" t="str">
        <f t="shared" si="7"/>
        <v/>
      </c>
      <c r="BK11" s="86" t="str">
        <f t="shared" si="8"/>
        <v/>
      </c>
      <c r="BL11" s="86" t="str">
        <f t="shared" si="9"/>
        <v/>
      </c>
      <c r="BM11" s="86" t="str">
        <f t="shared" si="37"/>
        <v/>
      </c>
      <c r="BN11" s="86" t="str">
        <f t="shared" si="38"/>
        <v/>
      </c>
      <c r="BO11" s="86">
        <f t="shared" si="11"/>
        <v>8.86</v>
      </c>
      <c r="BP11" s="86">
        <f t="shared" si="12"/>
        <v>8.7680000000000007</v>
      </c>
      <c r="BQ11" s="86">
        <f t="shared" si="13"/>
        <v>8.7339999999999982</v>
      </c>
      <c r="BR11" s="86" t="str">
        <f t="shared" si="14"/>
        <v/>
      </c>
      <c r="BS11" s="86" t="str">
        <f t="shared" si="15"/>
        <v/>
      </c>
      <c r="BT11" s="86" t="str">
        <f t="shared" si="16"/>
        <v/>
      </c>
      <c r="BU11" s="86" t="str">
        <f t="shared" si="17"/>
        <v/>
      </c>
      <c r="BV11" s="86" t="str">
        <f t="shared" si="18"/>
        <v/>
      </c>
      <c r="BW11" s="86" t="str">
        <f t="shared" si="19"/>
        <v/>
      </c>
      <c r="BX11" s="86" t="str">
        <f t="shared" si="20"/>
        <v/>
      </c>
      <c r="BY11" s="86" t="str">
        <f t="shared" si="39"/>
        <v/>
      </c>
      <c r="BZ11" s="86" t="str">
        <f t="shared" si="40"/>
        <v/>
      </c>
      <c r="CA11" s="41">
        <f t="shared" si="41"/>
        <v>10.698666666666666</v>
      </c>
      <c r="CB11" s="41">
        <f t="shared" si="42"/>
        <v>8.7873333333333328</v>
      </c>
      <c r="CC11" s="90" t="str">
        <f t="shared" si="43"/>
        <v>BMP7</v>
      </c>
      <c r="CD11" s="107">
        <v>8</v>
      </c>
      <c r="CE11" s="91">
        <f t="shared" si="22"/>
        <v>5.4858393702717151E-4</v>
      </c>
      <c r="CF11" s="91">
        <f t="shared" si="23"/>
        <v>5.7426330580613474E-4</v>
      </c>
      <c r="CG11" s="91">
        <f t="shared" si="24"/>
        <v>6.9149191319069691E-4</v>
      </c>
      <c r="CH11" s="91" t="str">
        <f t="shared" si="25"/>
        <v/>
      </c>
      <c r="CI11" s="91" t="str">
        <f t="shared" si="26"/>
        <v/>
      </c>
      <c r="CJ11" s="91" t="str">
        <f t="shared" si="27"/>
        <v/>
      </c>
      <c r="CK11" s="91" t="str">
        <f t="shared" si="28"/>
        <v/>
      </c>
      <c r="CL11" s="91" t="str">
        <f t="shared" si="29"/>
        <v/>
      </c>
      <c r="CM11" s="91" t="str">
        <f t="shared" si="30"/>
        <v/>
      </c>
      <c r="CN11" s="91" t="str">
        <f t="shared" si="31"/>
        <v/>
      </c>
      <c r="CO11" s="91" t="str">
        <f t="shared" si="44"/>
        <v/>
      </c>
      <c r="CP11" s="91" t="str">
        <f t="shared" si="45"/>
        <v/>
      </c>
      <c r="CQ11" s="91">
        <f t="shared" si="33"/>
        <v>2.1521584294465061E-3</v>
      </c>
      <c r="CR11" s="91">
        <f t="shared" si="33"/>
        <v>2.2938710375266665E-3</v>
      </c>
      <c r="CS11" s="91">
        <f t="shared" si="33"/>
        <v>2.3485727517542571E-3</v>
      </c>
      <c r="CT11" s="91" t="str">
        <f t="shared" si="33"/>
        <v/>
      </c>
      <c r="CU11" s="91" t="str">
        <f t="shared" si="33"/>
        <v/>
      </c>
      <c r="CV11" s="91" t="str">
        <f t="shared" si="33"/>
        <v/>
      </c>
      <c r="CW11" s="91" t="str">
        <f t="shared" si="33"/>
        <v/>
      </c>
      <c r="CX11" s="91" t="str">
        <f t="shared" si="33"/>
        <v/>
      </c>
      <c r="CY11" s="91" t="str">
        <f t="shared" si="33"/>
        <v/>
      </c>
      <c r="CZ11" s="91" t="str">
        <f t="shared" si="33"/>
        <v/>
      </c>
      <c r="DA11" s="91" t="str">
        <f t="shared" si="46"/>
        <v/>
      </c>
      <c r="DB11" s="91" t="str">
        <f t="shared" si="47"/>
        <v/>
      </c>
      <c r="DD11" s="42">
        <v>10</v>
      </c>
      <c r="DE11" s="73">
        <f>Results!G12</f>
        <v>1494.3820681896307</v>
      </c>
      <c r="DF11" s="73">
        <f>Results!G24</f>
        <v>1.6006597476543984</v>
      </c>
      <c r="DG11" s="73">
        <f>Results!G36</f>
        <v>1.0224285306099221</v>
      </c>
      <c r="DH11" s="73">
        <f>Results!G48</f>
        <v>2.3380946492906109</v>
      </c>
      <c r="DI11" s="73">
        <f>Results!G60</f>
        <v>208.70673301925464</v>
      </c>
      <c r="DJ11" s="73">
        <f>Results!G72</f>
        <v>0.22251893331312439</v>
      </c>
      <c r="DK11" s="73">
        <f>Results!G84</f>
        <v>0.39374495217679006</v>
      </c>
      <c r="DL11" s="73">
        <f>Results!G96</f>
        <v>0.73645366632195275</v>
      </c>
    </row>
    <row r="12" spans="1:116" ht="15" customHeight="1" x14ac:dyDescent="0.3">
      <c r="A12" s="126" t="str">
        <f>'Gene Table'!B11</f>
        <v>CD40LG</v>
      </c>
      <c r="B12" s="102">
        <v>9</v>
      </c>
      <c r="C12" s="41">
        <f>IF('Test Sample Data'!C11="","",IF(SUM('Test Sample Data'!C$3:C$98)&gt;10,IF(AND(ISNUMBER('Test Sample Data'!C11),'Test Sample Data'!C11&lt;$C$109, 'Test Sample Data'!C11&gt;0),'Test Sample Data'!C11,$C$109),""))</f>
        <v>21.26</v>
      </c>
      <c r="D12" s="41">
        <f>IF('Test Sample Data'!D11="","",IF(SUM('Test Sample Data'!D$3:D$98)&gt;10,IF(AND(ISNUMBER('Test Sample Data'!D11),'Test Sample Data'!D11&lt;$C$109, 'Test Sample Data'!D11&gt;0),'Test Sample Data'!D11,$C$109),""))</f>
        <v>21.29</v>
      </c>
      <c r="E12" s="41">
        <f>IF('Test Sample Data'!E11="","",IF(SUM('Test Sample Data'!E$3:E$98)&gt;10,IF(AND(ISNUMBER('Test Sample Data'!E11),'Test Sample Data'!E11&lt;$C$109, 'Test Sample Data'!E11&gt;0),'Test Sample Data'!E11,$C$109),""))</f>
        <v>21.26</v>
      </c>
      <c r="F12" s="41" t="str">
        <f>IF('Test Sample Data'!F11="","",IF(SUM('Test Sample Data'!F$3:F$98)&gt;10,IF(AND(ISNUMBER('Test Sample Data'!F11),'Test Sample Data'!F11&lt;$C$109, 'Test Sample Data'!F11&gt;0),'Test Sample Data'!F11,$C$109),""))</f>
        <v/>
      </c>
      <c r="G12" s="41" t="str">
        <f>IF('Test Sample Data'!G11="","",IF(SUM('Test Sample Data'!G$3:G$98)&gt;10,IF(AND(ISNUMBER('Test Sample Data'!G11),'Test Sample Data'!G11&lt;$C$109, 'Test Sample Data'!G11&gt;0),'Test Sample Data'!G11,$C$109),""))</f>
        <v/>
      </c>
      <c r="H12" s="41" t="str">
        <f>IF('Test Sample Data'!H11="","",IF(SUM('Test Sample Data'!H$3:H$98)&gt;10,IF(AND(ISNUMBER('Test Sample Data'!H11),'Test Sample Data'!H11&lt;$C$109, 'Test Sample Data'!H11&gt;0),'Test Sample Data'!H11,$C$109),""))</f>
        <v/>
      </c>
      <c r="I12" s="41" t="str">
        <f>IF('Test Sample Data'!I11="","",IF(SUM('Test Sample Data'!I$3:I$98)&gt;10,IF(AND(ISNUMBER('Test Sample Data'!I11),'Test Sample Data'!I11&lt;$C$109, 'Test Sample Data'!I11&gt;0),'Test Sample Data'!I11,$C$109),""))</f>
        <v/>
      </c>
      <c r="J12" s="41" t="str">
        <f>IF('Test Sample Data'!J11="","",IF(SUM('Test Sample Data'!J$3:J$98)&gt;10,IF(AND(ISNUMBER('Test Sample Data'!J11),'Test Sample Data'!J11&lt;$C$109, 'Test Sample Data'!J11&gt;0),'Test Sample Data'!J11,$C$109),""))</f>
        <v/>
      </c>
      <c r="K12" s="41" t="str">
        <f>IF('Test Sample Data'!K11="","",IF(SUM('Test Sample Data'!K$3:K$98)&gt;10,IF(AND(ISNUMBER('Test Sample Data'!K11),'Test Sample Data'!K11&lt;$C$109, 'Test Sample Data'!K11&gt;0),'Test Sample Data'!K11,$C$109),""))</f>
        <v/>
      </c>
      <c r="L12" s="41" t="str">
        <f>IF('Test Sample Data'!L11="","",IF(SUM('Test Sample Data'!L$3:L$98)&gt;10,IF(AND(ISNUMBER('Test Sample Data'!L11),'Test Sample Data'!L11&lt;$C$109, 'Test Sample Data'!L11&gt;0),'Test Sample Data'!L11,$C$109),""))</f>
        <v/>
      </c>
      <c r="M12" s="41" t="str">
        <f>IF('Test Sample Data'!M11="","",IF(SUM('Test Sample Data'!M$3:M$98)&gt;10,IF(AND(ISNUMBER('Test Sample Data'!M11),'Test Sample Data'!M11&lt;$C$109, 'Test Sample Data'!M11&gt;0),'Test Sample Data'!M11,$C$109),""))</f>
        <v/>
      </c>
      <c r="N12" s="41" t="str">
        <f>IF('Test Sample Data'!N11="","",IF(SUM('Test Sample Data'!N$3:N$98)&gt;10,IF(AND(ISNUMBER('Test Sample Data'!N11),'Test Sample Data'!N11&lt;$C$109, 'Test Sample Data'!N11&gt;0),'Test Sample Data'!N11,$C$109),""))</f>
        <v/>
      </c>
      <c r="O12" s="41" t="str">
        <f>'Gene Table'!B11</f>
        <v>CD40LG</v>
      </c>
      <c r="P12" s="102">
        <v>9</v>
      </c>
      <c r="Q12" s="41">
        <f>IF('Control Sample Data'!C11="","",IF(SUM('Control Sample Data'!C$3:C$98)&gt;10,IF(AND(ISNUMBER('Control Sample Data'!C11),'Control Sample Data'!C11&lt;$C$109, 'Control Sample Data'!C11&gt;0),'Control Sample Data'!C11,$C$109),""))</f>
        <v>25.52</v>
      </c>
      <c r="R12" s="41">
        <f>IF('Control Sample Data'!D11="","",IF(SUM('Control Sample Data'!D$3:D$98)&gt;10,IF(AND(ISNUMBER('Control Sample Data'!D11),'Control Sample Data'!D11&lt;$C$109, 'Control Sample Data'!D11&gt;0),'Control Sample Data'!D11,$C$109),""))</f>
        <v>25.6</v>
      </c>
      <c r="S12" s="41">
        <f>IF('Control Sample Data'!E11="","",IF(SUM('Control Sample Data'!E$3:E$98)&gt;10,IF(AND(ISNUMBER('Control Sample Data'!E11),'Control Sample Data'!E11&lt;$C$109, 'Control Sample Data'!E11&gt;0),'Control Sample Data'!E11,$C$109),""))</f>
        <v>25.81</v>
      </c>
      <c r="T12" s="41" t="str">
        <f>IF('Control Sample Data'!F11="","",IF(SUM('Control Sample Data'!F$3:F$98)&gt;10,IF(AND(ISNUMBER('Control Sample Data'!F11),'Control Sample Data'!F11&lt;$C$109, 'Control Sample Data'!F11&gt;0),'Control Sample Data'!F11,$C$109),""))</f>
        <v/>
      </c>
      <c r="U12" s="41" t="str">
        <f>IF('Control Sample Data'!G11="","",IF(SUM('Control Sample Data'!G$3:G$98)&gt;10,IF(AND(ISNUMBER('Control Sample Data'!G11),'Control Sample Data'!G11&lt;$C$109, 'Control Sample Data'!G11&gt;0),'Control Sample Data'!G11,$C$109),""))</f>
        <v/>
      </c>
      <c r="V12" s="41" t="str">
        <f>IF('Control Sample Data'!H11="","",IF(SUM('Control Sample Data'!H$3:H$98)&gt;10,IF(AND(ISNUMBER('Control Sample Data'!H11),'Control Sample Data'!H11&lt;$C$109, 'Control Sample Data'!H11&gt;0),'Control Sample Data'!H11,$C$109),""))</f>
        <v/>
      </c>
      <c r="W12" s="41" t="str">
        <f>IF('Control Sample Data'!I11="","",IF(SUM('Control Sample Data'!I$3:I$98)&gt;10,IF(AND(ISNUMBER('Control Sample Data'!I11),'Control Sample Data'!I11&lt;$C$109, 'Control Sample Data'!I11&gt;0),'Control Sample Data'!I11,$C$109),""))</f>
        <v/>
      </c>
      <c r="X12" s="41" t="str">
        <f>IF('Control Sample Data'!J11="","",IF(SUM('Control Sample Data'!J$3:J$98)&gt;10,IF(AND(ISNUMBER('Control Sample Data'!J11),'Control Sample Data'!J11&lt;$C$109, 'Control Sample Data'!J11&gt;0),'Control Sample Data'!J11,$C$109),""))</f>
        <v/>
      </c>
      <c r="Y12" s="41" t="str">
        <f>IF('Control Sample Data'!K11="","",IF(SUM('Control Sample Data'!K$3:K$98)&gt;10,IF(AND(ISNUMBER('Control Sample Data'!K11),'Control Sample Data'!K11&lt;$C$109, 'Control Sample Data'!K11&gt;0),'Control Sample Data'!K11,$C$109),""))</f>
        <v/>
      </c>
      <c r="Z12" s="41" t="str">
        <f>IF('Control Sample Data'!L11="","",IF(SUM('Control Sample Data'!L$3:L$98)&gt;10,IF(AND(ISNUMBER('Control Sample Data'!L11),'Control Sample Data'!L11&lt;$C$109, 'Control Sample Data'!L11&gt;0),'Control Sample Data'!L11,$C$109),""))</f>
        <v/>
      </c>
      <c r="AA12" s="41" t="str">
        <f>IF('Control Sample Data'!M11="","",IF(SUM('Control Sample Data'!M$3:M$98)&gt;10,IF(AND(ISNUMBER('Control Sample Data'!M11),'Control Sample Data'!M11&lt;$C$109, 'Control Sample Data'!M11&gt;0),'Control Sample Data'!M11,$C$109),""))</f>
        <v/>
      </c>
      <c r="AB12" s="127" t="str">
        <f>IF('Control Sample Data'!N11="","",IF(SUM('Control Sample Data'!N$3:N$98)&gt;10,IF(AND(ISNUMBER('Control Sample Data'!N11),'Control Sample Data'!N11&lt;$C$109, 'Control Sample Data'!N11&gt;0),'Control Sample Data'!N11,$C$109),""))</f>
        <v/>
      </c>
      <c r="AC12" s="119" t="str">
        <f>IF(ISERROR(VLOOKUP('Choose Reference Genes'!$A11,$A$4:$N$99,3,0)),"",VLOOKUP('Choose Reference Genes'!$A11,$A$4:$N$99,3,0))</f>
        <v/>
      </c>
      <c r="AD12" s="93" t="str">
        <f>IF(ISERROR(VLOOKUP('Choose Reference Genes'!$A11,$A$4:$N$99,4,0)),"",VLOOKUP('Choose Reference Genes'!$A11,$A$4:$N$99,4,0))</f>
        <v/>
      </c>
      <c r="AE12" s="93" t="str">
        <f>IF(ISERROR(VLOOKUP('Choose Reference Genes'!$A11,$A$4:$N$99,5,0)),"",VLOOKUP('Choose Reference Genes'!$A11,$A$4:$N$99,5,0))</f>
        <v/>
      </c>
      <c r="AF12" s="93" t="str">
        <f>IF(ISERROR(VLOOKUP('Choose Reference Genes'!$A11,$A$4:$N$99,6,0)),"",VLOOKUP('Choose Reference Genes'!$A11,$A$4:$N$99,6,0))</f>
        <v/>
      </c>
      <c r="AG12" s="93" t="str">
        <f>IF(ISERROR(VLOOKUP('Choose Reference Genes'!$A11,$A$4:$N$99,7,0)),"",VLOOKUP('Choose Reference Genes'!$A11,$A$4:$N$99,7,0))</f>
        <v/>
      </c>
      <c r="AH12" s="93" t="str">
        <f>IF(ISERROR(VLOOKUP('Choose Reference Genes'!$A11,$A$4:$N$99,8,0)),"",VLOOKUP('Choose Reference Genes'!$A11,$A$4:$N$99,8,0))</f>
        <v/>
      </c>
      <c r="AI12" s="93" t="str">
        <f>IF(ISERROR(VLOOKUP('Choose Reference Genes'!$A11,$A$4:$N$99,9,0)),"",VLOOKUP('Choose Reference Genes'!$A11,$A$4:$N$99,9,0))</f>
        <v/>
      </c>
      <c r="AJ12" s="93" t="str">
        <f>IF(ISERROR(VLOOKUP('Choose Reference Genes'!$A11,$A$4:$N$99,10,0)),"",VLOOKUP('Choose Reference Genes'!$A11,$A$4:$N$99,10,0))</f>
        <v/>
      </c>
      <c r="AK12" s="93" t="str">
        <f>IF(ISERROR(VLOOKUP('Choose Reference Genes'!$A11,$A$4:$N$99,11,0)),"",VLOOKUP('Choose Reference Genes'!$A11,$A$4:$N$99,11,0))</f>
        <v/>
      </c>
      <c r="AL12" s="93" t="str">
        <f>IF(ISERROR(VLOOKUP('Choose Reference Genes'!$A11,$A$4:$N$99,12,0)),"",VLOOKUP('Choose Reference Genes'!$A11,$A$4:$N$99,12,0))</f>
        <v/>
      </c>
      <c r="AM12" s="93" t="str">
        <f>IF(ISERROR(VLOOKUP('Choose Reference Genes'!$A11,$A$4:$N$99,13,0)),"",VLOOKUP('Choose Reference Genes'!$A11,$A$4:$N$99,13,0))</f>
        <v/>
      </c>
      <c r="AN12" s="94" t="str">
        <f>IF(ISERROR(VLOOKUP('Choose Reference Genes'!$A11,$A$4:$N$99,14,0)),"",VLOOKUP('Choose Reference Genes'!$A11,$A$4:$N$99,14,0))</f>
        <v/>
      </c>
      <c r="AO12" s="92" t="str">
        <f>IF(ISERROR(VLOOKUP('Choose Reference Genes'!$A11,$A$4:$AB$99,17,0)),"",VLOOKUP('Choose Reference Genes'!$A11,$A$4:$AB$99,17,0))</f>
        <v/>
      </c>
      <c r="AP12" s="93" t="str">
        <f>IF(ISERROR(VLOOKUP('Choose Reference Genes'!$A11,$A$4:$AB$99,18,0)),"",VLOOKUP('Choose Reference Genes'!$A11,$A$4:$AB$99,18,0))</f>
        <v/>
      </c>
      <c r="AQ12" s="93" t="str">
        <f>IF(ISERROR(VLOOKUP('Choose Reference Genes'!$A11,$A$4:$AB$99,19,0)),"",VLOOKUP('Choose Reference Genes'!$A11,$A$4:$AB$99,19,0))</f>
        <v/>
      </c>
      <c r="AR12" s="93" t="str">
        <f>IF(ISERROR(VLOOKUP('Choose Reference Genes'!$A11,$A$4:$AB$99,20,0)),"",VLOOKUP('Choose Reference Genes'!$A11,$A$4:$AB$99,20,0))</f>
        <v/>
      </c>
      <c r="AS12" s="93" t="str">
        <f>IF(ISERROR(VLOOKUP('Choose Reference Genes'!$A11,$A$4:$AB$99,21,0)),"",VLOOKUP('Choose Reference Genes'!$A11,$A$4:$AB$99,21,0))</f>
        <v/>
      </c>
      <c r="AT12" s="93" t="str">
        <f>IF(ISERROR(VLOOKUP('Choose Reference Genes'!$A11,$A$4:$AB$99,22,0)),"",VLOOKUP('Choose Reference Genes'!$A11,$A$4:$AB$99,22,0))</f>
        <v/>
      </c>
      <c r="AU12" s="93" t="str">
        <f>IF(ISERROR(VLOOKUP('Choose Reference Genes'!$A11,$A$4:$AB$99,23,0)),"",VLOOKUP('Choose Reference Genes'!$A11,$A$4:$AB$99,23,0))</f>
        <v/>
      </c>
      <c r="AV12" s="93" t="str">
        <f>IF(ISERROR(VLOOKUP('Choose Reference Genes'!$A11,$A$4:$AB$99,24,0)),"",VLOOKUP('Choose Reference Genes'!$A11,$A$4:$AB$99,24,0))</f>
        <v/>
      </c>
      <c r="AW12" s="93" t="str">
        <f>IF(ISERROR(VLOOKUP('Choose Reference Genes'!$A11,$A$4:$AB$99,25,0)),"",VLOOKUP('Choose Reference Genes'!$A11,$A$4:$AB$99,25,0))</f>
        <v/>
      </c>
      <c r="AX12" s="93" t="str">
        <f>IF(ISERROR(VLOOKUP('Choose Reference Genes'!$A11,$A$4:$AB$99,26,0)),"",VLOOKUP('Choose Reference Genes'!$A11,$A$4:$AB$99,26,0))</f>
        <v/>
      </c>
      <c r="AY12" s="93" t="str">
        <f>IF(ISERROR(VLOOKUP('Choose Reference Genes'!$A11,$A$4:$AB$99,27,0)),"",VLOOKUP('Choose Reference Genes'!$A11,$A$4:$AB$99,27,0))</f>
        <v/>
      </c>
      <c r="AZ12" s="94" t="str">
        <f>IF(ISERROR(VLOOKUP('Choose Reference Genes'!$A11,$A$4:$AB$99,28,0)),"",VLOOKUP('Choose Reference Genes'!$A11,$A$4:$AB$99,28,0))</f>
        <v/>
      </c>
      <c r="BA12" s="90" t="str">
        <f t="shared" si="36"/>
        <v>CD40LG</v>
      </c>
      <c r="BB12" s="107">
        <v>9</v>
      </c>
      <c r="BC12" s="86">
        <f t="shared" si="0"/>
        <v>2.5519999999999996</v>
      </c>
      <c r="BD12" s="86">
        <f t="shared" si="1"/>
        <v>2.6060000000000016</v>
      </c>
      <c r="BE12" s="86">
        <f t="shared" si="2"/>
        <v>2.6780000000000008</v>
      </c>
      <c r="BF12" s="86" t="str">
        <f t="shared" si="3"/>
        <v/>
      </c>
      <c r="BG12" s="86" t="str">
        <f t="shared" si="4"/>
        <v/>
      </c>
      <c r="BH12" s="86" t="str">
        <f t="shared" si="5"/>
        <v/>
      </c>
      <c r="BI12" s="86" t="str">
        <f t="shared" si="6"/>
        <v/>
      </c>
      <c r="BJ12" s="86" t="str">
        <f t="shared" si="7"/>
        <v/>
      </c>
      <c r="BK12" s="86" t="str">
        <f t="shared" si="8"/>
        <v/>
      </c>
      <c r="BL12" s="86" t="str">
        <f t="shared" si="9"/>
        <v/>
      </c>
      <c r="BM12" s="86" t="str">
        <f t="shared" si="37"/>
        <v/>
      </c>
      <c r="BN12" s="86" t="str">
        <f t="shared" si="38"/>
        <v/>
      </c>
      <c r="BO12" s="86">
        <f t="shared" si="11"/>
        <v>7.0500000000000007</v>
      </c>
      <c r="BP12" s="86">
        <f t="shared" si="12"/>
        <v>7.2580000000000027</v>
      </c>
      <c r="BQ12" s="86">
        <f t="shared" si="13"/>
        <v>7.2339999999999982</v>
      </c>
      <c r="BR12" s="86" t="str">
        <f t="shared" si="14"/>
        <v/>
      </c>
      <c r="BS12" s="86" t="str">
        <f t="shared" si="15"/>
        <v/>
      </c>
      <c r="BT12" s="86" t="str">
        <f t="shared" si="16"/>
        <v/>
      </c>
      <c r="BU12" s="86" t="str">
        <f t="shared" si="17"/>
        <v/>
      </c>
      <c r="BV12" s="86" t="str">
        <f t="shared" si="18"/>
        <v/>
      </c>
      <c r="BW12" s="86" t="str">
        <f t="shared" si="19"/>
        <v/>
      </c>
      <c r="BX12" s="86" t="str">
        <f t="shared" si="20"/>
        <v/>
      </c>
      <c r="BY12" s="86" t="str">
        <f t="shared" si="39"/>
        <v/>
      </c>
      <c r="BZ12" s="86" t="str">
        <f t="shared" si="40"/>
        <v/>
      </c>
      <c r="CA12" s="41">
        <f t="shared" si="41"/>
        <v>2.6120000000000005</v>
      </c>
      <c r="CB12" s="41">
        <f t="shared" si="42"/>
        <v>7.1806666666666672</v>
      </c>
      <c r="CC12" s="90" t="str">
        <f t="shared" si="43"/>
        <v>CD40LG</v>
      </c>
      <c r="CD12" s="107">
        <v>9</v>
      </c>
      <c r="CE12" s="91">
        <f t="shared" si="22"/>
        <v>0.17051847935991937</v>
      </c>
      <c r="CF12" s="91">
        <f t="shared" si="23"/>
        <v>0.16425395339367119</v>
      </c>
      <c r="CG12" s="91">
        <f t="shared" si="24"/>
        <v>0.15625778782315108</v>
      </c>
      <c r="CH12" s="91" t="str">
        <f t="shared" si="25"/>
        <v/>
      </c>
      <c r="CI12" s="91" t="str">
        <f t="shared" si="26"/>
        <v/>
      </c>
      <c r="CJ12" s="91" t="str">
        <f t="shared" si="27"/>
        <v/>
      </c>
      <c r="CK12" s="91" t="str">
        <f t="shared" si="28"/>
        <v/>
      </c>
      <c r="CL12" s="91" t="str">
        <f t="shared" si="29"/>
        <v/>
      </c>
      <c r="CM12" s="91" t="str">
        <f t="shared" si="30"/>
        <v/>
      </c>
      <c r="CN12" s="91" t="str">
        <f t="shared" si="31"/>
        <v/>
      </c>
      <c r="CO12" s="91" t="str">
        <f t="shared" si="44"/>
        <v/>
      </c>
      <c r="CP12" s="91" t="str">
        <f t="shared" si="45"/>
        <v/>
      </c>
      <c r="CQ12" s="91">
        <f t="shared" si="33"/>
        <v>7.5463775697253554E-3</v>
      </c>
      <c r="CR12" s="91">
        <f t="shared" si="33"/>
        <v>6.5331749993286043E-3</v>
      </c>
      <c r="CS12" s="91">
        <f t="shared" si="33"/>
        <v>6.6427668755015424E-3</v>
      </c>
      <c r="CT12" s="91" t="str">
        <f t="shared" si="33"/>
        <v/>
      </c>
      <c r="CU12" s="91" t="str">
        <f t="shared" si="33"/>
        <v/>
      </c>
      <c r="CV12" s="91" t="str">
        <f t="shared" si="33"/>
        <v/>
      </c>
      <c r="CW12" s="91" t="str">
        <f t="shared" si="33"/>
        <v/>
      </c>
      <c r="CX12" s="91" t="str">
        <f t="shared" si="33"/>
        <v/>
      </c>
      <c r="CY12" s="91" t="str">
        <f t="shared" si="33"/>
        <v/>
      </c>
      <c r="CZ12" s="91" t="str">
        <f t="shared" si="33"/>
        <v/>
      </c>
      <c r="DA12" s="91" t="str">
        <f t="shared" si="46"/>
        <v/>
      </c>
      <c r="DB12" s="91" t="str">
        <f t="shared" si="47"/>
        <v/>
      </c>
      <c r="DD12" s="42">
        <v>11</v>
      </c>
      <c r="DE12" s="73">
        <f>Results!G13</f>
        <v>2.2846924936970896</v>
      </c>
      <c r="DF12" s="73">
        <f>Results!G25</f>
        <v>1.2645873268837828</v>
      </c>
      <c r="DG12" s="73">
        <f>Results!G37</f>
        <v>0.30467295218641111</v>
      </c>
      <c r="DH12" s="73">
        <f>Results!G49</f>
        <v>0.77664829813184633</v>
      </c>
      <c r="DI12" s="73">
        <f>Results!G61</f>
        <v>2.4657046509276141</v>
      </c>
      <c r="DJ12" s="73">
        <f>Results!G73</f>
        <v>1.4459322945457473</v>
      </c>
      <c r="DK12" s="73">
        <f>Results!G85</f>
        <v>0.8657365655196595</v>
      </c>
      <c r="DL12" s="73">
        <f>Results!G97</f>
        <v>0.7536674547791905</v>
      </c>
    </row>
    <row r="13" spans="1:116" ht="15" customHeight="1" x14ac:dyDescent="0.3">
      <c r="A13" s="126" t="str">
        <f>'Gene Table'!B12</f>
        <v>CD70</v>
      </c>
      <c r="B13" s="102">
        <v>10</v>
      </c>
      <c r="C13" s="41">
        <f>IF('Test Sample Data'!C12="","",IF(SUM('Test Sample Data'!C$3:C$98)&gt;10,IF(AND(ISNUMBER('Test Sample Data'!C12),'Test Sample Data'!C12&lt;$C$109, 'Test Sample Data'!C12&gt;0),'Test Sample Data'!C12,$C$109),""))</f>
        <v>16.77</v>
      </c>
      <c r="D13" s="41">
        <f>IF('Test Sample Data'!D12="","",IF(SUM('Test Sample Data'!D$3:D$98)&gt;10,IF(AND(ISNUMBER('Test Sample Data'!D12),'Test Sample Data'!D12&lt;$C$109, 'Test Sample Data'!D12&gt;0),'Test Sample Data'!D12,$C$109),""))</f>
        <v>16.86</v>
      </c>
      <c r="E13" s="41">
        <f>IF('Test Sample Data'!E12="","",IF(SUM('Test Sample Data'!E$3:E$98)&gt;10,IF(AND(ISNUMBER('Test Sample Data'!E12),'Test Sample Data'!E12&lt;$C$109, 'Test Sample Data'!E12&gt;0),'Test Sample Data'!E12,$C$109),""))</f>
        <v>16.77</v>
      </c>
      <c r="F13" s="41" t="str">
        <f>IF('Test Sample Data'!F12="","",IF(SUM('Test Sample Data'!F$3:F$98)&gt;10,IF(AND(ISNUMBER('Test Sample Data'!F12),'Test Sample Data'!F12&lt;$C$109, 'Test Sample Data'!F12&gt;0),'Test Sample Data'!F12,$C$109),""))</f>
        <v/>
      </c>
      <c r="G13" s="41" t="str">
        <f>IF('Test Sample Data'!G12="","",IF(SUM('Test Sample Data'!G$3:G$98)&gt;10,IF(AND(ISNUMBER('Test Sample Data'!G12),'Test Sample Data'!G12&lt;$C$109, 'Test Sample Data'!G12&gt;0),'Test Sample Data'!G12,$C$109),""))</f>
        <v/>
      </c>
      <c r="H13" s="41" t="str">
        <f>IF('Test Sample Data'!H12="","",IF(SUM('Test Sample Data'!H$3:H$98)&gt;10,IF(AND(ISNUMBER('Test Sample Data'!H12),'Test Sample Data'!H12&lt;$C$109, 'Test Sample Data'!H12&gt;0),'Test Sample Data'!H12,$C$109),""))</f>
        <v/>
      </c>
      <c r="I13" s="41" t="str">
        <f>IF('Test Sample Data'!I12="","",IF(SUM('Test Sample Data'!I$3:I$98)&gt;10,IF(AND(ISNUMBER('Test Sample Data'!I12),'Test Sample Data'!I12&lt;$C$109, 'Test Sample Data'!I12&gt;0),'Test Sample Data'!I12,$C$109),""))</f>
        <v/>
      </c>
      <c r="J13" s="41" t="str">
        <f>IF('Test Sample Data'!J12="","",IF(SUM('Test Sample Data'!J$3:J$98)&gt;10,IF(AND(ISNUMBER('Test Sample Data'!J12),'Test Sample Data'!J12&lt;$C$109, 'Test Sample Data'!J12&gt;0),'Test Sample Data'!J12,$C$109),""))</f>
        <v/>
      </c>
      <c r="K13" s="41" t="str">
        <f>IF('Test Sample Data'!K12="","",IF(SUM('Test Sample Data'!K$3:K$98)&gt;10,IF(AND(ISNUMBER('Test Sample Data'!K12),'Test Sample Data'!K12&lt;$C$109, 'Test Sample Data'!K12&gt;0),'Test Sample Data'!K12,$C$109),""))</f>
        <v/>
      </c>
      <c r="L13" s="41" t="str">
        <f>IF('Test Sample Data'!L12="","",IF(SUM('Test Sample Data'!L$3:L$98)&gt;10,IF(AND(ISNUMBER('Test Sample Data'!L12),'Test Sample Data'!L12&lt;$C$109, 'Test Sample Data'!L12&gt;0),'Test Sample Data'!L12,$C$109),""))</f>
        <v/>
      </c>
      <c r="M13" s="41" t="str">
        <f>IF('Test Sample Data'!M12="","",IF(SUM('Test Sample Data'!M$3:M$98)&gt;10,IF(AND(ISNUMBER('Test Sample Data'!M12),'Test Sample Data'!M12&lt;$C$109, 'Test Sample Data'!M12&gt;0),'Test Sample Data'!M12,$C$109),""))</f>
        <v/>
      </c>
      <c r="N13" s="41" t="str">
        <f>IF('Test Sample Data'!N12="","",IF(SUM('Test Sample Data'!N$3:N$98)&gt;10,IF(AND(ISNUMBER('Test Sample Data'!N12),'Test Sample Data'!N12&lt;$C$109, 'Test Sample Data'!N12&gt;0),'Test Sample Data'!N12,$C$109),""))</f>
        <v/>
      </c>
      <c r="O13" s="41" t="str">
        <f>'Gene Table'!B12</f>
        <v>CD70</v>
      </c>
      <c r="P13" s="102">
        <v>10</v>
      </c>
      <c r="Q13" s="41">
        <f>IF('Control Sample Data'!C12="","",IF(SUM('Control Sample Data'!C$3:C$98)&gt;10,IF(AND(ISNUMBER('Control Sample Data'!C12),'Control Sample Data'!C12&lt;$C$109, 'Control Sample Data'!C12&gt;0),'Control Sample Data'!C12,$C$109),""))</f>
        <v>27.12</v>
      </c>
      <c r="R13" s="41">
        <f>IF('Control Sample Data'!D12="","",IF(SUM('Control Sample Data'!D$3:D$98)&gt;10,IF(AND(ISNUMBER('Control Sample Data'!D12),'Control Sample Data'!D12&lt;$C$109, 'Control Sample Data'!D12&gt;0),'Control Sample Data'!D12,$C$109),""))</f>
        <v>27.21</v>
      </c>
      <c r="S13" s="41">
        <f>IF('Control Sample Data'!E12="","",IF(SUM('Control Sample Data'!E$3:E$98)&gt;10,IF(AND(ISNUMBER('Control Sample Data'!E12),'Control Sample Data'!E12&lt;$C$109, 'Control Sample Data'!E12&gt;0),'Control Sample Data'!E12,$C$109),""))</f>
        <v>27.12</v>
      </c>
      <c r="T13" s="41" t="str">
        <f>IF('Control Sample Data'!F12="","",IF(SUM('Control Sample Data'!F$3:F$98)&gt;10,IF(AND(ISNUMBER('Control Sample Data'!F12),'Control Sample Data'!F12&lt;$C$109, 'Control Sample Data'!F12&gt;0),'Control Sample Data'!F12,$C$109),""))</f>
        <v/>
      </c>
      <c r="U13" s="41" t="str">
        <f>IF('Control Sample Data'!G12="","",IF(SUM('Control Sample Data'!G$3:G$98)&gt;10,IF(AND(ISNUMBER('Control Sample Data'!G12),'Control Sample Data'!G12&lt;$C$109, 'Control Sample Data'!G12&gt;0),'Control Sample Data'!G12,$C$109),""))</f>
        <v/>
      </c>
      <c r="V13" s="41" t="str">
        <f>IF('Control Sample Data'!H12="","",IF(SUM('Control Sample Data'!H$3:H$98)&gt;10,IF(AND(ISNUMBER('Control Sample Data'!H12),'Control Sample Data'!H12&lt;$C$109, 'Control Sample Data'!H12&gt;0),'Control Sample Data'!H12,$C$109),""))</f>
        <v/>
      </c>
      <c r="W13" s="41" t="str">
        <f>IF('Control Sample Data'!I12="","",IF(SUM('Control Sample Data'!I$3:I$98)&gt;10,IF(AND(ISNUMBER('Control Sample Data'!I12),'Control Sample Data'!I12&lt;$C$109, 'Control Sample Data'!I12&gt;0),'Control Sample Data'!I12,$C$109),""))</f>
        <v/>
      </c>
      <c r="X13" s="41" t="str">
        <f>IF('Control Sample Data'!J12="","",IF(SUM('Control Sample Data'!J$3:J$98)&gt;10,IF(AND(ISNUMBER('Control Sample Data'!J12),'Control Sample Data'!J12&lt;$C$109, 'Control Sample Data'!J12&gt;0),'Control Sample Data'!J12,$C$109),""))</f>
        <v/>
      </c>
      <c r="Y13" s="41" t="str">
        <f>IF('Control Sample Data'!K12="","",IF(SUM('Control Sample Data'!K$3:K$98)&gt;10,IF(AND(ISNUMBER('Control Sample Data'!K12),'Control Sample Data'!K12&lt;$C$109, 'Control Sample Data'!K12&gt;0),'Control Sample Data'!K12,$C$109),""))</f>
        <v/>
      </c>
      <c r="Z13" s="41" t="str">
        <f>IF('Control Sample Data'!L12="","",IF(SUM('Control Sample Data'!L$3:L$98)&gt;10,IF(AND(ISNUMBER('Control Sample Data'!L12),'Control Sample Data'!L12&lt;$C$109, 'Control Sample Data'!L12&gt;0),'Control Sample Data'!L12,$C$109),""))</f>
        <v/>
      </c>
      <c r="AA13" s="41" t="str">
        <f>IF('Control Sample Data'!M12="","",IF(SUM('Control Sample Data'!M$3:M$98)&gt;10,IF(AND(ISNUMBER('Control Sample Data'!M12),'Control Sample Data'!M12&lt;$C$109, 'Control Sample Data'!M12&gt;0),'Control Sample Data'!M12,$C$109),""))</f>
        <v/>
      </c>
      <c r="AB13" s="127" t="str">
        <f>IF('Control Sample Data'!N12="","",IF(SUM('Control Sample Data'!N$3:N$98)&gt;10,IF(AND(ISNUMBER('Control Sample Data'!N12),'Control Sample Data'!N12&lt;$C$109, 'Control Sample Data'!N12&gt;0),'Control Sample Data'!N12,$C$109),""))</f>
        <v/>
      </c>
      <c r="AC13" s="119" t="str">
        <f>IF(ISERROR(VLOOKUP('Choose Reference Genes'!$A12,$A$4:$N$99,3,0)),"",VLOOKUP('Choose Reference Genes'!$A12,$A$4:$N$99,3,0))</f>
        <v/>
      </c>
      <c r="AD13" s="93" t="str">
        <f>IF(ISERROR(VLOOKUP('Choose Reference Genes'!$A12,$A$4:$N$99,4,0)),"",VLOOKUP('Choose Reference Genes'!$A12,$A$4:$N$99,4,0))</f>
        <v/>
      </c>
      <c r="AE13" s="93" t="str">
        <f>IF(ISERROR(VLOOKUP('Choose Reference Genes'!$A12,$A$4:$N$99,5,0)),"",VLOOKUP('Choose Reference Genes'!$A12,$A$4:$N$99,5,0))</f>
        <v/>
      </c>
      <c r="AF13" s="93" t="str">
        <f>IF(ISERROR(VLOOKUP('Choose Reference Genes'!$A12,$A$4:$N$99,6,0)),"",VLOOKUP('Choose Reference Genes'!$A12,$A$4:$N$99,6,0))</f>
        <v/>
      </c>
      <c r="AG13" s="93" t="str">
        <f>IF(ISERROR(VLOOKUP('Choose Reference Genes'!$A12,$A$4:$N$99,7,0)),"",VLOOKUP('Choose Reference Genes'!$A12,$A$4:$N$99,7,0))</f>
        <v/>
      </c>
      <c r="AH13" s="93" t="str">
        <f>IF(ISERROR(VLOOKUP('Choose Reference Genes'!$A12,$A$4:$N$99,8,0)),"",VLOOKUP('Choose Reference Genes'!$A12,$A$4:$N$99,8,0))</f>
        <v/>
      </c>
      <c r="AI13" s="93" t="str">
        <f>IF(ISERROR(VLOOKUP('Choose Reference Genes'!$A12,$A$4:$N$99,9,0)),"",VLOOKUP('Choose Reference Genes'!$A12,$A$4:$N$99,9,0))</f>
        <v/>
      </c>
      <c r="AJ13" s="93" t="str">
        <f>IF(ISERROR(VLOOKUP('Choose Reference Genes'!$A12,$A$4:$N$99,10,0)),"",VLOOKUP('Choose Reference Genes'!$A12,$A$4:$N$99,10,0))</f>
        <v/>
      </c>
      <c r="AK13" s="93" t="str">
        <f>IF(ISERROR(VLOOKUP('Choose Reference Genes'!$A12,$A$4:$N$99,11,0)),"",VLOOKUP('Choose Reference Genes'!$A12,$A$4:$N$99,11,0))</f>
        <v/>
      </c>
      <c r="AL13" s="93" t="str">
        <f>IF(ISERROR(VLOOKUP('Choose Reference Genes'!$A12,$A$4:$N$99,12,0)),"",VLOOKUP('Choose Reference Genes'!$A12,$A$4:$N$99,12,0))</f>
        <v/>
      </c>
      <c r="AM13" s="93" t="str">
        <f>IF(ISERROR(VLOOKUP('Choose Reference Genes'!$A12,$A$4:$N$99,13,0)),"",VLOOKUP('Choose Reference Genes'!$A12,$A$4:$N$99,13,0))</f>
        <v/>
      </c>
      <c r="AN13" s="94" t="str">
        <f>IF(ISERROR(VLOOKUP('Choose Reference Genes'!$A12,$A$4:$N$99,14,0)),"",VLOOKUP('Choose Reference Genes'!$A12,$A$4:$N$99,14,0))</f>
        <v/>
      </c>
      <c r="AO13" s="92" t="str">
        <f>IF(ISERROR(VLOOKUP('Choose Reference Genes'!$A12,$A$4:$AB$99,17,0)),"",VLOOKUP('Choose Reference Genes'!$A12,$A$4:$AB$99,17,0))</f>
        <v/>
      </c>
      <c r="AP13" s="93" t="str">
        <f>IF(ISERROR(VLOOKUP('Choose Reference Genes'!$A12,$A$4:$AB$99,18,0)),"",VLOOKUP('Choose Reference Genes'!$A12,$A$4:$AB$99,18,0))</f>
        <v/>
      </c>
      <c r="AQ13" s="93" t="str">
        <f>IF(ISERROR(VLOOKUP('Choose Reference Genes'!$A12,$A$4:$AB$99,19,0)),"",VLOOKUP('Choose Reference Genes'!$A12,$A$4:$AB$99,19,0))</f>
        <v/>
      </c>
      <c r="AR13" s="93" t="str">
        <f>IF(ISERROR(VLOOKUP('Choose Reference Genes'!$A12,$A$4:$AB$99,20,0)),"",VLOOKUP('Choose Reference Genes'!$A12,$A$4:$AB$99,20,0))</f>
        <v/>
      </c>
      <c r="AS13" s="93" t="str">
        <f>IF(ISERROR(VLOOKUP('Choose Reference Genes'!$A12,$A$4:$AB$99,21,0)),"",VLOOKUP('Choose Reference Genes'!$A12,$A$4:$AB$99,21,0))</f>
        <v/>
      </c>
      <c r="AT13" s="93" t="str">
        <f>IF(ISERROR(VLOOKUP('Choose Reference Genes'!$A12,$A$4:$AB$99,22,0)),"",VLOOKUP('Choose Reference Genes'!$A12,$A$4:$AB$99,22,0))</f>
        <v/>
      </c>
      <c r="AU13" s="93" t="str">
        <f>IF(ISERROR(VLOOKUP('Choose Reference Genes'!$A12,$A$4:$AB$99,23,0)),"",VLOOKUP('Choose Reference Genes'!$A12,$A$4:$AB$99,23,0))</f>
        <v/>
      </c>
      <c r="AV13" s="93" t="str">
        <f>IF(ISERROR(VLOOKUP('Choose Reference Genes'!$A12,$A$4:$AB$99,24,0)),"",VLOOKUP('Choose Reference Genes'!$A12,$A$4:$AB$99,24,0))</f>
        <v/>
      </c>
      <c r="AW13" s="93" t="str">
        <f>IF(ISERROR(VLOOKUP('Choose Reference Genes'!$A12,$A$4:$AB$99,25,0)),"",VLOOKUP('Choose Reference Genes'!$A12,$A$4:$AB$99,25,0))</f>
        <v/>
      </c>
      <c r="AX13" s="93" t="str">
        <f>IF(ISERROR(VLOOKUP('Choose Reference Genes'!$A12,$A$4:$AB$99,26,0)),"",VLOOKUP('Choose Reference Genes'!$A12,$A$4:$AB$99,26,0))</f>
        <v/>
      </c>
      <c r="AY13" s="93" t="str">
        <f>IF(ISERROR(VLOOKUP('Choose Reference Genes'!$A12,$A$4:$AB$99,27,0)),"",VLOOKUP('Choose Reference Genes'!$A12,$A$4:$AB$99,27,0))</f>
        <v/>
      </c>
      <c r="AZ13" s="94" t="str">
        <f>IF(ISERROR(VLOOKUP('Choose Reference Genes'!$A12,$A$4:$AB$99,28,0)),"",VLOOKUP('Choose Reference Genes'!$A12,$A$4:$AB$99,28,0))</f>
        <v/>
      </c>
      <c r="BA13" s="90" t="str">
        <f t="shared" si="36"/>
        <v>CD70</v>
      </c>
      <c r="BB13" s="107">
        <v>10</v>
      </c>
      <c r="BC13" s="86">
        <f t="shared" si="0"/>
        <v>-1.9380000000000024</v>
      </c>
      <c r="BD13" s="86">
        <f t="shared" si="1"/>
        <v>-1.8239999999999981</v>
      </c>
      <c r="BE13" s="86">
        <f t="shared" si="2"/>
        <v>-1.8120000000000012</v>
      </c>
      <c r="BF13" s="86" t="str">
        <f t="shared" si="3"/>
        <v/>
      </c>
      <c r="BG13" s="86" t="str">
        <f t="shared" si="4"/>
        <v/>
      </c>
      <c r="BH13" s="86" t="str">
        <f t="shared" si="5"/>
        <v/>
      </c>
      <c r="BI13" s="86" t="str">
        <f t="shared" si="6"/>
        <v/>
      </c>
      <c r="BJ13" s="86" t="str">
        <f t="shared" si="7"/>
        <v/>
      </c>
      <c r="BK13" s="86" t="str">
        <f t="shared" si="8"/>
        <v/>
      </c>
      <c r="BL13" s="86" t="str">
        <f t="shared" si="9"/>
        <v/>
      </c>
      <c r="BM13" s="86" t="str">
        <f t="shared" si="37"/>
        <v/>
      </c>
      <c r="BN13" s="86" t="str">
        <f t="shared" si="38"/>
        <v/>
      </c>
      <c r="BO13" s="86">
        <f t="shared" si="11"/>
        <v>8.6500000000000021</v>
      </c>
      <c r="BP13" s="86">
        <f t="shared" si="12"/>
        <v>8.8680000000000021</v>
      </c>
      <c r="BQ13" s="86">
        <f t="shared" si="13"/>
        <v>8.5440000000000005</v>
      </c>
      <c r="BR13" s="86" t="str">
        <f t="shared" si="14"/>
        <v/>
      </c>
      <c r="BS13" s="86" t="str">
        <f t="shared" si="15"/>
        <v/>
      </c>
      <c r="BT13" s="86" t="str">
        <f t="shared" si="16"/>
        <v/>
      </c>
      <c r="BU13" s="86" t="str">
        <f t="shared" si="17"/>
        <v/>
      </c>
      <c r="BV13" s="86" t="str">
        <f t="shared" si="18"/>
        <v/>
      </c>
      <c r="BW13" s="86" t="str">
        <f t="shared" si="19"/>
        <v/>
      </c>
      <c r="BX13" s="86" t="str">
        <f t="shared" si="20"/>
        <v/>
      </c>
      <c r="BY13" s="86" t="str">
        <f t="shared" si="39"/>
        <v/>
      </c>
      <c r="BZ13" s="86" t="str">
        <f t="shared" si="40"/>
        <v/>
      </c>
      <c r="CA13" s="41">
        <f t="shared" si="41"/>
        <v>-1.8580000000000005</v>
      </c>
      <c r="CB13" s="41">
        <f t="shared" si="42"/>
        <v>8.6873333333333349</v>
      </c>
      <c r="CC13" s="90" t="str">
        <f t="shared" si="43"/>
        <v>CD70</v>
      </c>
      <c r="CD13" s="107">
        <v>10</v>
      </c>
      <c r="CE13" s="91">
        <f t="shared" si="22"/>
        <v>3.8317408728907916</v>
      </c>
      <c r="CF13" s="91">
        <f t="shared" si="23"/>
        <v>3.540615058318175</v>
      </c>
      <c r="CG13" s="91">
        <f t="shared" si="24"/>
        <v>3.5112871904380798</v>
      </c>
      <c r="CH13" s="91" t="str">
        <f t="shared" si="25"/>
        <v/>
      </c>
      <c r="CI13" s="91" t="str">
        <f t="shared" si="26"/>
        <v/>
      </c>
      <c r="CJ13" s="91" t="str">
        <f t="shared" si="27"/>
        <v/>
      </c>
      <c r="CK13" s="91" t="str">
        <f t="shared" si="28"/>
        <v/>
      </c>
      <c r="CL13" s="91" t="str">
        <f t="shared" si="29"/>
        <v/>
      </c>
      <c r="CM13" s="91" t="str">
        <f t="shared" si="30"/>
        <v/>
      </c>
      <c r="CN13" s="91" t="str">
        <f t="shared" si="31"/>
        <v/>
      </c>
      <c r="CO13" s="91" t="str">
        <f t="shared" si="44"/>
        <v/>
      </c>
      <c r="CP13" s="91" t="str">
        <f t="shared" si="45"/>
        <v/>
      </c>
      <c r="CQ13" s="91">
        <f t="shared" si="33"/>
        <v>2.489376225232931E-3</v>
      </c>
      <c r="CR13" s="91">
        <f t="shared" si="33"/>
        <v>2.1402573563431438E-3</v>
      </c>
      <c r="CS13" s="91">
        <f t="shared" si="33"/>
        <v>2.6791665792785099E-3</v>
      </c>
      <c r="CT13" s="91" t="str">
        <f t="shared" si="33"/>
        <v/>
      </c>
      <c r="CU13" s="91" t="str">
        <f t="shared" si="33"/>
        <v/>
      </c>
      <c r="CV13" s="91" t="str">
        <f t="shared" si="33"/>
        <v/>
      </c>
      <c r="CW13" s="91" t="str">
        <f t="shared" si="33"/>
        <v/>
      </c>
      <c r="CX13" s="91" t="str">
        <f t="shared" si="33"/>
        <v/>
      </c>
      <c r="CY13" s="91" t="str">
        <f t="shared" si="33"/>
        <v/>
      </c>
      <c r="CZ13" s="91" t="str">
        <f t="shared" si="33"/>
        <v/>
      </c>
      <c r="DA13" s="91" t="str">
        <f t="shared" si="46"/>
        <v/>
      </c>
      <c r="DB13" s="91" t="str">
        <f t="shared" si="47"/>
        <v/>
      </c>
      <c r="DD13" s="42">
        <v>12</v>
      </c>
      <c r="DE13" s="73">
        <f>Results!G14</f>
        <v>5.4591134027945287</v>
      </c>
      <c r="DF13" s="73">
        <f>Results!G26</f>
        <v>7.7589218220381992E-2</v>
      </c>
      <c r="DG13" s="73">
        <f>Results!G38</f>
        <v>0.47368503529963413</v>
      </c>
      <c r="DH13" s="73">
        <f>Results!G50</f>
        <v>8.933277160246908E-2</v>
      </c>
      <c r="DI13" s="73">
        <f>Results!G62</f>
        <v>1.5354554631730952</v>
      </c>
      <c r="DJ13" s="73">
        <f>Results!G74</f>
        <v>5.4339451381957895</v>
      </c>
      <c r="DK13" s="73">
        <f>Results!G86</f>
        <v>4.9200284797135536</v>
      </c>
      <c r="DL13" s="73">
        <f>Results!G98</f>
        <v>0.80032987382719922</v>
      </c>
    </row>
    <row r="14" spans="1:116" ht="15" customHeight="1" x14ac:dyDescent="0.3">
      <c r="A14" s="126" t="str">
        <f>'Gene Table'!B13</f>
        <v>CNTF</v>
      </c>
      <c r="B14" s="102">
        <v>11</v>
      </c>
      <c r="C14" s="41">
        <f>IF('Test Sample Data'!C13="","",IF(SUM('Test Sample Data'!C$3:C$98)&gt;10,IF(AND(ISNUMBER('Test Sample Data'!C13),'Test Sample Data'!C13&lt;$C$109, 'Test Sample Data'!C13&gt;0),'Test Sample Data'!C13,$C$109),""))</f>
        <v>33.49</v>
      </c>
      <c r="D14" s="41">
        <f>IF('Test Sample Data'!D13="","",IF(SUM('Test Sample Data'!D$3:D$98)&gt;10,IF(AND(ISNUMBER('Test Sample Data'!D13),'Test Sample Data'!D13&lt;$C$109, 'Test Sample Data'!D13&gt;0),'Test Sample Data'!D13,$C$109),""))</f>
        <v>35</v>
      </c>
      <c r="E14" s="41">
        <f>IF('Test Sample Data'!E13="","",IF(SUM('Test Sample Data'!E$3:E$98)&gt;10,IF(AND(ISNUMBER('Test Sample Data'!E13),'Test Sample Data'!E13&lt;$C$109, 'Test Sample Data'!E13&gt;0),'Test Sample Data'!E13,$C$109),""))</f>
        <v>33.520000000000003</v>
      </c>
      <c r="F14" s="41" t="str">
        <f>IF('Test Sample Data'!F13="","",IF(SUM('Test Sample Data'!F$3:F$98)&gt;10,IF(AND(ISNUMBER('Test Sample Data'!F13),'Test Sample Data'!F13&lt;$C$109, 'Test Sample Data'!F13&gt;0),'Test Sample Data'!F13,$C$109),""))</f>
        <v/>
      </c>
      <c r="G14" s="41" t="str">
        <f>IF('Test Sample Data'!G13="","",IF(SUM('Test Sample Data'!G$3:G$98)&gt;10,IF(AND(ISNUMBER('Test Sample Data'!G13),'Test Sample Data'!G13&lt;$C$109, 'Test Sample Data'!G13&gt;0),'Test Sample Data'!G13,$C$109),""))</f>
        <v/>
      </c>
      <c r="H14" s="41" t="str">
        <f>IF('Test Sample Data'!H13="","",IF(SUM('Test Sample Data'!H$3:H$98)&gt;10,IF(AND(ISNUMBER('Test Sample Data'!H13),'Test Sample Data'!H13&lt;$C$109, 'Test Sample Data'!H13&gt;0),'Test Sample Data'!H13,$C$109),""))</f>
        <v/>
      </c>
      <c r="I14" s="41" t="str">
        <f>IF('Test Sample Data'!I13="","",IF(SUM('Test Sample Data'!I$3:I$98)&gt;10,IF(AND(ISNUMBER('Test Sample Data'!I13),'Test Sample Data'!I13&lt;$C$109, 'Test Sample Data'!I13&gt;0),'Test Sample Data'!I13,$C$109),""))</f>
        <v/>
      </c>
      <c r="J14" s="41" t="str">
        <f>IF('Test Sample Data'!J13="","",IF(SUM('Test Sample Data'!J$3:J$98)&gt;10,IF(AND(ISNUMBER('Test Sample Data'!J13),'Test Sample Data'!J13&lt;$C$109, 'Test Sample Data'!J13&gt;0),'Test Sample Data'!J13,$C$109),""))</f>
        <v/>
      </c>
      <c r="K14" s="41" t="str">
        <f>IF('Test Sample Data'!K13="","",IF(SUM('Test Sample Data'!K$3:K$98)&gt;10,IF(AND(ISNUMBER('Test Sample Data'!K13),'Test Sample Data'!K13&lt;$C$109, 'Test Sample Data'!K13&gt;0),'Test Sample Data'!K13,$C$109),""))</f>
        <v/>
      </c>
      <c r="L14" s="41" t="str">
        <f>IF('Test Sample Data'!L13="","",IF(SUM('Test Sample Data'!L$3:L$98)&gt;10,IF(AND(ISNUMBER('Test Sample Data'!L13),'Test Sample Data'!L13&lt;$C$109, 'Test Sample Data'!L13&gt;0),'Test Sample Data'!L13,$C$109),""))</f>
        <v/>
      </c>
      <c r="M14" s="41" t="str">
        <f>IF('Test Sample Data'!M13="","",IF(SUM('Test Sample Data'!M$3:M$98)&gt;10,IF(AND(ISNUMBER('Test Sample Data'!M13),'Test Sample Data'!M13&lt;$C$109, 'Test Sample Data'!M13&gt;0),'Test Sample Data'!M13,$C$109),""))</f>
        <v/>
      </c>
      <c r="N14" s="41" t="str">
        <f>IF('Test Sample Data'!N13="","",IF(SUM('Test Sample Data'!N$3:N$98)&gt;10,IF(AND(ISNUMBER('Test Sample Data'!N13),'Test Sample Data'!N13&lt;$C$109, 'Test Sample Data'!N13&gt;0),'Test Sample Data'!N13,$C$109),""))</f>
        <v/>
      </c>
      <c r="O14" s="41" t="str">
        <f>'Gene Table'!B13</f>
        <v>CNTF</v>
      </c>
      <c r="P14" s="102">
        <v>11</v>
      </c>
      <c r="Q14" s="41">
        <f>IF('Control Sample Data'!C13="","",IF(SUM('Control Sample Data'!C$3:C$98)&gt;10,IF(AND(ISNUMBER('Control Sample Data'!C13),'Control Sample Data'!C13&lt;$C$109, 'Control Sample Data'!C13&gt;0),'Control Sample Data'!C13,$C$109),""))</f>
        <v>35</v>
      </c>
      <c r="R14" s="41">
        <f>IF('Control Sample Data'!D13="","",IF(SUM('Control Sample Data'!D$3:D$98)&gt;10,IF(AND(ISNUMBER('Control Sample Data'!D13),'Control Sample Data'!D13&lt;$C$109, 'Control Sample Data'!D13&gt;0),'Control Sample Data'!D13,$C$109),""))</f>
        <v>35</v>
      </c>
      <c r="S14" s="41">
        <f>IF('Control Sample Data'!E13="","",IF(SUM('Control Sample Data'!E$3:E$98)&gt;10,IF(AND(ISNUMBER('Control Sample Data'!E13),'Control Sample Data'!E13&lt;$C$109, 'Control Sample Data'!E13&gt;0),'Control Sample Data'!E13,$C$109),""))</f>
        <v>35</v>
      </c>
      <c r="T14" s="41" t="str">
        <f>IF('Control Sample Data'!F13="","",IF(SUM('Control Sample Data'!F$3:F$98)&gt;10,IF(AND(ISNUMBER('Control Sample Data'!F13),'Control Sample Data'!F13&lt;$C$109, 'Control Sample Data'!F13&gt;0),'Control Sample Data'!F13,$C$109),""))</f>
        <v/>
      </c>
      <c r="U14" s="41" t="str">
        <f>IF('Control Sample Data'!G13="","",IF(SUM('Control Sample Data'!G$3:G$98)&gt;10,IF(AND(ISNUMBER('Control Sample Data'!G13),'Control Sample Data'!G13&lt;$C$109, 'Control Sample Data'!G13&gt;0),'Control Sample Data'!G13,$C$109),""))</f>
        <v/>
      </c>
      <c r="V14" s="41" t="str">
        <f>IF('Control Sample Data'!H13="","",IF(SUM('Control Sample Data'!H$3:H$98)&gt;10,IF(AND(ISNUMBER('Control Sample Data'!H13),'Control Sample Data'!H13&lt;$C$109, 'Control Sample Data'!H13&gt;0),'Control Sample Data'!H13,$C$109),""))</f>
        <v/>
      </c>
      <c r="W14" s="41" t="str">
        <f>IF('Control Sample Data'!I13="","",IF(SUM('Control Sample Data'!I$3:I$98)&gt;10,IF(AND(ISNUMBER('Control Sample Data'!I13),'Control Sample Data'!I13&lt;$C$109, 'Control Sample Data'!I13&gt;0),'Control Sample Data'!I13,$C$109),""))</f>
        <v/>
      </c>
      <c r="X14" s="41" t="str">
        <f>IF('Control Sample Data'!J13="","",IF(SUM('Control Sample Data'!J$3:J$98)&gt;10,IF(AND(ISNUMBER('Control Sample Data'!J13),'Control Sample Data'!J13&lt;$C$109, 'Control Sample Data'!J13&gt;0),'Control Sample Data'!J13,$C$109),""))</f>
        <v/>
      </c>
      <c r="Y14" s="41" t="str">
        <f>IF('Control Sample Data'!K13="","",IF(SUM('Control Sample Data'!K$3:K$98)&gt;10,IF(AND(ISNUMBER('Control Sample Data'!K13),'Control Sample Data'!K13&lt;$C$109, 'Control Sample Data'!K13&gt;0),'Control Sample Data'!K13,$C$109),""))</f>
        <v/>
      </c>
      <c r="Z14" s="41" t="str">
        <f>IF('Control Sample Data'!L13="","",IF(SUM('Control Sample Data'!L$3:L$98)&gt;10,IF(AND(ISNUMBER('Control Sample Data'!L13),'Control Sample Data'!L13&lt;$C$109, 'Control Sample Data'!L13&gt;0),'Control Sample Data'!L13,$C$109),""))</f>
        <v/>
      </c>
      <c r="AA14" s="41" t="str">
        <f>IF('Control Sample Data'!M13="","",IF(SUM('Control Sample Data'!M$3:M$98)&gt;10,IF(AND(ISNUMBER('Control Sample Data'!M13),'Control Sample Data'!M13&lt;$C$109, 'Control Sample Data'!M13&gt;0),'Control Sample Data'!M13,$C$109),""))</f>
        <v/>
      </c>
      <c r="AB14" s="127" t="str">
        <f>IF('Control Sample Data'!N13="","",IF(SUM('Control Sample Data'!N$3:N$98)&gt;10,IF(AND(ISNUMBER('Control Sample Data'!N13),'Control Sample Data'!N13&lt;$C$109, 'Control Sample Data'!N13&gt;0),'Control Sample Data'!N13,$C$109),""))</f>
        <v/>
      </c>
      <c r="AC14" s="119" t="str">
        <f>IF(ISERROR(VLOOKUP('Choose Reference Genes'!$A13,$A$4:$N$99,3,0)),"",VLOOKUP('Choose Reference Genes'!$A13,$A$4:$N$99,3,0))</f>
        <v/>
      </c>
      <c r="AD14" s="93" t="str">
        <f>IF(ISERROR(VLOOKUP('Choose Reference Genes'!$A13,$A$4:$N$99,4,0)),"",VLOOKUP('Choose Reference Genes'!$A13,$A$4:$N$99,4,0))</f>
        <v/>
      </c>
      <c r="AE14" s="93" t="str">
        <f>IF(ISERROR(VLOOKUP('Choose Reference Genes'!$A13,$A$4:$N$99,5,0)),"",VLOOKUP('Choose Reference Genes'!$A13,$A$4:$N$99,5,0))</f>
        <v/>
      </c>
      <c r="AF14" s="93" t="str">
        <f>IF(ISERROR(VLOOKUP('Choose Reference Genes'!$A13,$A$4:$N$99,6,0)),"",VLOOKUP('Choose Reference Genes'!$A13,$A$4:$N$99,6,0))</f>
        <v/>
      </c>
      <c r="AG14" s="93" t="str">
        <f>IF(ISERROR(VLOOKUP('Choose Reference Genes'!$A13,$A$4:$N$99,7,0)),"",VLOOKUP('Choose Reference Genes'!$A13,$A$4:$N$99,7,0))</f>
        <v/>
      </c>
      <c r="AH14" s="93" t="str">
        <f>IF(ISERROR(VLOOKUP('Choose Reference Genes'!$A13,$A$4:$N$99,8,0)),"",VLOOKUP('Choose Reference Genes'!$A13,$A$4:$N$99,8,0))</f>
        <v/>
      </c>
      <c r="AI14" s="93" t="str">
        <f>IF(ISERROR(VLOOKUP('Choose Reference Genes'!$A13,$A$4:$N$99,9,0)),"",VLOOKUP('Choose Reference Genes'!$A13,$A$4:$N$99,9,0))</f>
        <v/>
      </c>
      <c r="AJ14" s="93" t="str">
        <f>IF(ISERROR(VLOOKUP('Choose Reference Genes'!$A13,$A$4:$N$99,10,0)),"",VLOOKUP('Choose Reference Genes'!$A13,$A$4:$N$99,10,0))</f>
        <v/>
      </c>
      <c r="AK14" s="93" t="str">
        <f>IF(ISERROR(VLOOKUP('Choose Reference Genes'!$A13,$A$4:$N$99,11,0)),"",VLOOKUP('Choose Reference Genes'!$A13,$A$4:$N$99,11,0))</f>
        <v/>
      </c>
      <c r="AL14" s="93" t="str">
        <f>IF(ISERROR(VLOOKUP('Choose Reference Genes'!$A13,$A$4:$N$99,12,0)),"",VLOOKUP('Choose Reference Genes'!$A13,$A$4:$N$99,12,0))</f>
        <v/>
      </c>
      <c r="AM14" s="93" t="str">
        <f>IF(ISERROR(VLOOKUP('Choose Reference Genes'!$A13,$A$4:$N$99,13,0)),"",VLOOKUP('Choose Reference Genes'!$A13,$A$4:$N$99,13,0))</f>
        <v/>
      </c>
      <c r="AN14" s="94" t="str">
        <f>IF(ISERROR(VLOOKUP('Choose Reference Genes'!$A13,$A$4:$N$99,14,0)),"",VLOOKUP('Choose Reference Genes'!$A13,$A$4:$N$99,14,0))</f>
        <v/>
      </c>
      <c r="AO14" s="92" t="str">
        <f>IF(ISERROR(VLOOKUP('Choose Reference Genes'!$A13,$A$4:$AB$99,17,0)),"",VLOOKUP('Choose Reference Genes'!$A13,$A$4:$AB$99,17,0))</f>
        <v/>
      </c>
      <c r="AP14" s="93" t="str">
        <f>IF(ISERROR(VLOOKUP('Choose Reference Genes'!$A13,$A$4:$AB$99,18,0)),"",VLOOKUP('Choose Reference Genes'!$A13,$A$4:$AB$99,18,0))</f>
        <v/>
      </c>
      <c r="AQ14" s="93" t="str">
        <f>IF(ISERROR(VLOOKUP('Choose Reference Genes'!$A13,$A$4:$AB$99,19,0)),"",VLOOKUP('Choose Reference Genes'!$A13,$A$4:$AB$99,19,0))</f>
        <v/>
      </c>
      <c r="AR14" s="93" t="str">
        <f>IF(ISERROR(VLOOKUP('Choose Reference Genes'!$A13,$A$4:$AB$99,20,0)),"",VLOOKUP('Choose Reference Genes'!$A13,$A$4:$AB$99,20,0))</f>
        <v/>
      </c>
      <c r="AS14" s="93" t="str">
        <f>IF(ISERROR(VLOOKUP('Choose Reference Genes'!$A13,$A$4:$AB$99,21,0)),"",VLOOKUP('Choose Reference Genes'!$A13,$A$4:$AB$99,21,0))</f>
        <v/>
      </c>
      <c r="AT14" s="93" t="str">
        <f>IF(ISERROR(VLOOKUP('Choose Reference Genes'!$A13,$A$4:$AB$99,22,0)),"",VLOOKUP('Choose Reference Genes'!$A13,$A$4:$AB$99,22,0))</f>
        <v/>
      </c>
      <c r="AU14" s="93" t="str">
        <f>IF(ISERROR(VLOOKUP('Choose Reference Genes'!$A13,$A$4:$AB$99,23,0)),"",VLOOKUP('Choose Reference Genes'!$A13,$A$4:$AB$99,23,0))</f>
        <v/>
      </c>
      <c r="AV14" s="93" t="str">
        <f>IF(ISERROR(VLOOKUP('Choose Reference Genes'!$A13,$A$4:$AB$99,24,0)),"",VLOOKUP('Choose Reference Genes'!$A13,$A$4:$AB$99,24,0))</f>
        <v/>
      </c>
      <c r="AW14" s="93" t="str">
        <f>IF(ISERROR(VLOOKUP('Choose Reference Genes'!$A13,$A$4:$AB$99,25,0)),"",VLOOKUP('Choose Reference Genes'!$A13,$A$4:$AB$99,25,0))</f>
        <v/>
      </c>
      <c r="AX14" s="93" t="str">
        <f>IF(ISERROR(VLOOKUP('Choose Reference Genes'!$A13,$A$4:$AB$99,26,0)),"",VLOOKUP('Choose Reference Genes'!$A13,$A$4:$AB$99,26,0))</f>
        <v/>
      </c>
      <c r="AY14" s="93" t="str">
        <f>IF(ISERROR(VLOOKUP('Choose Reference Genes'!$A13,$A$4:$AB$99,27,0)),"",VLOOKUP('Choose Reference Genes'!$A13,$A$4:$AB$99,27,0))</f>
        <v/>
      </c>
      <c r="AZ14" s="94" t="str">
        <f>IF(ISERROR(VLOOKUP('Choose Reference Genes'!$A13,$A$4:$AB$99,28,0)),"",VLOOKUP('Choose Reference Genes'!$A13,$A$4:$AB$99,28,0))</f>
        <v/>
      </c>
      <c r="BA14" s="90" t="str">
        <f t="shared" si="36"/>
        <v>CNTF</v>
      </c>
      <c r="BB14" s="107">
        <v>11</v>
      </c>
      <c r="BC14" s="86">
        <f t="shared" si="0"/>
        <v>14.782</v>
      </c>
      <c r="BD14" s="86">
        <f t="shared" si="1"/>
        <v>16.316000000000003</v>
      </c>
      <c r="BE14" s="86">
        <f t="shared" si="2"/>
        <v>14.938000000000002</v>
      </c>
      <c r="BF14" s="86" t="str">
        <f t="shared" si="3"/>
        <v/>
      </c>
      <c r="BG14" s="86" t="str">
        <f t="shared" si="4"/>
        <v/>
      </c>
      <c r="BH14" s="86" t="str">
        <f t="shared" si="5"/>
        <v/>
      </c>
      <c r="BI14" s="86" t="str">
        <f t="shared" si="6"/>
        <v/>
      </c>
      <c r="BJ14" s="86" t="str">
        <f t="shared" si="7"/>
        <v/>
      </c>
      <c r="BK14" s="86" t="str">
        <f t="shared" si="8"/>
        <v/>
      </c>
      <c r="BL14" s="86" t="str">
        <f t="shared" si="9"/>
        <v/>
      </c>
      <c r="BM14" s="86" t="str">
        <f t="shared" si="37"/>
        <v/>
      </c>
      <c r="BN14" s="86" t="str">
        <f t="shared" si="38"/>
        <v/>
      </c>
      <c r="BO14" s="86">
        <f t="shared" si="11"/>
        <v>16.53</v>
      </c>
      <c r="BP14" s="86">
        <f t="shared" si="12"/>
        <v>16.658000000000001</v>
      </c>
      <c r="BQ14" s="86">
        <f t="shared" si="13"/>
        <v>16.423999999999999</v>
      </c>
      <c r="BR14" s="86" t="str">
        <f t="shared" si="14"/>
        <v/>
      </c>
      <c r="BS14" s="86" t="str">
        <f t="shared" si="15"/>
        <v/>
      </c>
      <c r="BT14" s="86" t="str">
        <f t="shared" si="16"/>
        <v/>
      </c>
      <c r="BU14" s="86" t="str">
        <f t="shared" si="17"/>
        <v/>
      </c>
      <c r="BV14" s="86" t="str">
        <f t="shared" si="18"/>
        <v/>
      </c>
      <c r="BW14" s="86" t="str">
        <f t="shared" si="19"/>
        <v/>
      </c>
      <c r="BX14" s="86" t="str">
        <f t="shared" si="20"/>
        <v/>
      </c>
      <c r="BY14" s="86" t="str">
        <f t="shared" si="39"/>
        <v/>
      </c>
      <c r="BZ14" s="86" t="str">
        <f t="shared" si="40"/>
        <v/>
      </c>
      <c r="CA14" s="41">
        <f t="shared" si="41"/>
        <v>15.345333333333334</v>
      </c>
      <c r="CB14" s="41">
        <f t="shared" si="42"/>
        <v>16.537333333333333</v>
      </c>
      <c r="CC14" s="90" t="str">
        <f t="shared" si="43"/>
        <v>CNTF</v>
      </c>
      <c r="CD14" s="107">
        <v>11</v>
      </c>
      <c r="CE14" s="91">
        <f t="shared" si="22"/>
        <v>3.5495606736689805E-5</v>
      </c>
      <c r="CF14" s="91">
        <f t="shared" si="23"/>
        <v>1.2257293651688118E-5</v>
      </c>
      <c r="CG14" s="91">
        <f t="shared" si="24"/>
        <v>3.1857663800711606E-5</v>
      </c>
      <c r="CH14" s="91" t="str">
        <f t="shared" si="25"/>
        <v/>
      </c>
      <c r="CI14" s="91" t="str">
        <f t="shared" si="26"/>
        <v/>
      </c>
      <c r="CJ14" s="91" t="str">
        <f t="shared" si="27"/>
        <v/>
      </c>
      <c r="CK14" s="91" t="str">
        <f t="shared" si="28"/>
        <v/>
      </c>
      <c r="CL14" s="91" t="str">
        <f t="shared" si="29"/>
        <v/>
      </c>
      <c r="CM14" s="91" t="str">
        <f t="shared" si="30"/>
        <v/>
      </c>
      <c r="CN14" s="91" t="str">
        <f t="shared" si="31"/>
        <v/>
      </c>
      <c r="CO14" s="91" t="str">
        <f t="shared" si="44"/>
        <v/>
      </c>
      <c r="CP14" s="91" t="str">
        <f t="shared" si="45"/>
        <v/>
      </c>
      <c r="CQ14" s="91">
        <f t="shared" si="33"/>
        <v>1.0567546601188079E-5</v>
      </c>
      <c r="CR14" s="91">
        <f t="shared" si="33"/>
        <v>9.670353103900327E-6</v>
      </c>
      <c r="CS14" s="91">
        <f t="shared" si="33"/>
        <v>1.1373217672721261E-5</v>
      </c>
      <c r="CT14" s="91" t="str">
        <f t="shared" si="33"/>
        <v/>
      </c>
      <c r="CU14" s="91" t="str">
        <f t="shared" si="33"/>
        <v/>
      </c>
      <c r="CV14" s="91" t="str">
        <f t="shared" si="33"/>
        <v/>
      </c>
      <c r="CW14" s="91" t="str">
        <f t="shared" si="33"/>
        <v/>
      </c>
      <c r="CX14" s="91" t="str">
        <f t="shared" si="33"/>
        <v/>
      </c>
      <c r="CY14" s="91" t="str">
        <f t="shared" si="33"/>
        <v/>
      </c>
      <c r="CZ14" s="91" t="str">
        <f t="shared" si="33"/>
        <v/>
      </c>
      <c r="DA14" s="91" t="str">
        <f t="shared" si="46"/>
        <v/>
      </c>
      <c r="DB14" s="91" t="str">
        <f t="shared" si="47"/>
        <v/>
      </c>
    </row>
    <row r="15" spans="1:116" ht="15" customHeight="1" x14ac:dyDescent="0.3">
      <c r="A15" s="126" t="str">
        <f>'Gene Table'!B14</f>
        <v>CSF1</v>
      </c>
      <c r="B15" s="102">
        <v>12</v>
      </c>
      <c r="C15" s="41">
        <f>IF('Test Sample Data'!C14="","",IF(SUM('Test Sample Data'!C$3:C$98)&gt;10,IF(AND(ISNUMBER('Test Sample Data'!C14),'Test Sample Data'!C14&lt;$C$109, 'Test Sample Data'!C14&gt;0),'Test Sample Data'!C14,$C$109),""))</f>
        <v>21</v>
      </c>
      <c r="D15" s="41">
        <f>IF('Test Sample Data'!D14="","",IF(SUM('Test Sample Data'!D$3:D$98)&gt;10,IF(AND(ISNUMBER('Test Sample Data'!D14),'Test Sample Data'!D14&lt;$C$109, 'Test Sample Data'!D14&gt;0),'Test Sample Data'!D14,$C$109),""))</f>
        <v>20.94</v>
      </c>
      <c r="E15" s="41">
        <f>IF('Test Sample Data'!E14="","",IF(SUM('Test Sample Data'!E$3:E$98)&gt;10,IF(AND(ISNUMBER('Test Sample Data'!E14),'Test Sample Data'!E14&lt;$C$109, 'Test Sample Data'!E14&gt;0),'Test Sample Data'!E14,$C$109),""))</f>
        <v>20.77</v>
      </c>
      <c r="F15" s="41" t="str">
        <f>IF('Test Sample Data'!F14="","",IF(SUM('Test Sample Data'!F$3:F$98)&gt;10,IF(AND(ISNUMBER('Test Sample Data'!F14),'Test Sample Data'!F14&lt;$C$109, 'Test Sample Data'!F14&gt;0),'Test Sample Data'!F14,$C$109),""))</f>
        <v/>
      </c>
      <c r="G15" s="41" t="str">
        <f>IF('Test Sample Data'!G14="","",IF(SUM('Test Sample Data'!G$3:G$98)&gt;10,IF(AND(ISNUMBER('Test Sample Data'!G14),'Test Sample Data'!G14&lt;$C$109, 'Test Sample Data'!G14&gt;0),'Test Sample Data'!G14,$C$109),""))</f>
        <v/>
      </c>
      <c r="H15" s="41" t="str">
        <f>IF('Test Sample Data'!H14="","",IF(SUM('Test Sample Data'!H$3:H$98)&gt;10,IF(AND(ISNUMBER('Test Sample Data'!H14),'Test Sample Data'!H14&lt;$C$109, 'Test Sample Data'!H14&gt;0),'Test Sample Data'!H14,$C$109),""))</f>
        <v/>
      </c>
      <c r="I15" s="41" t="str">
        <f>IF('Test Sample Data'!I14="","",IF(SUM('Test Sample Data'!I$3:I$98)&gt;10,IF(AND(ISNUMBER('Test Sample Data'!I14),'Test Sample Data'!I14&lt;$C$109, 'Test Sample Data'!I14&gt;0),'Test Sample Data'!I14,$C$109),""))</f>
        <v/>
      </c>
      <c r="J15" s="41" t="str">
        <f>IF('Test Sample Data'!J14="","",IF(SUM('Test Sample Data'!J$3:J$98)&gt;10,IF(AND(ISNUMBER('Test Sample Data'!J14),'Test Sample Data'!J14&lt;$C$109, 'Test Sample Data'!J14&gt;0),'Test Sample Data'!J14,$C$109),""))</f>
        <v/>
      </c>
      <c r="K15" s="41" t="str">
        <f>IF('Test Sample Data'!K14="","",IF(SUM('Test Sample Data'!K$3:K$98)&gt;10,IF(AND(ISNUMBER('Test Sample Data'!K14),'Test Sample Data'!K14&lt;$C$109, 'Test Sample Data'!K14&gt;0),'Test Sample Data'!K14,$C$109),""))</f>
        <v/>
      </c>
      <c r="L15" s="41" t="str">
        <f>IF('Test Sample Data'!L14="","",IF(SUM('Test Sample Data'!L$3:L$98)&gt;10,IF(AND(ISNUMBER('Test Sample Data'!L14),'Test Sample Data'!L14&lt;$C$109, 'Test Sample Data'!L14&gt;0),'Test Sample Data'!L14,$C$109),""))</f>
        <v/>
      </c>
      <c r="M15" s="41" t="str">
        <f>IF('Test Sample Data'!M14="","",IF(SUM('Test Sample Data'!M$3:M$98)&gt;10,IF(AND(ISNUMBER('Test Sample Data'!M14),'Test Sample Data'!M14&lt;$C$109, 'Test Sample Data'!M14&gt;0),'Test Sample Data'!M14,$C$109),""))</f>
        <v/>
      </c>
      <c r="N15" s="41" t="str">
        <f>IF('Test Sample Data'!N14="","",IF(SUM('Test Sample Data'!N$3:N$98)&gt;10,IF(AND(ISNUMBER('Test Sample Data'!N14),'Test Sample Data'!N14&lt;$C$109, 'Test Sample Data'!N14&gt;0),'Test Sample Data'!N14,$C$109),""))</f>
        <v/>
      </c>
      <c r="O15" s="41" t="str">
        <f>'Gene Table'!B14</f>
        <v>CSF1</v>
      </c>
      <c r="P15" s="102">
        <v>12</v>
      </c>
      <c r="Q15" s="41">
        <f>IF('Control Sample Data'!C14="","",IF(SUM('Control Sample Data'!C$3:C$98)&gt;10,IF(AND(ISNUMBER('Control Sample Data'!C14),'Control Sample Data'!C14&lt;$C$109, 'Control Sample Data'!C14&gt;0),'Control Sample Data'!C14,$C$109),""))</f>
        <v>23.03</v>
      </c>
      <c r="R15" s="41">
        <f>IF('Control Sample Data'!D14="","",IF(SUM('Control Sample Data'!D$3:D$98)&gt;10,IF(AND(ISNUMBER('Control Sample Data'!D14),'Control Sample Data'!D14&lt;$C$109, 'Control Sample Data'!D14&gt;0),'Control Sample Data'!D14,$C$109),""))</f>
        <v>23.28</v>
      </c>
      <c r="S15" s="41">
        <f>IF('Control Sample Data'!E14="","",IF(SUM('Control Sample Data'!E$3:E$98)&gt;10,IF(AND(ISNUMBER('Control Sample Data'!E14),'Control Sample Data'!E14&lt;$C$109, 'Control Sample Data'!E14&gt;0),'Control Sample Data'!E14,$C$109),""))</f>
        <v>23.16</v>
      </c>
      <c r="T15" s="41" t="str">
        <f>IF('Control Sample Data'!F14="","",IF(SUM('Control Sample Data'!F$3:F$98)&gt;10,IF(AND(ISNUMBER('Control Sample Data'!F14),'Control Sample Data'!F14&lt;$C$109, 'Control Sample Data'!F14&gt;0),'Control Sample Data'!F14,$C$109),""))</f>
        <v/>
      </c>
      <c r="U15" s="41" t="str">
        <f>IF('Control Sample Data'!G14="","",IF(SUM('Control Sample Data'!G$3:G$98)&gt;10,IF(AND(ISNUMBER('Control Sample Data'!G14),'Control Sample Data'!G14&lt;$C$109, 'Control Sample Data'!G14&gt;0),'Control Sample Data'!G14,$C$109),""))</f>
        <v/>
      </c>
      <c r="V15" s="41" t="str">
        <f>IF('Control Sample Data'!H14="","",IF(SUM('Control Sample Data'!H$3:H$98)&gt;10,IF(AND(ISNUMBER('Control Sample Data'!H14),'Control Sample Data'!H14&lt;$C$109, 'Control Sample Data'!H14&gt;0),'Control Sample Data'!H14,$C$109),""))</f>
        <v/>
      </c>
      <c r="W15" s="41" t="str">
        <f>IF('Control Sample Data'!I14="","",IF(SUM('Control Sample Data'!I$3:I$98)&gt;10,IF(AND(ISNUMBER('Control Sample Data'!I14),'Control Sample Data'!I14&lt;$C$109, 'Control Sample Data'!I14&gt;0),'Control Sample Data'!I14,$C$109),""))</f>
        <v/>
      </c>
      <c r="X15" s="41" t="str">
        <f>IF('Control Sample Data'!J14="","",IF(SUM('Control Sample Data'!J$3:J$98)&gt;10,IF(AND(ISNUMBER('Control Sample Data'!J14),'Control Sample Data'!J14&lt;$C$109, 'Control Sample Data'!J14&gt;0),'Control Sample Data'!J14,$C$109),""))</f>
        <v/>
      </c>
      <c r="Y15" s="41" t="str">
        <f>IF('Control Sample Data'!K14="","",IF(SUM('Control Sample Data'!K$3:K$98)&gt;10,IF(AND(ISNUMBER('Control Sample Data'!K14),'Control Sample Data'!K14&lt;$C$109, 'Control Sample Data'!K14&gt;0),'Control Sample Data'!K14,$C$109),""))</f>
        <v/>
      </c>
      <c r="Z15" s="41" t="str">
        <f>IF('Control Sample Data'!L14="","",IF(SUM('Control Sample Data'!L$3:L$98)&gt;10,IF(AND(ISNUMBER('Control Sample Data'!L14),'Control Sample Data'!L14&lt;$C$109, 'Control Sample Data'!L14&gt;0),'Control Sample Data'!L14,$C$109),""))</f>
        <v/>
      </c>
      <c r="AA15" s="41" t="str">
        <f>IF('Control Sample Data'!M14="","",IF(SUM('Control Sample Data'!M$3:M$98)&gt;10,IF(AND(ISNUMBER('Control Sample Data'!M14),'Control Sample Data'!M14&lt;$C$109, 'Control Sample Data'!M14&gt;0),'Control Sample Data'!M14,$C$109),""))</f>
        <v/>
      </c>
      <c r="AB15" s="127" t="str">
        <f>IF('Control Sample Data'!N14="","",IF(SUM('Control Sample Data'!N$3:N$98)&gt;10,IF(AND(ISNUMBER('Control Sample Data'!N14),'Control Sample Data'!N14&lt;$C$109, 'Control Sample Data'!N14&gt;0),'Control Sample Data'!N14,$C$109),""))</f>
        <v/>
      </c>
      <c r="AC15" s="119" t="str">
        <f>IF(ISERROR(VLOOKUP('Choose Reference Genes'!$A14,$A$4:$N$99,3,0)),"",VLOOKUP('Choose Reference Genes'!$A14,$A$4:$N$99,3,0))</f>
        <v/>
      </c>
      <c r="AD15" s="93" t="str">
        <f>IF(ISERROR(VLOOKUP('Choose Reference Genes'!$A14,$A$4:$N$99,4,0)),"",VLOOKUP('Choose Reference Genes'!$A14,$A$4:$N$99,4,0))</f>
        <v/>
      </c>
      <c r="AE15" s="93" t="str">
        <f>IF(ISERROR(VLOOKUP('Choose Reference Genes'!$A14,$A$4:$N$99,5,0)),"",VLOOKUP('Choose Reference Genes'!$A14,$A$4:$N$99,5,0))</f>
        <v/>
      </c>
      <c r="AF15" s="93" t="str">
        <f>IF(ISERROR(VLOOKUP('Choose Reference Genes'!$A14,$A$4:$N$99,6,0)),"",VLOOKUP('Choose Reference Genes'!$A14,$A$4:$N$99,6,0))</f>
        <v/>
      </c>
      <c r="AG15" s="93" t="str">
        <f>IF(ISERROR(VLOOKUP('Choose Reference Genes'!$A14,$A$4:$N$99,7,0)),"",VLOOKUP('Choose Reference Genes'!$A14,$A$4:$N$99,7,0))</f>
        <v/>
      </c>
      <c r="AH15" s="93" t="str">
        <f>IF(ISERROR(VLOOKUP('Choose Reference Genes'!$A14,$A$4:$N$99,8,0)),"",VLOOKUP('Choose Reference Genes'!$A14,$A$4:$N$99,8,0))</f>
        <v/>
      </c>
      <c r="AI15" s="93" t="str">
        <f>IF(ISERROR(VLOOKUP('Choose Reference Genes'!$A14,$A$4:$N$99,9,0)),"",VLOOKUP('Choose Reference Genes'!$A14,$A$4:$N$99,9,0))</f>
        <v/>
      </c>
      <c r="AJ15" s="93" t="str">
        <f>IF(ISERROR(VLOOKUP('Choose Reference Genes'!$A14,$A$4:$N$99,10,0)),"",VLOOKUP('Choose Reference Genes'!$A14,$A$4:$N$99,10,0))</f>
        <v/>
      </c>
      <c r="AK15" s="93" t="str">
        <f>IF(ISERROR(VLOOKUP('Choose Reference Genes'!$A14,$A$4:$N$99,11,0)),"",VLOOKUP('Choose Reference Genes'!$A14,$A$4:$N$99,11,0))</f>
        <v/>
      </c>
      <c r="AL15" s="93" t="str">
        <f>IF(ISERROR(VLOOKUP('Choose Reference Genes'!$A14,$A$4:$N$99,12,0)),"",VLOOKUP('Choose Reference Genes'!$A14,$A$4:$N$99,12,0))</f>
        <v/>
      </c>
      <c r="AM15" s="93" t="str">
        <f>IF(ISERROR(VLOOKUP('Choose Reference Genes'!$A14,$A$4:$N$99,13,0)),"",VLOOKUP('Choose Reference Genes'!$A14,$A$4:$N$99,13,0))</f>
        <v/>
      </c>
      <c r="AN15" s="94" t="str">
        <f>IF(ISERROR(VLOOKUP('Choose Reference Genes'!$A14,$A$4:$N$99,14,0)),"",VLOOKUP('Choose Reference Genes'!$A14,$A$4:$N$99,14,0))</f>
        <v/>
      </c>
      <c r="AO15" s="92" t="str">
        <f>IF(ISERROR(VLOOKUP('Choose Reference Genes'!$A14,$A$4:$AB$99,17,0)),"",VLOOKUP('Choose Reference Genes'!$A14,$A$4:$AB$99,17,0))</f>
        <v/>
      </c>
      <c r="AP15" s="93" t="str">
        <f>IF(ISERROR(VLOOKUP('Choose Reference Genes'!$A14,$A$4:$AB$99,18,0)),"",VLOOKUP('Choose Reference Genes'!$A14,$A$4:$AB$99,18,0))</f>
        <v/>
      </c>
      <c r="AQ15" s="93" t="str">
        <f>IF(ISERROR(VLOOKUP('Choose Reference Genes'!$A14,$A$4:$AB$99,19,0)),"",VLOOKUP('Choose Reference Genes'!$A14,$A$4:$AB$99,19,0))</f>
        <v/>
      </c>
      <c r="AR15" s="93" t="str">
        <f>IF(ISERROR(VLOOKUP('Choose Reference Genes'!$A14,$A$4:$AB$99,20,0)),"",VLOOKUP('Choose Reference Genes'!$A14,$A$4:$AB$99,20,0))</f>
        <v/>
      </c>
      <c r="AS15" s="93" t="str">
        <f>IF(ISERROR(VLOOKUP('Choose Reference Genes'!$A14,$A$4:$AB$99,21,0)),"",VLOOKUP('Choose Reference Genes'!$A14,$A$4:$AB$99,21,0))</f>
        <v/>
      </c>
      <c r="AT15" s="93" t="str">
        <f>IF(ISERROR(VLOOKUP('Choose Reference Genes'!$A14,$A$4:$AB$99,22,0)),"",VLOOKUP('Choose Reference Genes'!$A14,$A$4:$AB$99,22,0))</f>
        <v/>
      </c>
      <c r="AU15" s="93" t="str">
        <f>IF(ISERROR(VLOOKUP('Choose Reference Genes'!$A14,$A$4:$AB$99,23,0)),"",VLOOKUP('Choose Reference Genes'!$A14,$A$4:$AB$99,23,0))</f>
        <v/>
      </c>
      <c r="AV15" s="93" t="str">
        <f>IF(ISERROR(VLOOKUP('Choose Reference Genes'!$A14,$A$4:$AB$99,24,0)),"",VLOOKUP('Choose Reference Genes'!$A14,$A$4:$AB$99,24,0))</f>
        <v/>
      </c>
      <c r="AW15" s="93" t="str">
        <f>IF(ISERROR(VLOOKUP('Choose Reference Genes'!$A14,$A$4:$AB$99,25,0)),"",VLOOKUP('Choose Reference Genes'!$A14,$A$4:$AB$99,25,0))</f>
        <v/>
      </c>
      <c r="AX15" s="93" t="str">
        <f>IF(ISERROR(VLOOKUP('Choose Reference Genes'!$A14,$A$4:$AB$99,26,0)),"",VLOOKUP('Choose Reference Genes'!$A14,$A$4:$AB$99,26,0))</f>
        <v/>
      </c>
      <c r="AY15" s="93" t="str">
        <f>IF(ISERROR(VLOOKUP('Choose Reference Genes'!$A14,$A$4:$AB$99,27,0)),"",VLOOKUP('Choose Reference Genes'!$A14,$A$4:$AB$99,27,0))</f>
        <v/>
      </c>
      <c r="AZ15" s="94" t="str">
        <f>IF(ISERROR(VLOOKUP('Choose Reference Genes'!$A14,$A$4:$AB$99,28,0)),"",VLOOKUP('Choose Reference Genes'!$A14,$A$4:$AB$99,28,0))</f>
        <v/>
      </c>
      <c r="BA15" s="90" t="str">
        <f t="shared" si="36"/>
        <v>CSF1</v>
      </c>
      <c r="BB15" s="107">
        <v>12</v>
      </c>
      <c r="BC15" s="86">
        <f t="shared" si="0"/>
        <v>2.291999999999998</v>
      </c>
      <c r="BD15" s="86">
        <f t="shared" si="1"/>
        <v>2.2560000000000038</v>
      </c>
      <c r="BE15" s="86">
        <f t="shared" si="2"/>
        <v>2.1879999999999988</v>
      </c>
      <c r="BF15" s="86" t="str">
        <f t="shared" si="3"/>
        <v/>
      </c>
      <c r="BG15" s="86" t="str">
        <f t="shared" si="4"/>
        <v/>
      </c>
      <c r="BH15" s="86" t="str">
        <f t="shared" si="5"/>
        <v/>
      </c>
      <c r="BI15" s="86" t="str">
        <f t="shared" si="6"/>
        <v/>
      </c>
      <c r="BJ15" s="86" t="str">
        <f t="shared" si="7"/>
        <v/>
      </c>
      <c r="BK15" s="86" t="str">
        <f t="shared" si="8"/>
        <v/>
      </c>
      <c r="BL15" s="86" t="str">
        <f t="shared" si="9"/>
        <v/>
      </c>
      <c r="BM15" s="86" t="str">
        <f t="shared" si="37"/>
        <v/>
      </c>
      <c r="BN15" s="86" t="str">
        <f t="shared" si="38"/>
        <v/>
      </c>
      <c r="BO15" s="86">
        <f t="shared" si="11"/>
        <v>4.5600000000000023</v>
      </c>
      <c r="BP15" s="86">
        <f t="shared" si="12"/>
        <v>4.9380000000000024</v>
      </c>
      <c r="BQ15" s="86">
        <f t="shared" si="13"/>
        <v>4.5839999999999996</v>
      </c>
      <c r="BR15" s="86" t="str">
        <f t="shared" si="14"/>
        <v/>
      </c>
      <c r="BS15" s="86" t="str">
        <f t="shared" si="15"/>
        <v/>
      </c>
      <c r="BT15" s="86" t="str">
        <f t="shared" si="16"/>
        <v/>
      </c>
      <c r="BU15" s="86" t="str">
        <f t="shared" si="17"/>
        <v/>
      </c>
      <c r="BV15" s="86" t="str">
        <f t="shared" si="18"/>
        <v/>
      </c>
      <c r="BW15" s="86" t="str">
        <f t="shared" si="19"/>
        <v/>
      </c>
      <c r="BX15" s="86" t="str">
        <f t="shared" si="20"/>
        <v/>
      </c>
      <c r="BY15" s="86" t="str">
        <f t="shared" si="39"/>
        <v/>
      </c>
      <c r="BZ15" s="86" t="str">
        <f t="shared" si="40"/>
        <v/>
      </c>
      <c r="CA15" s="41">
        <f t="shared" si="41"/>
        <v>2.2453333333333334</v>
      </c>
      <c r="CB15" s="41">
        <f t="shared" si="42"/>
        <v>4.6940000000000017</v>
      </c>
      <c r="CC15" s="90" t="str">
        <f t="shared" si="43"/>
        <v>CSF1</v>
      </c>
      <c r="CD15" s="107">
        <v>12</v>
      </c>
      <c r="CE15" s="91">
        <f t="shared" si="22"/>
        <v>0.204192247777506</v>
      </c>
      <c r="CF15" s="91">
        <f t="shared" si="23"/>
        <v>0.2093516218771061</v>
      </c>
      <c r="CG15" s="91">
        <f t="shared" si="24"/>
        <v>0.21945544940238002</v>
      </c>
      <c r="CH15" s="91" t="str">
        <f t="shared" si="25"/>
        <v/>
      </c>
      <c r="CI15" s="91" t="str">
        <f t="shared" si="26"/>
        <v/>
      </c>
      <c r="CJ15" s="91" t="str">
        <f t="shared" si="27"/>
        <v/>
      </c>
      <c r="CK15" s="91" t="str">
        <f t="shared" si="28"/>
        <v/>
      </c>
      <c r="CL15" s="91" t="str">
        <f t="shared" si="29"/>
        <v/>
      </c>
      <c r="CM15" s="91" t="str">
        <f t="shared" si="30"/>
        <v/>
      </c>
      <c r="CN15" s="91" t="str">
        <f t="shared" si="31"/>
        <v/>
      </c>
      <c r="CO15" s="91" t="str">
        <f t="shared" si="44"/>
        <v/>
      </c>
      <c r="CP15" s="91" t="str">
        <f t="shared" si="45"/>
        <v/>
      </c>
      <c r="CQ15" s="91">
        <f t="shared" si="33"/>
        <v>4.2393885232739681E-2</v>
      </c>
      <c r="CR15" s="91">
        <f t="shared" si="33"/>
        <v>3.262224773192867E-2</v>
      </c>
      <c r="CS15" s="91">
        <f t="shared" si="33"/>
        <v>4.1694474052430291E-2</v>
      </c>
      <c r="CT15" s="91" t="str">
        <f t="shared" si="33"/>
        <v/>
      </c>
      <c r="CU15" s="91" t="str">
        <f t="shared" si="33"/>
        <v/>
      </c>
      <c r="CV15" s="91" t="str">
        <f t="shared" si="33"/>
        <v/>
      </c>
      <c r="CW15" s="91" t="str">
        <f t="shared" si="33"/>
        <v/>
      </c>
      <c r="CX15" s="91" t="str">
        <f t="shared" si="33"/>
        <v/>
      </c>
      <c r="CY15" s="91" t="str">
        <f t="shared" si="33"/>
        <v/>
      </c>
      <c r="CZ15" s="91" t="str">
        <f t="shared" si="33"/>
        <v/>
      </c>
      <c r="DA15" s="91" t="str">
        <f t="shared" si="46"/>
        <v/>
      </c>
      <c r="DB15" s="91" t="str">
        <f t="shared" si="47"/>
        <v/>
      </c>
    </row>
    <row r="16" spans="1:116" ht="15" customHeight="1" x14ac:dyDescent="0.3">
      <c r="A16" s="126" t="str">
        <f>'Gene Table'!B15</f>
        <v>CSF2</v>
      </c>
      <c r="B16" s="102">
        <v>13</v>
      </c>
      <c r="C16" s="41">
        <f>IF('Test Sample Data'!C15="","",IF(SUM('Test Sample Data'!C$3:C$98)&gt;10,IF(AND(ISNUMBER('Test Sample Data'!C15),'Test Sample Data'!C15&lt;$C$109, 'Test Sample Data'!C15&gt;0),'Test Sample Data'!C15,$C$109),""))</f>
        <v>35</v>
      </c>
      <c r="D16" s="41">
        <f>IF('Test Sample Data'!D15="","",IF(SUM('Test Sample Data'!D$3:D$98)&gt;10,IF(AND(ISNUMBER('Test Sample Data'!D15),'Test Sample Data'!D15&lt;$C$109, 'Test Sample Data'!D15&gt;0),'Test Sample Data'!D15,$C$109),""))</f>
        <v>35</v>
      </c>
      <c r="E16" s="41">
        <f>IF('Test Sample Data'!E15="","",IF(SUM('Test Sample Data'!E$3:E$98)&gt;10,IF(AND(ISNUMBER('Test Sample Data'!E15),'Test Sample Data'!E15&lt;$C$109, 'Test Sample Data'!E15&gt;0),'Test Sample Data'!E15,$C$109),""))</f>
        <v>34.44</v>
      </c>
      <c r="F16" s="41" t="str">
        <f>IF('Test Sample Data'!F15="","",IF(SUM('Test Sample Data'!F$3:F$98)&gt;10,IF(AND(ISNUMBER('Test Sample Data'!F15),'Test Sample Data'!F15&lt;$C$109, 'Test Sample Data'!F15&gt;0),'Test Sample Data'!F15,$C$109),""))</f>
        <v/>
      </c>
      <c r="G16" s="41" t="str">
        <f>IF('Test Sample Data'!G15="","",IF(SUM('Test Sample Data'!G$3:G$98)&gt;10,IF(AND(ISNUMBER('Test Sample Data'!G15),'Test Sample Data'!G15&lt;$C$109, 'Test Sample Data'!G15&gt;0),'Test Sample Data'!G15,$C$109),""))</f>
        <v/>
      </c>
      <c r="H16" s="41" t="str">
        <f>IF('Test Sample Data'!H15="","",IF(SUM('Test Sample Data'!H$3:H$98)&gt;10,IF(AND(ISNUMBER('Test Sample Data'!H15),'Test Sample Data'!H15&lt;$C$109, 'Test Sample Data'!H15&gt;0),'Test Sample Data'!H15,$C$109),""))</f>
        <v/>
      </c>
      <c r="I16" s="41" t="str">
        <f>IF('Test Sample Data'!I15="","",IF(SUM('Test Sample Data'!I$3:I$98)&gt;10,IF(AND(ISNUMBER('Test Sample Data'!I15),'Test Sample Data'!I15&lt;$C$109, 'Test Sample Data'!I15&gt;0),'Test Sample Data'!I15,$C$109),""))</f>
        <v/>
      </c>
      <c r="J16" s="41" t="str">
        <f>IF('Test Sample Data'!J15="","",IF(SUM('Test Sample Data'!J$3:J$98)&gt;10,IF(AND(ISNUMBER('Test Sample Data'!J15),'Test Sample Data'!J15&lt;$C$109, 'Test Sample Data'!J15&gt;0),'Test Sample Data'!J15,$C$109),""))</f>
        <v/>
      </c>
      <c r="K16" s="41" t="str">
        <f>IF('Test Sample Data'!K15="","",IF(SUM('Test Sample Data'!K$3:K$98)&gt;10,IF(AND(ISNUMBER('Test Sample Data'!K15),'Test Sample Data'!K15&lt;$C$109, 'Test Sample Data'!K15&gt;0),'Test Sample Data'!K15,$C$109),""))</f>
        <v/>
      </c>
      <c r="L16" s="41" t="str">
        <f>IF('Test Sample Data'!L15="","",IF(SUM('Test Sample Data'!L$3:L$98)&gt;10,IF(AND(ISNUMBER('Test Sample Data'!L15),'Test Sample Data'!L15&lt;$C$109, 'Test Sample Data'!L15&gt;0),'Test Sample Data'!L15,$C$109),""))</f>
        <v/>
      </c>
      <c r="M16" s="41" t="str">
        <f>IF('Test Sample Data'!M15="","",IF(SUM('Test Sample Data'!M$3:M$98)&gt;10,IF(AND(ISNUMBER('Test Sample Data'!M15),'Test Sample Data'!M15&lt;$C$109, 'Test Sample Data'!M15&gt;0),'Test Sample Data'!M15,$C$109),""))</f>
        <v/>
      </c>
      <c r="N16" s="41" t="str">
        <f>IF('Test Sample Data'!N15="","",IF(SUM('Test Sample Data'!N$3:N$98)&gt;10,IF(AND(ISNUMBER('Test Sample Data'!N15),'Test Sample Data'!N15&lt;$C$109, 'Test Sample Data'!N15&gt;0),'Test Sample Data'!N15,$C$109),""))</f>
        <v/>
      </c>
      <c r="O16" s="41" t="str">
        <f>'Gene Table'!B15</f>
        <v>CSF2</v>
      </c>
      <c r="P16" s="102">
        <v>13</v>
      </c>
      <c r="Q16" s="41">
        <f>IF('Control Sample Data'!C15="","",IF(SUM('Control Sample Data'!C$3:C$98)&gt;10,IF(AND(ISNUMBER('Control Sample Data'!C15),'Control Sample Data'!C15&lt;$C$109, 'Control Sample Data'!C15&gt;0),'Control Sample Data'!C15,$C$109),""))</f>
        <v>34.1</v>
      </c>
      <c r="R16" s="41">
        <f>IF('Control Sample Data'!D15="","",IF(SUM('Control Sample Data'!D$3:D$98)&gt;10,IF(AND(ISNUMBER('Control Sample Data'!D15),'Control Sample Data'!D15&lt;$C$109, 'Control Sample Data'!D15&gt;0),'Control Sample Data'!D15,$C$109),""))</f>
        <v>34.36</v>
      </c>
      <c r="S16" s="41">
        <f>IF('Control Sample Data'!E15="","",IF(SUM('Control Sample Data'!E$3:E$98)&gt;10,IF(AND(ISNUMBER('Control Sample Data'!E15),'Control Sample Data'!E15&lt;$C$109, 'Control Sample Data'!E15&gt;0),'Control Sample Data'!E15,$C$109),""))</f>
        <v>32.92</v>
      </c>
      <c r="T16" s="41" t="str">
        <f>IF('Control Sample Data'!F15="","",IF(SUM('Control Sample Data'!F$3:F$98)&gt;10,IF(AND(ISNUMBER('Control Sample Data'!F15),'Control Sample Data'!F15&lt;$C$109, 'Control Sample Data'!F15&gt;0),'Control Sample Data'!F15,$C$109),""))</f>
        <v/>
      </c>
      <c r="U16" s="41" t="str">
        <f>IF('Control Sample Data'!G15="","",IF(SUM('Control Sample Data'!G$3:G$98)&gt;10,IF(AND(ISNUMBER('Control Sample Data'!G15),'Control Sample Data'!G15&lt;$C$109, 'Control Sample Data'!G15&gt;0),'Control Sample Data'!G15,$C$109),""))</f>
        <v/>
      </c>
      <c r="V16" s="41" t="str">
        <f>IF('Control Sample Data'!H15="","",IF(SUM('Control Sample Data'!H$3:H$98)&gt;10,IF(AND(ISNUMBER('Control Sample Data'!H15),'Control Sample Data'!H15&lt;$C$109, 'Control Sample Data'!H15&gt;0),'Control Sample Data'!H15,$C$109),""))</f>
        <v/>
      </c>
      <c r="W16" s="41" t="str">
        <f>IF('Control Sample Data'!I15="","",IF(SUM('Control Sample Data'!I$3:I$98)&gt;10,IF(AND(ISNUMBER('Control Sample Data'!I15),'Control Sample Data'!I15&lt;$C$109, 'Control Sample Data'!I15&gt;0),'Control Sample Data'!I15,$C$109),""))</f>
        <v/>
      </c>
      <c r="X16" s="41" t="str">
        <f>IF('Control Sample Data'!J15="","",IF(SUM('Control Sample Data'!J$3:J$98)&gt;10,IF(AND(ISNUMBER('Control Sample Data'!J15),'Control Sample Data'!J15&lt;$C$109, 'Control Sample Data'!J15&gt;0),'Control Sample Data'!J15,$C$109),""))</f>
        <v/>
      </c>
      <c r="Y16" s="41" t="str">
        <f>IF('Control Sample Data'!K15="","",IF(SUM('Control Sample Data'!K$3:K$98)&gt;10,IF(AND(ISNUMBER('Control Sample Data'!K15),'Control Sample Data'!K15&lt;$C$109, 'Control Sample Data'!K15&gt;0),'Control Sample Data'!K15,$C$109),""))</f>
        <v/>
      </c>
      <c r="Z16" s="41" t="str">
        <f>IF('Control Sample Data'!L15="","",IF(SUM('Control Sample Data'!L$3:L$98)&gt;10,IF(AND(ISNUMBER('Control Sample Data'!L15),'Control Sample Data'!L15&lt;$C$109, 'Control Sample Data'!L15&gt;0),'Control Sample Data'!L15,$C$109),""))</f>
        <v/>
      </c>
      <c r="AA16" s="41" t="str">
        <f>IF('Control Sample Data'!M15="","",IF(SUM('Control Sample Data'!M$3:M$98)&gt;10,IF(AND(ISNUMBER('Control Sample Data'!M15),'Control Sample Data'!M15&lt;$C$109, 'Control Sample Data'!M15&gt;0),'Control Sample Data'!M15,$C$109),""))</f>
        <v/>
      </c>
      <c r="AB16" s="127" t="str">
        <f>IF('Control Sample Data'!N15="","",IF(SUM('Control Sample Data'!N$3:N$98)&gt;10,IF(AND(ISNUMBER('Control Sample Data'!N15),'Control Sample Data'!N15&lt;$C$109, 'Control Sample Data'!N15&gt;0),'Control Sample Data'!N15,$C$109),""))</f>
        <v/>
      </c>
      <c r="AC16" s="119" t="str">
        <f>IF(ISERROR(VLOOKUP('Choose Reference Genes'!$A15,$A$4:$N$99,3,0)),"",VLOOKUP('Choose Reference Genes'!$A15,$A$4:$N$99,3,0))</f>
        <v/>
      </c>
      <c r="AD16" s="93" t="str">
        <f>IF(ISERROR(VLOOKUP('Choose Reference Genes'!$A15,$A$4:$N$99,4,0)),"",VLOOKUP('Choose Reference Genes'!$A15,$A$4:$N$99,4,0))</f>
        <v/>
      </c>
      <c r="AE16" s="93" t="str">
        <f>IF(ISERROR(VLOOKUP('Choose Reference Genes'!$A15,$A$4:$N$99,5,0)),"",VLOOKUP('Choose Reference Genes'!$A15,$A$4:$N$99,5,0))</f>
        <v/>
      </c>
      <c r="AF16" s="93" t="str">
        <f>IF(ISERROR(VLOOKUP('Choose Reference Genes'!$A15,$A$4:$N$99,6,0)),"",VLOOKUP('Choose Reference Genes'!$A15,$A$4:$N$99,6,0))</f>
        <v/>
      </c>
      <c r="AG16" s="93" t="str">
        <f>IF(ISERROR(VLOOKUP('Choose Reference Genes'!$A15,$A$4:$N$99,7,0)),"",VLOOKUP('Choose Reference Genes'!$A15,$A$4:$N$99,7,0))</f>
        <v/>
      </c>
      <c r="AH16" s="93" t="str">
        <f>IF(ISERROR(VLOOKUP('Choose Reference Genes'!$A15,$A$4:$N$99,8,0)),"",VLOOKUP('Choose Reference Genes'!$A15,$A$4:$N$99,8,0))</f>
        <v/>
      </c>
      <c r="AI16" s="93" t="str">
        <f>IF(ISERROR(VLOOKUP('Choose Reference Genes'!$A15,$A$4:$N$99,9,0)),"",VLOOKUP('Choose Reference Genes'!$A15,$A$4:$N$99,9,0))</f>
        <v/>
      </c>
      <c r="AJ16" s="93" t="str">
        <f>IF(ISERROR(VLOOKUP('Choose Reference Genes'!$A15,$A$4:$N$99,10,0)),"",VLOOKUP('Choose Reference Genes'!$A15,$A$4:$N$99,10,0))</f>
        <v/>
      </c>
      <c r="AK16" s="93" t="str">
        <f>IF(ISERROR(VLOOKUP('Choose Reference Genes'!$A15,$A$4:$N$99,11,0)),"",VLOOKUP('Choose Reference Genes'!$A15,$A$4:$N$99,11,0))</f>
        <v/>
      </c>
      <c r="AL16" s="93" t="str">
        <f>IF(ISERROR(VLOOKUP('Choose Reference Genes'!$A15,$A$4:$N$99,12,0)),"",VLOOKUP('Choose Reference Genes'!$A15,$A$4:$N$99,12,0))</f>
        <v/>
      </c>
      <c r="AM16" s="93" t="str">
        <f>IF(ISERROR(VLOOKUP('Choose Reference Genes'!$A15,$A$4:$N$99,13,0)),"",VLOOKUP('Choose Reference Genes'!$A15,$A$4:$N$99,13,0))</f>
        <v/>
      </c>
      <c r="AN16" s="94" t="str">
        <f>IF(ISERROR(VLOOKUP('Choose Reference Genes'!$A15,$A$4:$N$99,14,0)),"",VLOOKUP('Choose Reference Genes'!$A15,$A$4:$N$99,14,0))</f>
        <v/>
      </c>
      <c r="AO16" s="92" t="str">
        <f>IF(ISERROR(VLOOKUP('Choose Reference Genes'!$A15,$A$4:$AB$99,17,0)),"",VLOOKUP('Choose Reference Genes'!$A15,$A$4:$AB$99,17,0))</f>
        <v/>
      </c>
      <c r="AP16" s="93" t="str">
        <f>IF(ISERROR(VLOOKUP('Choose Reference Genes'!$A15,$A$4:$AB$99,18,0)),"",VLOOKUP('Choose Reference Genes'!$A15,$A$4:$AB$99,18,0))</f>
        <v/>
      </c>
      <c r="AQ16" s="93" t="str">
        <f>IF(ISERROR(VLOOKUP('Choose Reference Genes'!$A15,$A$4:$AB$99,19,0)),"",VLOOKUP('Choose Reference Genes'!$A15,$A$4:$AB$99,19,0))</f>
        <v/>
      </c>
      <c r="AR16" s="93" t="str">
        <f>IF(ISERROR(VLOOKUP('Choose Reference Genes'!$A15,$A$4:$AB$99,20,0)),"",VLOOKUP('Choose Reference Genes'!$A15,$A$4:$AB$99,20,0))</f>
        <v/>
      </c>
      <c r="AS16" s="93" t="str">
        <f>IF(ISERROR(VLOOKUP('Choose Reference Genes'!$A15,$A$4:$AB$99,21,0)),"",VLOOKUP('Choose Reference Genes'!$A15,$A$4:$AB$99,21,0))</f>
        <v/>
      </c>
      <c r="AT16" s="93" t="str">
        <f>IF(ISERROR(VLOOKUP('Choose Reference Genes'!$A15,$A$4:$AB$99,22,0)),"",VLOOKUP('Choose Reference Genes'!$A15,$A$4:$AB$99,22,0))</f>
        <v/>
      </c>
      <c r="AU16" s="93" t="str">
        <f>IF(ISERROR(VLOOKUP('Choose Reference Genes'!$A15,$A$4:$AB$99,23,0)),"",VLOOKUP('Choose Reference Genes'!$A15,$A$4:$AB$99,23,0))</f>
        <v/>
      </c>
      <c r="AV16" s="93" t="str">
        <f>IF(ISERROR(VLOOKUP('Choose Reference Genes'!$A15,$A$4:$AB$99,24,0)),"",VLOOKUP('Choose Reference Genes'!$A15,$A$4:$AB$99,24,0))</f>
        <v/>
      </c>
      <c r="AW16" s="93" t="str">
        <f>IF(ISERROR(VLOOKUP('Choose Reference Genes'!$A15,$A$4:$AB$99,25,0)),"",VLOOKUP('Choose Reference Genes'!$A15,$A$4:$AB$99,25,0))</f>
        <v/>
      </c>
      <c r="AX16" s="93" t="str">
        <f>IF(ISERROR(VLOOKUP('Choose Reference Genes'!$A15,$A$4:$AB$99,26,0)),"",VLOOKUP('Choose Reference Genes'!$A15,$A$4:$AB$99,26,0))</f>
        <v/>
      </c>
      <c r="AY16" s="93" t="str">
        <f>IF(ISERROR(VLOOKUP('Choose Reference Genes'!$A15,$A$4:$AB$99,27,0)),"",VLOOKUP('Choose Reference Genes'!$A15,$A$4:$AB$99,27,0))</f>
        <v/>
      </c>
      <c r="AZ16" s="94" t="str">
        <f>IF(ISERROR(VLOOKUP('Choose Reference Genes'!$A15,$A$4:$AB$99,28,0)),"",VLOOKUP('Choose Reference Genes'!$A15,$A$4:$AB$99,28,0))</f>
        <v/>
      </c>
      <c r="BA16" s="90" t="str">
        <f t="shared" si="36"/>
        <v>CSF2</v>
      </c>
      <c r="BB16" s="107">
        <v>13</v>
      </c>
      <c r="BC16" s="86">
        <f t="shared" si="0"/>
        <v>16.291999999999998</v>
      </c>
      <c r="BD16" s="86">
        <f t="shared" si="1"/>
        <v>16.316000000000003</v>
      </c>
      <c r="BE16" s="86">
        <f t="shared" si="2"/>
        <v>15.857999999999997</v>
      </c>
      <c r="BF16" s="86" t="str">
        <f t="shared" si="3"/>
        <v/>
      </c>
      <c r="BG16" s="86" t="str">
        <f t="shared" si="4"/>
        <v/>
      </c>
      <c r="BH16" s="86" t="str">
        <f t="shared" si="5"/>
        <v/>
      </c>
      <c r="BI16" s="86" t="str">
        <f t="shared" si="6"/>
        <v/>
      </c>
      <c r="BJ16" s="86" t="str">
        <f t="shared" si="7"/>
        <v/>
      </c>
      <c r="BK16" s="86" t="str">
        <f t="shared" si="8"/>
        <v/>
      </c>
      <c r="BL16" s="86" t="str">
        <f t="shared" si="9"/>
        <v/>
      </c>
      <c r="BM16" s="86" t="str">
        <f t="shared" si="37"/>
        <v/>
      </c>
      <c r="BN16" s="86" t="str">
        <f t="shared" si="38"/>
        <v/>
      </c>
      <c r="BO16" s="86">
        <f t="shared" si="11"/>
        <v>15.630000000000003</v>
      </c>
      <c r="BP16" s="86">
        <f t="shared" si="12"/>
        <v>16.018000000000001</v>
      </c>
      <c r="BQ16" s="86">
        <f t="shared" si="13"/>
        <v>14.344000000000001</v>
      </c>
      <c r="BR16" s="86" t="str">
        <f t="shared" si="14"/>
        <v/>
      </c>
      <c r="BS16" s="86" t="str">
        <f t="shared" si="15"/>
        <v/>
      </c>
      <c r="BT16" s="86" t="str">
        <f t="shared" si="16"/>
        <v/>
      </c>
      <c r="BU16" s="86" t="str">
        <f t="shared" si="17"/>
        <v/>
      </c>
      <c r="BV16" s="86" t="str">
        <f t="shared" si="18"/>
        <v/>
      </c>
      <c r="BW16" s="86" t="str">
        <f t="shared" si="19"/>
        <v/>
      </c>
      <c r="BX16" s="86" t="str">
        <f t="shared" si="20"/>
        <v/>
      </c>
      <c r="BY16" s="86" t="str">
        <f t="shared" si="39"/>
        <v/>
      </c>
      <c r="BZ16" s="86" t="str">
        <f t="shared" si="40"/>
        <v/>
      </c>
      <c r="CA16" s="41">
        <f t="shared" si="41"/>
        <v>16.155333333333335</v>
      </c>
      <c r="CB16" s="41">
        <f t="shared" si="42"/>
        <v>15.330666666666668</v>
      </c>
      <c r="CC16" s="90" t="str">
        <f t="shared" si="43"/>
        <v>CSF2</v>
      </c>
      <c r="CD16" s="107">
        <v>13</v>
      </c>
      <c r="CE16" s="91">
        <f t="shared" si="22"/>
        <v>1.2462905748138799E-5</v>
      </c>
      <c r="CF16" s="91">
        <f t="shared" si="23"/>
        <v>1.2257293651688118E-5</v>
      </c>
      <c r="CG16" s="91">
        <f t="shared" si="24"/>
        <v>1.6837062683745765E-5</v>
      </c>
      <c r="CH16" s="91" t="str">
        <f t="shared" si="25"/>
        <v/>
      </c>
      <c r="CI16" s="91" t="str">
        <f t="shared" si="26"/>
        <v/>
      </c>
      <c r="CJ16" s="91" t="str">
        <f t="shared" si="27"/>
        <v/>
      </c>
      <c r="CK16" s="91" t="str">
        <f t="shared" si="28"/>
        <v/>
      </c>
      <c r="CL16" s="91" t="str">
        <f t="shared" si="29"/>
        <v/>
      </c>
      <c r="CM16" s="91" t="str">
        <f t="shared" si="30"/>
        <v/>
      </c>
      <c r="CN16" s="91" t="str">
        <f t="shared" si="31"/>
        <v/>
      </c>
      <c r="CO16" s="91" t="str">
        <f t="shared" si="44"/>
        <v/>
      </c>
      <c r="CP16" s="91" t="str">
        <f t="shared" si="45"/>
        <v/>
      </c>
      <c r="CQ16" s="91">
        <f t="shared" si="33"/>
        <v>1.9719739237022255E-5</v>
      </c>
      <c r="CR16" s="91">
        <f t="shared" si="33"/>
        <v>1.5069593222738235E-5</v>
      </c>
      <c r="CS16" s="91">
        <f t="shared" si="33"/>
        <v>4.8086785037191503E-5</v>
      </c>
      <c r="CT16" s="91" t="str">
        <f t="shared" si="33"/>
        <v/>
      </c>
      <c r="CU16" s="91" t="str">
        <f t="shared" si="33"/>
        <v/>
      </c>
      <c r="CV16" s="91" t="str">
        <f t="shared" si="33"/>
        <v/>
      </c>
      <c r="CW16" s="91" t="str">
        <f t="shared" si="33"/>
        <v/>
      </c>
      <c r="CX16" s="91" t="str">
        <f t="shared" si="33"/>
        <v/>
      </c>
      <c r="CY16" s="91" t="str">
        <f t="shared" si="33"/>
        <v/>
      </c>
      <c r="CZ16" s="91" t="str">
        <f t="shared" si="33"/>
        <v/>
      </c>
      <c r="DA16" s="91" t="str">
        <f t="shared" si="46"/>
        <v/>
      </c>
      <c r="DB16" s="91" t="str">
        <f t="shared" si="47"/>
        <v/>
      </c>
    </row>
    <row r="17" spans="1:106" ht="15" customHeight="1" x14ac:dyDescent="0.3">
      <c r="A17" s="126" t="str">
        <f>'Gene Table'!B16</f>
        <v>CSF3</v>
      </c>
      <c r="B17" s="102">
        <v>14</v>
      </c>
      <c r="C17" s="41">
        <f>IF('Test Sample Data'!C16="","",IF(SUM('Test Sample Data'!C$3:C$98)&gt;10,IF(AND(ISNUMBER('Test Sample Data'!C16),'Test Sample Data'!C16&lt;$C$109, 'Test Sample Data'!C16&gt;0),'Test Sample Data'!C16,$C$109),""))</f>
        <v>33.1</v>
      </c>
      <c r="D17" s="41">
        <f>IF('Test Sample Data'!D16="","",IF(SUM('Test Sample Data'!D$3:D$98)&gt;10,IF(AND(ISNUMBER('Test Sample Data'!D16),'Test Sample Data'!D16&lt;$C$109, 'Test Sample Data'!D16&gt;0),'Test Sample Data'!D16,$C$109),""))</f>
        <v>33.11</v>
      </c>
      <c r="E17" s="41">
        <f>IF('Test Sample Data'!E16="","",IF(SUM('Test Sample Data'!E$3:E$98)&gt;10,IF(AND(ISNUMBER('Test Sample Data'!E16),'Test Sample Data'!E16&lt;$C$109, 'Test Sample Data'!E16&gt;0),'Test Sample Data'!E16,$C$109),""))</f>
        <v>33.130000000000003</v>
      </c>
      <c r="F17" s="41" t="str">
        <f>IF('Test Sample Data'!F16="","",IF(SUM('Test Sample Data'!F$3:F$98)&gt;10,IF(AND(ISNUMBER('Test Sample Data'!F16),'Test Sample Data'!F16&lt;$C$109, 'Test Sample Data'!F16&gt;0),'Test Sample Data'!F16,$C$109),""))</f>
        <v/>
      </c>
      <c r="G17" s="41" t="str">
        <f>IF('Test Sample Data'!G16="","",IF(SUM('Test Sample Data'!G$3:G$98)&gt;10,IF(AND(ISNUMBER('Test Sample Data'!G16),'Test Sample Data'!G16&lt;$C$109, 'Test Sample Data'!G16&gt;0),'Test Sample Data'!G16,$C$109),""))</f>
        <v/>
      </c>
      <c r="H17" s="41" t="str">
        <f>IF('Test Sample Data'!H16="","",IF(SUM('Test Sample Data'!H$3:H$98)&gt;10,IF(AND(ISNUMBER('Test Sample Data'!H16),'Test Sample Data'!H16&lt;$C$109, 'Test Sample Data'!H16&gt;0),'Test Sample Data'!H16,$C$109),""))</f>
        <v/>
      </c>
      <c r="I17" s="41" t="str">
        <f>IF('Test Sample Data'!I16="","",IF(SUM('Test Sample Data'!I$3:I$98)&gt;10,IF(AND(ISNUMBER('Test Sample Data'!I16),'Test Sample Data'!I16&lt;$C$109, 'Test Sample Data'!I16&gt;0),'Test Sample Data'!I16,$C$109),""))</f>
        <v/>
      </c>
      <c r="J17" s="41" t="str">
        <f>IF('Test Sample Data'!J16="","",IF(SUM('Test Sample Data'!J$3:J$98)&gt;10,IF(AND(ISNUMBER('Test Sample Data'!J16),'Test Sample Data'!J16&lt;$C$109, 'Test Sample Data'!J16&gt;0),'Test Sample Data'!J16,$C$109),""))</f>
        <v/>
      </c>
      <c r="K17" s="41" t="str">
        <f>IF('Test Sample Data'!K16="","",IF(SUM('Test Sample Data'!K$3:K$98)&gt;10,IF(AND(ISNUMBER('Test Sample Data'!K16),'Test Sample Data'!K16&lt;$C$109, 'Test Sample Data'!K16&gt;0),'Test Sample Data'!K16,$C$109),""))</f>
        <v/>
      </c>
      <c r="L17" s="41" t="str">
        <f>IF('Test Sample Data'!L16="","",IF(SUM('Test Sample Data'!L$3:L$98)&gt;10,IF(AND(ISNUMBER('Test Sample Data'!L16),'Test Sample Data'!L16&lt;$C$109, 'Test Sample Data'!L16&gt;0),'Test Sample Data'!L16,$C$109),""))</f>
        <v/>
      </c>
      <c r="M17" s="41" t="str">
        <f>IF('Test Sample Data'!M16="","",IF(SUM('Test Sample Data'!M$3:M$98)&gt;10,IF(AND(ISNUMBER('Test Sample Data'!M16),'Test Sample Data'!M16&lt;$C$109, 'Test Sample Data'!M16&gt;0),'Test Sample Data'!M16,$C$109),""))</f>
        <v/>
      </c>
      <c r="N17" s="41" t="str">
        <f>IF('Test Sample Data'!N16="","",IF(SUM('Test Sample Data'!N$3:N$98)&gt;10,IF(AND(ISNUMBER('Test Sample Data'!N16),'Test Sample Data'!N16&lt;$C$109, 'Test Sample Data'!N16&gt;0),'Test Sample Data'!N16,$C$109),""))</f>
        <v/>
      </c>
      <c r="O17" s="41" t="str">
        <f>'Gene Table'!B16</f>
        <v>CSF3</v>
      </c>
      <c r="P17" s="102">
        <v>14</v>
      </c>
      <c r="Q17" s="41">
        <f>IF('Control Sample Data'!C16="","",IF(SUM('Control Sample Data'!C$3:C$98)&gt;10,IF(AND(ISNUMBER('Control Sample Data'!C16),'Control Sample Data'!C16&lt;$C$109, 'Control Sample Data'!C16&gt;0),'Control Sample Data'!C16,$C$109),""))</f>
        <v>33.130000000000003</v>
      </c>
      <c r="R17" s="41">
        <f>IF('Control Sample Data'!D16="","",IF(SUM('Control Sample Data'!D$3:D$98)&gt;10,IF(AND(ISNUMBER('Control Sample Data'!D16),'Control Sample Data'!D16&lt;$C$109, 'Control Sample Data'!D16&gt;0),'Control Sample Data'!D16,$C$109),""))</f>
        <v>35</v>
      </c>
      <c r="S17" s="41">
        <f>IF('Control Sample Data'!E16="","",IF(SUM('Control Sample Data'!E$3:E$98)&gt;10,IF(AND(ISNUMBER('Control Sample Data'!E16),'Control Sample Data'!E16&lt;$C$109, 'Control Sample Data'!E16&gt;0),'Control Sample Data'!E16,$C$109),""))</f>
        <v>34.1</v>
      </c>
      <c r="T17" s="41" t="str">
        <f>IF('Control Sample Data'!F16="","",IF(SUM('Control Sample Data'!F$3:F$98)&gt;10,IF(AND(ISNUMBER('Control Sample Data'!F16),'Control Sample Data'!F16&lt;$C$109, 'Control Sample Data'!F16&gt;0),'Control Sample Data'!F16,$C$109),""))</f>
        <v/>
      </c>
      <c r="U17" s="41" t="str">
        <f>IF('Control Sample Data'!G16="","",IF(SUM('Control Sample Data'!G$3:G$98)&gt;10,IF(AND(ISNUMBER('Control Sample Data'!G16),'Control Sample Data'!G16&lt;$C$109, 'Control Sample Data'!G16&gt;0),'Control Sample Data'!G16,$C$109),""))</f>
        <v/>
      </c>
      <c r="V17" s="41" t="str">
        <f>IF('Control Sample Data'!H16="","",IF(SUM('Control Sample Data'!H$3:H$98)&gt;10,IF(AND(ISNUMBER('Control Sample Data'!H16),'Control Sample Data'!H16&lt;$C$109, 'Control Sample Data'!H16&gt;0),'Control Sample Data'!H16,$C$109),""))</f>
        <v/>
      </c>
      <c r="W17" s="41" t="str">
        <f>IF('Control Sample Data'!I16="","",IF(SUM('Control Sample Data'!I$3:I$98)&gt;10,IF(AND(ISNUMBER('Control Sample Data'!I16),'Control Sample Data'!I16&lt;$C$109, 'Control Sample Data'!I16&gt;0),'Control Sample Data'!I16,$C$109),""))</f>
        <v/>
      </c>
      <c r="X17" s="41" t="str">
        <f>IF('Control Sample Data'!J16="","",IF(SUM('Control Sample Data'!J$3:J$98)&gt;10,IF(AND(ISNUMBER('Control Sample Data'!J16),'Control Sample Data'!J16&lt;$C$109, 'Control Sample Data'!J16&gt;0),'Control Sample Data'!J16,$C$109),""))</f>
        <v/>
      </c>
      <c r="Y17" s="41" t="str">
        <f>IF('Control Sample Data'!K16="","",IF(SUM('Control Sample Data'!K$3:K$98)&gt;10,IF(AND(ISNUMBER('Control Sample Data'!K16),'Control Sample Data'!K16&lt;$C$109, 'Control Sample Data'!K16&gt;0),'Control Sample Data'!K16,$C$109),""))</f>
        <v/>
      </c>
      <c r="Z17" s="41" t="str">
        <f>IF('Control Sample Data'!L16="","",IF(SUM('Control Sample Data'!L$3:L$98)&gt;10,IF(AND(ISNUMBER('Control Sample Data'!L16),'Control Sample Data'!L16&lt;$C$109, 'Control Sample Data'!L16&gt;0),'Control Sample Data'!L16,$C$109),""))</f>
        <v/>
      </c>
      <c r="AA17" s="41" t="str">
        <f>IF('Control Sample Data'!M16="","",IF(SUM('Control Sample Data'!M$3:M$98)&gt;10,IF(AND(ISNUMBER('Control Sample Data'!M16),'Control Sample Data'!M16&lt;$C$109, 'Control Sample Data'!M16&gt;0),'Control Sample Data'!M16,$C$109),""))</f>
        <v/>
      </c>
      <c r="AB17" s="127" t="str">
        <f>IF('Control Sample Data'!N16="","",IF(SUM('Control Sample Data'!N$3:N$98)&gt;10,IF(AND(ISNUMBER('Control Sample Data'!N16),'Control Sample Data'!N16&lt;$C$109, 'Control Sample Data'!N16&gt;0),'Control Sample Data'!N16,$C$109),""))</f>
        <v/>
      </c>
      <c r="AC17" s="119" t="str">
        <f>IF(ISERROR(VLOOKUP('Choose Reference Genes'!$A16,$A$4:$N$99,3,0)),"",VLOOKUP('Choose Reference Genes'!$A16,$A$4:$N$99,3,0))</f>
        <v/>
      </c>
      <c r="AD17" s="93" t="str">
        <f>IF(ISERROR(VLOOKUP('Choose Reference Genes'!$A16,$A$4:$N$99,4,0)),"",VLOOKUP('Choose Reference Genes'!$A16,$A$4:$N$99,4,0))</f>
        <v/>
      </c>
      <c r="AE17" s="93" t="str">
        <f>IF(ISERROR(VLOOKUP('Choose Reference Genes'!$A16,$A$4:$N$99,5,0)),"",VLOOKUP('Choose Reference Genes'!$A16,$A$4:$N$99,5,0))</f>
        <v/>
      </c>
      <c r="AF17" s="93" t="str">
        <f>IF(ISERROR(VLOOKUP('Choose Reference Genes'!$A16,$A$4:$N$99,6,0)),"",VLOOKUP('Choose Reference Genes'!$A16,$A$4:$N$99,6,0))</f>
        <v/>
      </c>
      <c r="AG17" s="93" t="str">
        <f>IF(ISERROR(VLOOKUP('Choose Reference Genes'!$A16,$A$4:$N$99,7,0)),"",VLOOKUP('Choose Reference Genes'!$A16,$A$4:$N$99,7,0))</f>
        <v/>
      </c>
      <c r="AH17" s="93" t="str">
        <f>IF(ISERROR(VLOOKUP('Choose Reference Genes'!$A16,$A$4:$N$99,8,0)),"",VLOOKUP('Choose Reference Genes'!$A16,$A$4:$N$99,8,0))</f>
        <v/>
      </c>
      <c r="AI17" s="93" t="str">
        <f>IF(ISERROR(VLOOKUP('Choose Reference Genes'!$A16,$A$4:$N$99,9,0)),"",VLOOKUP('Choose Reference Genes'!$A16,$A$4:$N$99,9,0))</f>
        <v/>
      </c>
      <c r="AJ17" s="93" t="str">
        <f>IF(ISERROR(VLOOKUP('Choose Reference Genes'!$A16,$A$4:$N$99,10,0)),"",VLOOKUP('Choose Reference Genes'!$A16,$A$4:$N$99,10,0))</f>
        <v/>
      </c>
      <c r="AK17" s="93" t="str">
        <f>IF(ISERROR(VLOOKUP('Choose Reference Genes'!$A16,$A$4:$N$99,11,0)),"",VLOOKUP('Choose Reference Genes'!$A16,$A$4:$N$99,11,0))</f>
        <v/>
      </c>
      <c r="AL17" s="93" t="str">
        <f>IF(ISERROR(VLOOKUP('Choose Reference Genes'!$A16,$A$4:$N$99,12,0)),"",VLOOKUP('Choose Reference Genes'!$A16,$A$4:$N$99,12,0))</f>
        <v/>
      </c>
      <c r="AM17" s="93" t="str">
        <f>IF(ISERROR(VLOOKUP('Choose Reference Genes'!$A16,$A$4:$N$99,13,0)),"",VLOOKUP('Choose Reference Genes'!$A16,$A$4:$N$99,13,0))</f>
        <v/>
      </c>
      <c r="AN17" s="94" t="str">
        <f>IF(ISERROR(VLOOKUP('Choose Reference Genes'!$A16,$A$4:$N$99,14,0)),"",VLOOKUP('Choose Reference Genes'!$A16,$A$4:$N$99,14,0))</f>
        <v/>
      </c>
      <c r="AO17" s="92" t="str">
        <f>IF(ISERROR(VLOOKUP('Choose Reference Genes'!$A16,$A$4:$AB$99,17,0)),"",VLOOKUP('Choose Reference Genes'!$A16,$A$4:$AB$99,17,0))</f>
        <v/>
      </c>
      <c r="AP17" s="93" t="str">
        <f>IF(ISERROR(VLOOKUP('Choose Reference Genes'!$A16,$A$4:$AB$99,18,0)),"",VLOOKUP('Choose Reference Genes'!$A16,$A$4:$AB$99,18,0))</f>
        <v/>
      </c>
      <c r="AQ17" s="93" t="str">
        <f>IF(ISERROR(VLOOKUP('Choose Reference Genes'!$A16,$A$4:$AB$99,19,0)),"",VLOOKUP('Choose Reference Genes'!$A16,$A$4:$AB$99,19,0))</f>
        <v/>
      </c>
      <c r="AR17" s="93" t="str">
        <f>IF(ISERROR(VLOOKUP('Choose Reference Genes'!$A16,$A$4:$AB$99,20,0)),"",VLOOKUP('Choose Reference Genes'!$A16,$A$4:$AB$99,20,0))</f>
        <v/>
      </c>
      <c r="AS17" s="93" t="str">
        <f>IF(ISERROR(VLOOKUP('Choose Reference Genes'!$A16,$A$4:$AB$99,21,0)),"",VLOOKUP('Choose Reference Genes'!$A16,$A$4:$AB$99,21,0))</f>
        <v/>
      </c>
      <c r="AT17" s="93" t="str">
        <f>IF(ISERROR(VLOOKUP('Choose Reference Genes'!$A16,$A$4:$AB$99,22,0)),"",VLOOKUP('Choose Reference Genes'!$A16,$A$4:$AB$99,22,0))</f>
        <v/>
      </c>
      <c r="AU17" s="93" t="str">
        <f>IF(ISERROR(VLOOKUP('Choose Reference Genes'!$A16,$A$4:$AB$99,23,0)),"",VLOOKUP('Choose Reference Genes'!$A16,$A$4:$AB$99,23,0))</f>
        <v/>
      </c>
      <c r="AV17" s="93" t="str">
        <f>IF(ISERROR(VLOOKUP('Choose Reference Genes'!$A16,$A$4:$AB$99,24,0)),"",VLOOKUP('Choose Reference Genes'!$A16,$A$4:$AB$99,24,0))</f>
        <v/>
      </c>
      <c r="AW17" s="93" t="str">
        <f>IF(ISERROR(VLOOKUP('Choose Reference Genes'!$A16,$A$4:$AB$99,25,0)),"",VLOOKUP('Choose Reference Genes'!$A16,$A$4:$AB$99,25,0))</f>
        <v/>
      </c>
      <c r="AX17" s="93" t="str">
        <f>IF(ISERROR(VLOOKUP('Choose Reference Genes'!$A16,$A$4:$AB$99,26,0)),"",VLOOKUP('Choose Reference Genes'!$A16,$A$4:$AB$99,26,0))</f>
        <v/>
      </c>
      <c r="AY17" s="93" t="str">
        <f>IF(ISERROR(VLOOKUP('Choose Reference Genes'!$A16,$A$4:$AB$99,27,0)),"",VLOOKUP('Choose Reference Genes'!$A16,$A$4:$AB$99,27,0))</f>
        <v/>
      </c>
      <c r="AZ17" s="94" t="str">
        <f>IF(ISERROR(VLOOKUP('Choose Reference Genes'!$A16,$A$4:$AB$99,28,0)),"",VLOOKUP('Choose Reference Genes'!$A16,$A$4:$AB$99,28,0))</f>
        <v/>
      </c>
      <c r="BA17" s="90" t="str">
        <f t="shared" si="36"/>
        <v>CSF3</v>
      </c>
      <c r="BB17" s="107">
        <v>14</v>
      </c>
      <c r="BC17" s="86">
        <f t="shared" si="0"/>
        <v>14.391999999999999</v>
      </c>
      <c r="BD17" s="86">
        <f t="shared" si="1"/>
        <v>14.426000000000002</v>
      </c>
      <c r="BE17" s="86">
        <f t="shared" si="2"/>
        <v>14.548000000000002</v>
      </c>
      <c r="BF17" s="86" t="str">
        <f t="shared" si="3"/>
        <v/>
      </c>
      <c r="BG17" s="86" t="str">
        <f t="shared" si="4"/>
        <v/>
      </c>
      <c r="BH17" s="86" t="str">
        <f t="shared" si="5"/>
        <v/>
      </c>
      <c r="BI17" s="86" t="str">
        <f t="shared" si="6"/>
        <v/>
      </c>
      <c r="BJ17" s="86" t="str">
        <f t="shared" si="7"/>
        <v/>
      </c>
      <c r="BK17" s="86" t="str">
        <f t="shared" si="8"/>
        <v/>
      </c>
      <c r="BL17" s="86" t="str">
        <f t="shared" si="9"/>
        <v/>
      </c>
      <c r="BM17" s="86" t="str">
        <f t="shared" si="37"/>
        <v/>
      </c>
      <c r="BN17" s="86" t="str">
        <f t="shared" si="38"/>
        <v/>
      </c>
      <c r="BO17" s="86">
        <f t="shared" si="11"/>
        <v>14.660000000000004</v>
      </c>
      <c r="BP17" s="86">
        <f t="shared" si="12"/>
        <v>16.658000000000001</v>
      </c>
      <c r="BQ17" s="86">
        <f t="shared" si="13"/>
        <v>15.524000000000001</v>
      </c>
      <c r="BR17" s="86" t="str">
        <f t="shared" si="14"/>
        <v/>
      </c>
      <c r="BS17" s="86" t="str">
        <f t="shared" si="15"/>
        <v/>
      </c>
      <c r="BT17" s="86" t="str">
        <f t="shared" si="16"/>
        <v/>
      </c>
      <c r="BU17" s="86" t="str">
        <f t="shared" si="17"/>
        <v/>
      </c>
      <c r="BV17" s="86" t="str">
        <f t="shared" si="18"/>
        <v/>
      </c>
      <c r="BW17" s="86" t="str">
        <f t="shared" si="19"/>
        <v/>
      </c>
      <c r="BX17" s="86" t="str">
        <f t="shared" si="20"/>
        <v/>
      </c>
      <c r="BY17" s="86" t="str">
        <f t="shared" si="39"/>
        <v/>
      </c>
      <c r="BZ17" s="86" t="str">
        <f t="shared" si="40"/>
        <v/>
      </c>
      <c r="CA17" s="41">
        <f t="shared" si="41"/>
        <v>14.455333333333334</v>
      </c>
      <c r="CB17" s="41">
        <f t="shared" si="42"/>
        <v>15.614000000000003</v>
      </c>
      <c r="CC17" s="90" t="str">
        <f t="shared" si="43"/>
        <v>CSF3</v>
      </c>
      <c r="CD17" s="107">
        <v>14</v>
      </c>
      <c r="CE17" s="91">
        <f t="shared" si="22"/>
        <v>4.6513208933708828E-5</v>
      </c>
      <c r="CF17" s="91">
        <f t="shared" si="23"/>
        <v>4.5429847874955353E-5</v>
      </c>
      <c r="CG17" s="91">
        <f t="shared" si="24"/>
        <v>4.1746072506789875E-5</v>
      </c>
      <c r="CH17" s="91" t="str">
        <f t="shared" si="25"/>
        <v/>
      </c>
      <c r="CI17" s="91" t="str">
        <f t="shared" si="26"/>
        <v/>
      </c>
      <c r="CJ17" s="91" t="str">
        <f t="shared" si="27"/>
        <v/>
      </c>
      <c r="CK17" s="91" t="str">
        <f t="shared" si="28"/>
        <v/>
      </c>
      <c r="CL17" s="91" t="str">
        <f t="shared" si="29"/>
        <v/>
      </c>
      <c r="CM17" s="91" t="str">
        <f t="shared" si="30"/>
        <v/>
      </c>
      <c r="CN17" s="91" t="str">
        <f t="shared" si="31"/>
        <v/>
      </c>
      <c r="CO17" s="91" t="str">
        <f t="shared" si="44"/>
        <v/>
      </c>
      <c r="CP17" s="91" t="str">
        <f t="shared" si="45"/>
        <v/>
      </c>
      <c r="CQ17" s="91">
        <f t="shared" si="33"/>
        <v>3.8627825743721807E-5</v>
      </c>
      <c r="CR17" s="91">
        <f t="shared" si="33"/>
        <v>9.670353103900327E-6</v>
      </c>
      <c r="CS17" s="91">
        <f t="shared" si="33"/>
        <v>2.1223174617156794E-5</v>
      </c>
      <c r="CT17" s="91" t="str">
        <f t="shared" si="33"/>
        <v/>
      </c>
      <c r="CU17" s="91" t="str">
        <f t="shared" si="33"/>
        <v/>
      </c>
      <c r="CV17" s="91" t="str">
        <f t="shared" si="33"/>
        <v/>
      </c>
      <c r="CW17" s="91" t="str">
        <f t="shared" si="33"/>
        <v/>
      </c>
      <c r="CX17" s="91" t="str">
        <f t="shared" si="33"/>
        <v/>
      </c>
      <c r="CY17" s="91" t="str">
        <f t="shared" si="33"/>
        <v/>
      </c>
      <c r="CZ17" s="91" t="str">
        <f t="shared" si="33"/>
        <v/>
      </c>
      <c r="DA17" s="91" t="str">
        <f t="shared" si="46"/>
        <v/>
      </c>
      <c r="DB17" s="91" t="str">
        <f t="shared" si="47"/>
        <v/>
      </c>
    </row>
    <row r="18" spans="1:106" ht="15" customHeight="1" x14ac:dyDescent="0.3">
      <c r="A18" s="126" t="str">
        <f>'Gene Table'!B17</f>
        <v>FAM3B</v>
      </c>
      <c r="B18" s="102">
        <v>15</v>
      </c>
      <c r="C18" s="41">
        <f>IF('Test Sample Data'!C17="","",IF(SUM('Test Sample Data'!C$3:C$98)&gt;10,IF(AND(ISNUMBER('Test Sample Data'!C17),'Test Sample Data'!C17&lt;$C$109, 'Test Sample Data'!C17&gt;0),'Test Sample Data'!C17,$C$109),""))</f>
        <v>25.02</v>
      </c>
      <c r="D18" s="41">
        <f>IF('Test Sample Data'!D17="","",IF(SUM('Test Sample Data'!D$3:D$98)&gt;10,IF(AND(ISNUMBER('Test Sample Data'!D17),'Test Sample Data'!D17&lt;$C$109, 'Test Sample Data'!D17&gt;0),'Test Sample Data'!D17,$C$109),""))</f>
        <v>25</v>
      </c>
      <c r="E18" s="41">
        <f>IF('Test Sample Data'!E17="","",IF(SUM('Test Sample Data'!E$3:E$98)&gt;10,IF(AND(ISNUMBER('Test Sample Data'!E17),'Test Sample Data'!E17&lt;$C$109, 'Test Sample Data'!E17&gt;0),'Test Sample Data'!E17,$C$109),""))</f>
        <v>24.89</v>
      </c>
      <c r="F18" s="41" t="str">
        <f>IF('Test Sample Data'!F17="","",IF(SUM('Test Sample Data'!F$3:F$98)&gt;10,IF(AND(ISNUMBER('Test Sample Data'!F17),'Test Sample Data'!F17&lt;$C$109, 'Test Sample Data'!F17&gt;0),'Test Sample Data'!F17,$C$109),""))</f>
        <v/>
      </c>
      <c r="G18" s="41" t="str">
        <f>IF('Test Sample Data'!G17="","",IF(SUM('Test Sample Data'!G$3:G$98)&gt;10,IF(AND(ISNUMBER('Test Sample Data'!G17),'Test Sample Data'!G17&lt;$C$109, 'Test Sample Data'!G17&gt;0),'Test Sample Data'!G17,$C$109),""))</f>
        <v/>
      </c>
      <c r="H18" s="41" t="str">
        <f>IF('Test Sample Data'!H17="","",IF(SUM('Test Sample Data'!H$3:H$98)&gt;10,IF(AND(ISNUMBER('Test Sample Data'!H17),'Test Sample Data'!H17&lt;$C$109, 'Test Sample Data'!H17&gt;0),'Test Sample Data'!H17,$C$109),""))</f>
        <v/>
      </c>
      <c r="I18" s="41" t="str">
        <f>IF('Test Sample Data'!I17="","",IF(SUM('Test Sample Data'!I$3:I$98)&gt;10,IF(AND(ISNUMBER('Test Sample Data'!I17),'Test Sample Data'!I17&lt;$C$109, 'Test Sample Data'!I17&gt;0),'Test Sample Data'!I17,$C$109),""))</f>
        <v/>
      </c>
      <c r="J18" s="41" t="str">
        <f>IF('Test Sample Data'!J17="","",IF(SUM('Test Sample Data'!J$3:J$98)&gt;10,IF(AND(ISNUMBER('Test Sample Data'!J17),'Test Sample Data'!J17&lt;$C$109, 'Test Sample Data'!J17&gt;0),'Test Sample Data'!J17,$C$109),""))</f>
        <v/>
      </c>
      <c r="K18" s="41" t="str">
        <f>IF('Test Sample Data'!K17="","",IF(SUM('Test Sample Data'!K$3:K$98)&gt;10,IF(AND(ISNUMBER('Test Sample Data'!K17),'Test Sample Data'!K17&lt;$C$109, 'Test Sample Data'!K17&gt;0),'Test Sample Data'!K17,$C$109),""))</f>
        <v/>
      </c>
      <c r="L18" s="41" t="str">
        <f>IF('Test Sample Data'!L17="","",IF(SUM('Test Sample Data'!L$3:L$98)&gt;10,IF(AND(ISNUMBER('Test Sample Data'!L17),'Test Sample Data'!L17&lt;$C$109, 'Test Sample Data'!L17&gt;0),'Test Sample Data'!L17,$C$109),""))</f>
        <v/>
      </c>
      <c r="M18" s="41" t="str">
        <f>IF('Test Sample Data'!M17="","",IF(SUM('Test Sample Data'!M$3:M$98)&gt;10,IF(AND(ISNUMBER('Test Sample Data'!M17),'Test Sample Data'!M17&lt;$C$109, 'Test Sample Data'!M17&gt;0),'Test Sample Data'!M17,$C$109),""))</f>
        <v/>
      </c>
      <c r="N18" s="41" t="str">
        <f>IF('Test Sample Data'!N17="","",IF(SUM('Test Sample Data'!N$3:N$98)&gt;10,IF(AND(ISNUMBER('Test Sample Data'!N17),'Test Sample Data'!N17&lt;$C$109, 'Test Sample Data'!N17&gt;0),'Test Sample Data'!N17,$C$109),""))</f>
        <v/>
      </c>
      <c r="O18" s="41" t="str">
        <f>'Gene Table'!B17</f>
        <v>FAM3B</v>
      </c>
      <c r="P18" s="102">
        <v>15</v>
      </c>
      <c r="Q18" s="41">
        <f>IF('Control Sample Data'!C17="","",IF(SUM('Control Sample Data'!C$3:C$98)&gt;10,IF(AND(ISNUMBER('Control Sample Data'!C17),'Control Sample Data'!C17&lt;$C$109, 'Control Sample Data'!C17&gt;0),'Control Sample Data'!C17,$C$109),""))</f>
        <v>25.3</v>
      </c>
      <c r="R18" s="41">
        <f>IF('Control Sample Data'!D17="","",IF(SUM('Control Sample Data'!D$3:D$98)&gt;10,IF(AND(ISNUMBER('Control Sample Data'!D17),'Control Sample Data'!D17&lt;$C$109, 'Control Sample Data'!D17&gt;0),'Control Sample Data'!D17,$C$109),""))</f>
        <v>25.36</v>
      </c>
      <c r="S18" s="41">
        <f>IF('Control Sample Data'!E17="","",IF(SUM('Control Sample Data'!E$3:E$98)&gt;10,IF(AND(ISNUMBER('Control Sample Data'!E17),'Control Sample Data'!E17&lt;$C$109, 'Control Sample Data'!E17&gt;0),'Control Sample Data'!E17,$C$109),""))</f>
        <v>25.3</v>
      </c>
      <c r="T18" s="41" t="str">
        <f>IF('Control Sample Data'!F17="","",IF(SUM('Control Sample Data'!F$3:F$98)&gt;10,IF(AND(ISNUMBER('Control Sample Data'!F17),'Control Sample Data'!F17&lt;$C$109, 'Control Sample Data'!F17&gt;0),'Control Sample Data'!F17,$C$109),""))</f>
        <v/>
      </c>
      <c r="U18" s="41" t="str">
        <f>IF('Control Sample Data'!G17="","",IF(SUM('Control Sample Data'!G$3:G$98)&gt;10,IF(AND(ISNUMBER('Control Sample Data'!G17),'Control Sample Data'!G17&lt;$C$109, 'Control Sample Data'!G17&gt;0),'Control Sample Data'!G17,$C$109),""))</f>
        <v/>
      </c>
      <c r="V18" s="41" t="str">
        <f>IF('Control Sample Data'!H17="","",IF(SUM('Control Sample Data'!H$3:H$98)&gt;10,IF(AND(ISNUMBER('Control Sample Data'!H17),'Control Sample Data'!H17&lt;$C$109, 'Control Sample Data'!H17&gt;0),'Control Sample Data'!H17,$C$109),""))</f>
        <v/>
      </c>
      <c r="W18" s="41" t="str">
        <f>IF('Control Sample Data'!I17="","",IF(SUM('Control Sample Data'!I$3:I$98)&gt;10,IF(AND(ISNUMBER('Control Sample Data'!I17),'Control Sample Data'!I17&lt;$C$109, 'Control Sample Data'!I17&gt;0),'Control Sample Data'!I17,$C$109),""))</f>
        <v/>
      </c>
      <c r="X18" s="41" t="str">
        <f>IF('Control Sample Data'!J17="","",IF(SUM('Control Sample Data'!J$3:J$98)&gt;10,IF(AND(ISNUMBER('Control Sample Data'!J17),'Control Sample Data'!J17&lt;$C$109, 'Control Sample Data'!J17&gt;0),'Control Sample Data'!J17,$C$109),""))</f>
        <v/>
      </c>
      <c r="Y18" s="41" t="str">
        <f>IF('Control Sample Data'!K17="","",IF(SUM('Control Sample Data'!K$3:K$98)&gt;10,IF(AND(ISNUMBER('Control Sample Data'!K17),'Control Sample Data'!K17&lt;$C$109, 'Control Sample Data'!K17&gt;0),'Control Sample Data'!K17,$C$109),""))</f>
        <v/>
      </c>
      <c r="Z18" s="41" t="str">
        <f>IF('Control Sample Data'!L17="","",IF(SUM('Control Sample Data'!L$3:L$98)&gt;10,IF(AND(ISNUMBER('Control Sample Data'!L17),'Control Sample Data'!L17&lt;$C$109, 'Control Sample Data'!L17&gt;0),'Control Sample Data'!L17,$C$109),""))</f>
        <v/>
      </c>
      <c r="AA18" s="41" t="str">
        <f>IF('Control Sample Data'!M17="","",IF(SUM('Control Sample Data'!M$3:M$98)&gt;10,IF(AND(ISNUMBER('Control Sample Data'!M17),'Control Sample Data'!M17&lt;$C$109, 'Control Sample Data'!M17&gt;0),'Control Sample Data'!M17,$C$109),""))</f>
        <v/>
      </c>
      <c r="AB18" s="127" t="str">
        <f>IF('Control Sample Data'!N17="","",IF(SUM('Control Sample Data'!N$3:N$98)&gt;10,IF(AND(ISNUMBER('Control Sample Data'!N17),'Control Sample Data'!N17&lt;$C$109, 'Control Sample Data'!N17&gt;0),'Control Sample Data'!N17,$C$109),""))</f>
        <v/>
      </c>
      <c r="AC18" s="119" t="str">
        <f>IF(ISERROR(VLOOKUP('Choose Reference Genes'!$A17,$A$4:$N$99,3,0)),"",VLOOKUP('Choose Reference Genes'!$A17,$A$4:$N$99,3,0))</f>
        <v/>
      </c>
      <c r="AD18" s="93" t="str">
        <f>IF(ISERROR(VLOOKUP('Choose Reference Genes'!$A17,$A$4:$N$99,4,0)),"",VLOOKUP('Choose Reference Genes'!$A17,$A$4:$N$99,4,0))</f>
        <v/>
      </c>
      <c r="AE18" s="93" t="str">
        <f>IF(ISERROR(VLOOKUP('Choose Reference Genes'!$A17,$A$4:$N$99,5,0)),"",VLOOKUP('Choose Reference Genes'!$A17,$A$4:$N$99,5,0))</f>
        <v/>
      </c>
      <c r="AF18" s="93" t="str">
        <f>IF(ISERROR(VLOOKUP('Choose Reference Genes'!$A17,$A$4:$N$99,6,0)),"",VLOOKUP('Choose Reference Genes'!$A17,$A$4:$N$99,6,0))</f>
        <v/>
      </c>
      <c r="AG18" s="93" t="str">
        <f>IF(ISERROR(VLOOKUP('Choose Reference Genes'!$A17,$A$4:$N$99,7,0)),"",VLOOKUP('Choose Reference Genes'!$A17,$A$4:$N$99,7,0))</f>
        <v/>
      </c>
      <c r="AH18" s="93" t="str">
        <f>IF(ISERROR(VLOOKUP('Choose Reference Genes'!$A17,$A$4:$N$99,8,0)),"",VLOOKUP('Choose Reference Genes'!$A17,$A$4:$N$99,8,0))</f>
        <v/>
      </c>
      <c r="AI18" s="93" t="str">
        <f>IF(ISERROR(VLOOKUP('Choose Reference Genes'!$A17,$A$4:$N$99,9,0)),"",VLOOKUP('Choose Reference Genes'!$A17,$A$4:$N$99,9,0))</f>
        <v/>
      </c>
      <c r="AJ18" s="93" t="str">
        <f>IF(ISERROR(VLOOKUP('Choose Reference Genes'!$A17,$A$4:$N$99,10,0)),"",VLOOKUP('Choose Reference Genes'!$A17,$A$4:$N$99,10,0))</f>
        <v/>
      </c>
      <c r="AK18" s="93" t="str">
        <f>IF(ISERROR(VLOOKUP('Choose Reference Genes'!$A17,$A$4:$N$99,11,0)),"",VLOOKUP('Choose Reference Genes'!$A17,$A$4:$N$99,11,0))</f>
        <v/>
      </c>
      <c r="AL18" s="93" t="str">
        <f>IF(ISERROR(VLOOKUP('Choose Reference Genes'!$A17,$A$4:$N$99,12,0)),"",VLOOKUP('Choose Reference Genes'!$A17,$A$4:$N$99,12,0))</f>
        <v/>
      </c>
      <c r="AM18" s="93" t="str">
        <f>IF(ISERROR(VLOOKUP('Choose Reference Genes'!$A17,$A$4:$N$99,13,0)),"",VLOOKUP('Choose Reference Genes'!$A17,$A$4:$N$99,13,0))</f>
        <v/>
      </c>
      <c r="AN18" s="94" t="str">
        <f>IF(ISERROR(VLOOKUP('Choose Reference Genes'!$A17,$A$4:$N$99,14,0)),"",VLOOKUP('Choose Reference Genes'!$A17,$A$4:$N$99,14,0))</f>
        <v/>
      </c>
      <c r="AO18" s="92" t="str">
        <f>IF(ISERROR(VLOOKUP('Choose Reference Genes'!$A17,$A$4:$AB$99,17,0)),"",VLOOKUP('Choose Reference Genes'!$A17,$A$4:$AB$99,17,0))</f>
        <v/>
      </c>
      <c r="AP18" s="93" t="str">
        <f>IF(ISERROR(VLOOKUP('Choose Reference Genes'!$A17,$A$4:$AB$99,18,0)),"",VLOOKUP('Choose Reference Genes'!$A17,$A$4:$AB$99,18,0))</f>
        <v/>
      </c>
      <c r="AQ18" s="93" t="str">
        <f>IF(ISERROR(VLOOKUP('Choose Reference Genes'!$A17,$A$4:$AB$99,19,0)),"",VLOOKUP('Choose Reference Genes'!$A17,$A$4:$AB$99,19,0))</f>
        <v/>
      </c>
      <c r="AR18" s="93" t="str">
        <f>IF(ISERROR(VLOOKUP('Choose Reference Genes'!$A17,$A$4:$AB$99,20,0)),"",VLOOKUP('Choose Reference Genes'!$A17,$A$4:$AB$99,20,0))</f>
        <v/>
      </c>
      <c r="AS18" s="93" t="str">
        <f>IF(ISERROR(VLOOKUP('Choose Reference Genes'!$A17,$A$4:$AB$99,21,0)),"",VLOOKUP('Choose Reference Genes'!$A17,$A$4:$AB$99,21,0))</f>
        <v/>
      </c>
      <c r="AT18" s="93" t="str">
        <f>IF(ISERROR(VLOOKUP('Choose Reference Genes'!$A17,$A$4:$AB$99,22,0)),"",VLOOKUP('Choose Reference Genes'!$A17,$A$4:$AB$99,22,0))</f>
        <v/>
      </c>
      <c r="AU18" s="93" t="str">
        <f>IF(ISERROR(VLOOKUP('Choose Reference Genes'!$A17,$A$4:$AB$99,23,0)),"",VLOOKUP('Choose Reference Genes'!$A17,$A$4:$AB$99,23,0))</f>
        <v/>
      </c>
      <c r="AV18" s="93" t="str">
        <f>IF(ISERROR(VLOOKUP('Choose Reference Genes'!$A17,$A$4:$AB$99,24,0)),"",VLOOKUP('Choose Reference Genes'!$A17,$A$4:$AB$99,24,0))</f>
        <v/>
      </c>
      <c r="AW18" s="93" t="str">
        <f>IF(ISERROR(VLOOKUP('Choose Reference Genes'!$A17,$A$4:$AB$99,25,0)),"",VLOOKUP('Choose Reference Genes'!$A17,$A$4:$AB$99,25,0))</f>
        <v/>
      </c>
      <c r="AX18" s="93" t="str">
        <f>IF(ISERROR(VLOOKUP('Choose Reference Genes'!$A17,$A$4:$AB$99,26,0)),"",VLOOKUP('Choose Reference Genes'!$A17,$A$4:$AB$99,26,0))</f>
        <v/>
      </c>
      <c r="AY18" s="93" t="str">
        <f>IF(ISERROR(VLOOKUP('Choose Reference Genes'!$A17,$A$4:$AB$99,27,0)),"",VLOOKUP('Choose Reference Genes'!$A17,$A$4:$AB$99,27,0))</f>
        <v/>
      </c>
      <c r="AZ18" s="94" t="str">
        <f>IF(ISERROR(VLOOKUP('Choose Reference Genes'!$A17,$A$4:$AB$99,28,0)),"",VLOOKUP('Choose Reference Genes'!$A17,$A$4:$AB$99,28,0))</f>
        <v/>
      </c>
      <c r="BA18" s="90" t="str">
        <f t="shared" si="36"/>
        <v>FAM3B</v>
      </c>
      <c r="BB18" s="107">
        <v>15</v>
      </c>
      <c r="BC18" s="86">
        <f t="shared" si="0"/>
        <v>6.3119999999999976</v>
      </c>
      <c r="BD18" s="86">
        <f t="shared" si="1"/>
        <v>6.3160000000000025</v>
      </c>
      <c r="BE18" s="86">
        <f t="shared" si="2"/>
        <v>6.3079999999999998</v>
      </c>
      <c r="BF18" s="86" t="str">
        <f t="shared" si="3"/>
        <v/>
      </c>
      <c r="BG18" s="86" t="str">
        <f t="shared" si="4"/>
        <v/>
      </c>
      <c r="BH18" s="86" t="str">
        <f t="shared" si="5"/>
        <v/>
      </c>
      <c r="BI18" s="86" t="str">
        <f t="shared" si="6"/>
        <v/>
      </c>
      <c r="BJ18" s="86" t="str">
        <f t="shared" si="7"/>
        <v/>
      </c>
      <c r="BK18" s="86" t="str">
        <f t="shared" si="8"/>
        <v/>
      </c>
      <c r="BL18" s="86" t="str">
        <f t="shared" si="9"/>
        <v/>
      </c>
      <c r="BM18" s="86" t="str">
        <f t="shared" si="37"/>
        <v/>
      </c>
      <c r="BN18" s="86" t="str">
        <f t="shared" si="38"/>
        <v/>
      </c>
      <c r="BO18" s="86">
        <f t="shared" si="11"/>
        <v>6.8300000000000018</v>
      </c>
      <c r="BP18" s="86">
        <f t="shared" si="12"/>
        <v>7.0180000000000007</v>
      </c>
      <c r="BQ18" s="86">
        <f t="shared" si="13"/>
        <v>6.7240000000000002</v>
      </c>
      <c r="BR18" s="86" t="str">
        <f t="shared" si="14"/>
        <v/>
      </c>
      <c r="BS18" s="86" t="str">
        <f t="shared" si="15"/>
        <v/>
      </c>
      <c r="BT18" s="86" t="str">
        <f t="shared" si="16"/>
        <v/>
      </c>
      <c r="BU18" s="86" t="str">
        <f t="shared" si="17"/>
        <v/>
      </c>
      <c r="BV18" s="86" t="str">
        <f t="shared" si="18"/>
        <v/>
      </c>
      <c r="BW18" s="86" t="str">
        <f t="shared" si="19"/>
        <v/>
      </c>
      <c r="BX18" s="86" t="str">
        <f t="shared" si="20"/>
        <v/>
      </c>
      <c r="BY18" s="86" t="str">
        <f t="shared" si="39"/>
        <v/>
      </c>
      <c r="BZ18" s="86" t="str">
        <f t="shared" si="40"/>
        <v/>
      </c>
      <c r="CA18" s="41">
        <f t="shared" si="41"/>
        <v>6.3120000000000003</v>
      </c>
      <c r="CB18" s="41">
        <f t="shared" si="42"/>
        <v>6.8573333333333339</v>
      </c>
      <c r="CC18" s="90" t="str">
        <f t="shared" si="43"/>
        <v>FAM3B</v>
      </c>
      <c r="CD18" s="107">
        <v>15</v>
      </c>
      <c r="CE18" s="91">
        <f t="shared" si="22"/>
        <v>1.258631704763675E-2</v>
      </c>
      <c r="CF18" s="91">
        <f t="shared" si="23"/>
        <v>1.2551468699328633E-2</v>
      </c>
      <c r="CG18" s="91">
        <f t="shared" si="24"/>
        <v>1.2621262150150137E-2</v>
      </c>
      <c r="CH18" s="91" t="str">
        <f t="shared" si="25"/>
        <v/>
      </c>
      <c r="CI18" s="91" t="str">
        <f t="shared" si="26"/>
        <v/>
      </c>
      <c r="CJ18" s="91" t="str">
        <f t="shared" si="27"/>
        <v/>
      </c>
      <c r="CK18" s="91" t="str">
        <f t="shared" si="28"/>
        <v/>
      </c>
      <c r="CL18" s="91" t="str">
        <f t="shared" si="29"/>
        <v/>
      </c>
      <c r="CM18" s="91" t="str">
        <f t="shared" si="30"/>
        <v/>
      </c>
      <c r="CN18" s="91" t="str">
        <f t="shared" si="31"/>
        <v/>
      </c>
      <c r="CO18" s="91" t="str">
        <f t="shared" si="44"/>
        <v/>
      </c>
      <c r="CP18" s="91" t="str">
        <f t="shared" si="45"/>
        <v/>
      </c>
      <c r="CQ18" s="91">
        <f t="shared" si="33"/>
        <v>8.7895194116313115E-3</v>
      </c>
      <c r="CR18" s="91">
        <f t="shared" si="33"/>
        <v>7.7156317300419684E-3</v>
      </c>
      <c r="CS18" s="91">
        <f t="shared" si="33"/>
        <v>9.4596334683637057E-3</v>
      </c>
      <c r="CT18" s="91" t="str">
        <f t="shared" si="33"/>
        <v/>
      </c>
      <c r="CU18" s="91" t="str">
        <f t="shared" si="33"/>
        <v/>
      </c>
      <c r="CV18" s="91" t="str">
        <f t="shared" si="33"/>
        <v/>
      </c>
      <c r="CW18" s="91" t="str">
        <f t="shared" si="33"/>
        <v/>
      </c>
      <c r="CX18" s="91" t="str">
        <f t="shared" si="33"/>
        <v/>
      </c>
      <c r="CY18" s="91" t="str">
        <f t="shared" si="33"/>
        <v/>
      </c>
      <c r="CZ18" s="91" t="str">
        <f t="shared" si="33"/>
        <v/>
      </c>
      <c r="DA18" s="91" t="str">
        <f t="shared" si="46"/>
        <v/>
      </c>
      <c r="DB18" s="91" t="str">
        <f t="shared" si="47"/>
        <v/>
      </c>
    </row>
    <row r="19" spans="1:106" ht="15" customHeight="1" x14ac:dyDescent="0.3">
      <c r="A19" s="126" t="str">
        <f>'Gene Table'!B18</f>
        <v>FASLG</v>
      </c>
      <c r="B19" s="102">
        <v>16</v>
      </c>
      <c r="C19" s="41">
        <f>IF('Test Sample Data'!C18="","",IF(SUM('Test Sample Data'!C$3:C$98)&gt;10,IF(AND(ISNUMBER('Test Sample Data'!C18),'Test Sample Data'!C18&lt;$C$109, 'Test Sample Data'!C18&gt;0),'Test Sample Data'!C18,$C$109),""))</f>
        <v>35</v>
      </c>
      <c r="D19" s="41">
        <f>IF('Test Sample Data'!D18="","",IF(SUM('Test Sample Data'!D$3:D$98)&gt;10,IF(AND(ISNUMBER('Test Sample Data'!D18),'Test Sample Data'!D18&lt;$C$109, 'Test Sample Data'!D18&gt;0),'Test Sample Data'!D18,$C$109),""))</f>
        <v>35</v>
      </c>
      <c r="E19" s="41">
        <f>IF('Test Sample Data'!E18="","",IF(SUM('Test Sample Data'!E$3:E$98)&gt;10,IF(AND(ISNUMBER('Test Sample Data'!E18),'Test Sample Data'!E18&lt;$C$109, 'Test Sample Data'!E18&gt;0),'Test Sample Data'!E18,$C$109),""))</f>
        <v>35</v>
      </c>
      <c r="F19" s="41" t="str">
        <f>IF('Test Sample Data'!F18="","",IF(SUM('Test Sample Data'!F$3:F$98)&gt;10,IF(AND(ISNUMBER('Test Sample Data'!F18),'Test Sample Data'!F18&lt;$C$109, 'Test Sample Data'!F18&gt;0),'Test Sample Data'!F18,$C$109),""))</f>
        <v/>
      </c>
      <c r="G19" s="41" t="str">
        <f>IF('Test Sample Data'!G18="","",IF(SUM('Test Sample Data'!G$3:G$98)&gt;10,IF(AND(ISNUMBER('Test Sample Data'!G18),'Test Sample Data'!G18&lt;$C$109, 'Test Sample Data'!G18&gt;0),'Test Sample Data'!G18,$C$109),""))</f>
        <v/>
      </c>
      <c r="H19" s="41" t="str">
        <f>IF('Test Sample Data'!H18="","",IF(SUM('Test Sample Data'!H$3:H$98)&gt;10,IF(AND(ISNUMBER('Test Sample Data'!H18),'Test Sample Data'!H18&lt;$C$109, 'Test Sample Data'!H18&gt;0),'Test Sample Data'!H18,$C$109),""))</f>
        <v/>
      </c>
      <c r="I19" s="41" t="str">
        <f>IF('Test Sample Data'!I18="","",IF(SUM('Test Sample Data'!I$3:I$98)&gt;10,IF(AND(ISNUMBER('Test Sample Data'!I18),'Test Sample Data'!I18&lt;$C$109, 'Test Sample Data'!I18&gt;0),'Test Sample Data'!I18,$C$109),""))</f>
        <v/>
      </c>
      <c r="J19" s="41" t="str">
        <f>IF('Test Sample Data'!J18="","",IF(SUM('Test Sample Data'!J$3:J$98)&gt;10,IF(AND(ISNUMBER('Test Sample Data'!J18),'Test Sample Data'!J18&lt;$C$109, 'Test Sample Data'!J18&gt;0),'Test Sample Data'!J18,$C$109),""))</f>
        <v/>
      </c>
      <c r="K19" s="41" t="str">
        <f>IF('Test Sample Data'!K18="","",IF(SUM('Test Sample Data'!K$3:K$98)&gt;10,IF(AND(ISNUMBER('Test Sample Data'!K18),'Test Sample Data'!K18&lt;$C$109, 'Test Sample Data'!K18&gt;0),'Test Sample Data'!K18,$C$109),""))</f>
        <v/>
      </c>
      <c r="L19" s="41" t="str">
        <f>IF('Test Sample Data'!L18="","",IF(SUM('Test Sample Data'!L$3:L$98)&gt;10,IF(AND(ISNUMBER('Test Sample Data'!L18),'Test Sample Data'!L18&lt;$C$109, 'Test Sample Data'!L18&gt;0),'Test Sample Data'!L18,$C$109),""))</f>
        <v/>
      </c>
      <c r="M19" s="41" t="str">
        <f>IF('Test Sample Data'!M18="","",IF(SUM('Test Sample Data'!M$3:M$98)&gt;10,IF(AND(ISNUMBER('Test Sample Data'!M18),'Test Sample Data'!M18&lt;$C$109, 'Test Sample Data'!M18&gt;0),'Test Sample Data'!M18,$C$109),""))</f>
        <v/>
      </c>
      <c r="N19" s="41" t="str">
        <f>IF('Test Sample Data'!N18="","",IF(SUM('Test Sample Data'!N$3:N$98)&gt;10,IF(AND(ISNUMBER('Test Sample Data'!N18),'Test Sample Data'!N18&lt;$C$109, 'Test Sample Data'!N18&gt;0),'Test Sample Data'!N18,$C$109),""))</f>
        <v/>
      </c>
      <c r="O19" s="41" t="str">
        <f>'Gene Table'!B18</f>
        <v>FASLG</v>
      </c>
      <c r="P19" s="102">
        <v>16</v>
      </c>
      <c r="Q19" s="41">
        <f>IF('Control Sample Data'!C18="","",IF(SUM('Control Sample Data'!C$3:C$98)&gt;10,IF(AND(ISNUMBER('Control Sample Data'!C18),'Control Sample Data'!C18&lt;$C$109, 'Control Sample Data'!C18&gt;0),'Control Sample Data'!C18,$C$109),""))</f>
        <v>35</v>
      </c>
      <c r="R19" s="41">
        <f>IF('Control Sample Data'!D18="","",IF(SUM('Control Sample Data'!D$3:D$98)&gt;10,IF(AND(ISNUMBER('Control Sample Data'!D18),'Control Sample Data'!D18&lt;$C$109, 'Control Sample Data'!D18&gt;0),'Control Sample Data'!D18,$C$109),""))</f>
        <v>35</v>
      </c>
      <c r="S19" s="41">
        <f>IF('Control Sample Data'!E18="","",IF(SUM('Control Sample Data'!E$3:E$98)&gt;10,IF(AND(ISNUMBER('Control Sample Data'!E18),'Control Sample Data'!E18&lt;$C$109, 'Control Sample Data'!E18&gt;0),'Control Sample Data'!E18,$C$109),""))</f>
        <v>35</v>
      </c>
      <c r="T19" s="41" t="str">
        <f>IF('Control Sample Data'!F18="","",IF(SUM('Control Sample Data'!F$3:F$98)&gt;10,IF(AND(ISNUMBER('Control Sample Data'!F18),'Control Sample Data'!F18&lt;$C$109, 'Control Sample Data'!F18&gt;0),'Control Sample Data'!F18,$C$109),""))</f>
        <v/>
      </c>
      <c r="U19" s="41" t="str">
        <f>IF('Control Sample Data'!G18="","",IF(SUM('Control Sample Data'!G$3:G$98)&gt;10,IF(AND(ISNUMBER('Control Sample Data'!G18),'Control Sample Data'!G18&lt;$C$109, 'Control Sample Data'!G18&gt;0),'Control Sample Data'!G18,$C$109),""))</f>
        <v/>
      </c>
      <c r="V19" s="41" t="str">
        <f>IF('Control Sample Data'!H18="","",IF(SUM('Control Sample Data'!H$3:H$98)&gt;10,IF(AND(ISNUMBER('Control Sample Data'!H18),'Control Sample Data'!H18&lt;$C$109, 'Control Sample Data'!H18&gt;0),'Control Sample Data'!H18,$C$109),""))</f>
        <v/>
      </c>
      <c r="W19" s="41" t="str">
        <f>IF('Control Sample Data'!I18="","",IF(SUM('Control Sample Data'!I$3:I$98)&gt;10,IF(AND(ISNUMBER('Control Sample Data'!I18),'Control Sample Data'!I18&lt;$C$109, 'Control Sample Data'!I18&gt;0),'Control Sample Data'!I18,$C$109),""))</f>
        <v/>
      </c>
      <c r="X19" s="41" t="str">
        <f>IF('Control Sample Data'!J18="","",IF(SUM('Control Sample Data'!J$3:J$98)&gt;10,IF(AND(ISNUMBER('Control Sample Data'!J18),'Control Sample Data'!J18&lt;$C$109, 'Control Sample Data'!J18&gt;0),'Control Sample Data'!J18,$C$109),""))</f>
        <v/>
      </c>
      <c r="Y19" s="41" t="str">
        <f>IF('Control Sample Data'!K18="","",IF(SUM('Control Sample Data'!K$3:K$98)&gt;10,IF(AND(ISNUMBER('Control Sample Data'!K18),'Control Sample Data'!K18&lt;$C$109, 'Control Sample Data'!K18&gt;0),'Control Sample Data'!K18,$C$109),""))</f>
        <v/>
      </c>
      <c r="Z19" s="41" t="str">
        <f>IF('Control Sample Data'!L18="","",IF(SUM('Control Sample Data'!L$3:L$98)&gt;10,IF(AND(ISNUMBER('Control Sample Data'!L18),'Control Sample Data'!L18&lt;$C$109, 'Control Sample Data'!L18&gt;0),'Control Sample Data'!L18,$C$109),""))</f>
        <v/>
      </c>
      <c r="AA19" s="41" t="str">
        <f>IF('Control Sample Data'!M18="","",IF(SUM('Control Sample Data'!M$3:M$98)&gt;10,IF(AND(ISNUMBER('Control Sample Data'!M18),'Control Sample Data'!M18&lt;$C$109, 'Control Sample Data'!M18&gt;0),'Control Sample Data'!M18,$C$109),""))</f>
        <v/>
      </c>
      <c r="AB19" s="127" t="str">
        <f>IF('Control Sample Data'!N18="","",IF(SUM('Control Sample Data'!N$3:N$98)&gt;10,IF(AND(ISNUMBER('Control Sample Data'!N18),'Control Sample Data'!N18&lt;$C$109, 'Control Sample Data'!N18&gt;0),'Control Sample Data'!N18,$C$109),""))</f>
        <v/>
      </c>
      <c r="AC19" s="119" t="str">
        <f>IF(ISERROR(VLOOKUP('Choose Reference Genes'!$A18,$A$4:$N$99,3,0)),"",VLOOKUP('Choose Reference Genes'!$A18,$A$4:$N$99,3,0))</f>
        <v/>
      </c>
      <c r="AD19" s="93" t="str">
        <f>IF(ISERROR(VLOOKUP('Choose Reference Genes'!$A18,$A$4:$N$99,4,0)),"",VLOOKUP('Choose Reference Genes'!$A18,$A$4:$N$99,4,0))</f>
        <v/>
      </c>
      <c r="AE19" s="93" t="str">
        <f>IF(ISERROR(VLOOKUP('Choose Reference Genes'!$A18,$A$4:$N$99,5,0)),"",VLOOKUP('Choose Reference Genes'!$A18,$A$4:$N$99,5,0))</f>
        <v/>
      </c>
      <c r="AF19" s="93" t="str">
        <f>IF(ISERROR(VLOOKUP('Choose Reference Genes'!$A18,$A$4:$N$99,6,0)),"",VLOOKUP('Choose Reference Genes'!$A18,$A$4:$N$99,6,0))</f>
        <v/>
      </c>
      <c r="AG19" s="93" t="str">
        <f>IF(ISERROR(VLOOKUP('Choose Reference Genes'!$A18,$A$4:$N$99,7,0)),"",VLOOKUP('Choose Reference Genes'!$A18,$A$4:$N$99,7,0))</f>
        <v/>
      </c>
      <c r="AH19" s="93" t="str">
        <f>IF(ISERROR(VLOOKUP('Choose Reference Genes'!$A18,$A$4:$N$99,8,0)),"",VLOOKUP('Choose Reference Genes'!$A18,$A$4:$N$99,8,0))</f>
        <v/>
      </c>
      <c r="AI19" s="93" t="str">
        <f>IF(ISERROR(VLOOKUP('Choose Reference Genes'!$A18,$A$4:$N$99,9,0)),"",VLOOKUP('Choose Reference Genes'!$A18,$A$4:$N$99,9,0))</f>
        <v/>
      </c>
      <c r="AJ19" s="93" t="str">
        <f>IF(ISERROR(VLOOKUP('Choose Reference Genes'!$A18,$A$4:$N$99,10,0)),"",VLOOKUP('Choose Reference Genes'!$A18,$A$4:$N$99,10,0))</f>
        <v/>
      </c>
      <c r="AK19" s="93" t="str">
        <f>IF(ISERROR(VLOOKUP('Choose Reference Genes'!$A18,$A$4:$N$99,11,0)),"",VLOOKUP('Choose Reference Genes'!$A18,$A$4:$N$99,11,0))</f>
        <v/>
      </c>
      <c r="AL19" s="93" t="str">
        <f>IF(ISERROR(VLOOKUP('Choose Reference Genes'!$A18,$A$4:$N$99,12,0)),"",VLOOKUP('Choose Reference Genes'!$A18,$A$4:$N$99,12,0))</f>
        <v/>
      </c>
      <c r="AM19" s="93" t="str">
        <f>IF(ISERROR(VLOOKUP('Choose Reference Genes'!$A18,$A$4:$N$99,13,0)),"",VLOOKUP('Choose Reference Genes'!$A18,$A$4:$N$99,13,0))</f>
        <v/>
      </c>
      <c r="AN19" s="94" t="str">
        <f>IF(ISERROR(VLOOKUP('Choose Reference Genes'!$A18,$A$4:$N$99,14,0)),"",VLOOKUP('Choose Reference Genes'!$A18,$A$4:$N$99,14,0))</f>
        <v/>
      </c>
      <c r="AO19" s="92" t="str">
        <f>IF(ISERROR(VLOOKUP('Choose Reference Genes'!$A18,$A$4:$AB$99,17,0)),"",VLOOKUP('Choose Reference Genes'!$A18,$A$4:$AB$99,17,0))</f>
        <v/>
      </c>
      <c r="AP19" s="93" t="str">
        <f>IF(ISERROR(VLOOKUP('Choose Reference Genes'!$A18,$A$4:$AB$99,18,0)),"",VLOOKUP('Choose Reference Genes'!$A18,$A$4:$AB$99,18,0))</f>
        <v/>
      </c>
      <c r="AQ19" s="93" t="str">
        <f>IF(ISERROR(VLOOKUP('Choose Reference Genes'!$A18,$A$4:$AB$99,19,0)),"",VLOOKUP('Choose Reference Genes'!$A18,$A$4:$AB$99,19,0))</f>
        <v/>
      </c>
      <c r="AR19" s="93" t="str">
        <f>IF(ISERROR(VLOOKUP('Choose Reference Genes'!$A18,$A$4:$AB$99,20,0)),"",VLOOKUP('Choose Reference Genes'!$A18,$A$4:$AB$99,20,0))</f>
        <v/>
      </c>
      <c r="AS19" s="93" t="str">
        <f>IF(ISERROR(VLOOKUP('Choose Reference Genes'!$A18,$A$4:$AB$99,21,0)),"",VLOOKUP('Choose Reference Genes'!$A18,$A$4:$AB$99,21,0))</f>
        <v/>
      </c>
      <c r="AT19" s="93" t="str">
        <f>IF(ISERROR(VLOOKUP('Choose Reference Genes'!$A18,$A$4:$AB$99,22,0)),"",VLOOKUP('Choose Reference Genes'!$A18,$A$4:$AB$99,22,0))</f>
        <v/>
      </c>
      <c r="AU19" s="93" t="str">
        <f>IF(ISERROR(VLOOKUP('Choose Reference Genes'!$A18,$A$4:$AB$99,23,0)),"",VLOOKUP('Choose Reference Genes'!$A18,$A$4:$AB$99,23,0))</f>
        <v/>
      </c>
      <c r="AV19" s="93" t="str">
        <f>IF(ISERROR(VLOOKUP('Choose Reference Genes'!$A18,$A$4:$AB$99,24,0)),"",VLOOKUP('Choose Reference Genes'!$A18,$A$4:$AB$99,24,0))</f>
        <v/>
      </c>
      <c r="AW19" s="93" t="str">
        <f>IF(ISERROR(VLOOKUP('Choose Reference Genes'!$A18,$A$4:$AB$99,25,0)),"",VLOOKUP('Choose Reference Genes'!$A18,$A$4:$AB$99,25,0))</f>
        <v/>
      </c>
      <c r="AX19" s="93" t="str">
        <f>IF(ISERROR(VLOOKUP('Choose Reference Genes'!$A18,$A$4:$AB$99,26,0)),"",VLOOKUP('Choose Reference Genes'!$A18,$A$4:$AB$99,26,0))</f>
        <v/>
      </c>
      <c r="AY19" s="93" t="str">
        <f>IF(ISERROR(VLOOKUP('Choose Reference Genes'!$A18,$A$4:$AB$99,27,0)),"",VLOOKUP('Choose Reference Genes'!$A18,$A$4:$AB$99,27,0))</f>
        <v/>
      </c>
      <c r="AZ19" s="94" t="str">
        <f>IF(ISERROR(VLOOKUP('Choose Reference Genes'!$A18,$A$4:$AB$99,28,0)),"",VLOOKUP('Choose Reference Genes'!$A18,$A$4:$AB$99,28,0))</f>
        <v/>
      </c>
      <c r="BA19" s="90" t="str">
        <f t="shared" si="36"/>
        <v>FASLG</v>
      </c>
      <c r="BB19" s="107">
        <v>16</v>
      </c>
      <c r="BC19" s="86">
        <f t="shared" si="0"/>
        <v>16.291999999999998</v>
      </c>
      <c r="BD19" s="86">
        <f t="shared" si="1"/>
        <v>16.316000000000003</v>
      </c>
      <c r="BE19" s="86">
        <f t="shared" si="2"/>
        <v>16.417999999999999</v>
      </c>
      <c r="BF19" s="86" t="str">
        <f t="shared" si="3"/>
        <v/>
      </c>
      <c r="BG19" s="86" t="str">
        <f t="shared" si="4"/>
        <v/>
      </c>
      <c r="BH19" s="86" t="str">
        <f t="shared" si="5"/>
        <v/>
      </c>
      <c r="BI19" s="86" t="str">
        <f t="shared" si="6"/>
        <v/>
      </c>
      <c r="BJ19" s="86" t="str">
        <f t="shared" si="7"/>
        <v/>
      </c>
      <c r="BK19" s="86" t="str">
        <f t="shared" si="8"/>
        <v/>
      </c>
      <c r="BL19" s="86" t="str">
        <f t="shared" si="9"/>
        <v/>
      </c>
      <c r="BM19" s="86" t="str">
        <f t="shared" si="37"/>
        <v/>
      </c>
      <c r="BN19" s="86" t="str">
        <f t="shared" si="38"/>
        <v/>
      </c>
      <c r="BO19" s="86">
        <f t="shared" si="11"/>
        <v>16.53</v>
      </c>
      <c r="BP19" s="86">
        <f t="shared" si="12"/>
        <v>16.658000000000001</v>
      </c>
      <c r="BQ19" s="86">
        <f t="shared" si="13"/>
        <v>16.423999999999999</v>
      </c>
      <c r="BR19" s="86" t="str">
        <f t="shared" si="14"/>
        <v/>
      </c>
      <c r="BS19" s="86" t="str">
        <f t="shared" si="15"/>
        <v/>
      </c>
      <c r="BT19" s="86" t="str">
        <f t="shared" si="16"/>
        <v/>
      </c>
      <c r="BU19" s="86" t="str">
        <f t="shared" si="17"/>
        <v/>
      </c>
      <c r="BV19" s="86" t="str">
        <f t="shared" si="18"/>
        <v/>
      </c>
      <c r="BW19" s="86" t="str">
        <f t="shared" si="19"/>
        <v/>
      </c>
      <c r="BX19" s="86" t="str">
        <f t="shared" si="20"/>
        <v/>
      </c>
      <c r="BY19" s="86" t="str">
        <f t="shared" si="39"/>
        <v/>
      </c>
      <c r="BZ19" s="86" t="str">
        <f t="shared" si="40"/>
        <v/>
      </c>
      <c r="CA19" s="41">
        <f t="shared" si="41"/>
        <v>16.342000000000002</v>
      </c>
      <c r="CB19" s="41">
        <f t="shared" si="42"/>
        <v>16.537333333333333</v>
      </c>
      <c r="CC19" s="90" t="str">
        <f t="shared" si="43"/>
        <v>FASLG</v>
      </c>
      <c r="CD19" s="107">
        <v>16</v>
      </c>
      <c r="CE19" s="91">
        <f t="shared" si="22"/>
        <v>1.2462905748138799E-5</v>
      </c>
      <c r="CF19" s="91">
        <f t="shared" si="23"/>
        <v>1.2257293651688118E-5</v>
      </c>
      <c r="CG19" s="91">
        <f t="shared" si="24"/>
        <v>1.1420616049138579E-5</v>
      </c>
      <c r="CH19" s="91" t="str">
        <f t="shared" si="25"/>
        <v/>
      </c>
      <c r="CI19" s="91" t="str">
        <f t="shared" si="26"/>
        <v/>
      </c>
      <c r="CJ19" s="91" t="str">
        <f t="shared" si="27"/>
        <v/>
      </c>
      <c r="CK19" s="91" t="str">
        <f t="shared" si="28"/>
        <v/>
      </c>
      <c r="CL19" s="91" t="str">
        <f t="shared" si="29"/>
        <v/>
      </c>
      <c r="CM19" s="91" t="str">
        <f t="shared" si="30"/>
        <v/>
      </c>
      <c r="CN19" s="91" t="str">
        <f t="shared" si="31"/>
        <v/>
      </c>
      <c r="CO19" s="91" t="str">
        <f t="shared" si="44"/>
        <v/>
      </c>
      <c r="CP19" s="91" t="str">
        <f t="shared" si="45"/>
        <v/>
      </c>
      <c r="CQ19" s="91">
        <f t="shared" si="33"/>
        <v>1.0567546601188079E-5</v>
      </c>
      <c r="CR19" s="91">
        <f t="shared" si="33"/>
        <v>9.670353103900327E-6</v>
      </c>
      <c r="CS19" s="91">
        <f t="shared" si="33"/>
        <v>1.1373217672721261E-5</v>
      </c>
      <c r="CT19" s="91" t="str">
        <f t="shared" si="33"/>
        <v/>
      </c>
      <c r="CU19" s="91" t="str">
        <f t="shared" si="33"/>
        <v/>
      </c>
      <c r="CV19" s="91" t="str">
        <f t="shared" si="33"/>
        <v/>
      </c>
      <c r="CW19" s="91" t="str">
        <f t="shared" si="33"/>
        <v/>
      </c>
      <c r="CX19" s="91" t="str">
        <f t="shared" si="33"/>
        <v/>
      </c>
      <c r="CY19" s="91" t="str">
        <f t="shared" si="33"/>
        <v/>
      </c>
      <c r="CZ19" s="91" t="str">
        <f t="shared" ref="CZ19:CZ82" si="48">IF(BX19="","",POWER(2, -BX19))</f>
        <v/>
      </c>
      <c r="DA19" s="91" t="str">
        <f t="shared" si="46"/>
        <v/>
      </c>
      <c r="DB19" s="91" t="str">
        <f t="shared" si="47"/>
        <v/>
      </c>
    </row>
    <row r="20" spans="1:106" ht="15" customHeight="1" x14ac:dyDescent="0.3">
      <c r="A20" s="126" t="str">
        <f>'Gene Table'!B19</f>
        <v>FIGF</v>
      </c>
      <c r="B20" s="102">
        <v>17</v>
      </c>
      <c r="C20" s="41">
        <f>IF('Test Sample Data'!C19="","",IF(SUM('Test Sample Data'!C$3:C$98)&gt;10,IF(AND(ISNUMBER('Test Sample Data'!C19),'Test Sample Data'!C19&lt;$C$109, 'Test Sample Data'!C19&gt;0),'Test Sample Data'!C19,$C$109),""))</f>
        <v>35</v>
      </c>
      <c r="D20" s="41">
        <f>IF('Test Sample Data'!D19="","",IF(SUM('Test Sample Data'!D$3:D$98)&gt;10,IF(AND(ISNUMBER('Test Sample Data'!D19),'Test Sample Data'!D19&lt;$C$109, 'Test Sample Data'!D19&gt;0),'Test Sample Data'!D19,$C$109),""))</f>
        <v>35</v>
      </c>
      <c r="E20" s="41">
        <f>IF('Test Sample Data'!E19="","",IF(SUM('Test Sample Data'!E$3:E$98)&gt;10,IF(AND(ISNUMBER('Test Sample Data'!E19),'Test Sample Data'!E19&lt;$C$109, 'Test Sample Data'!E19&gt;0),'Test Sample Data'!E19,$C$109),""))</f>
        <v>35</v>
      </c>
      <c r="F20" s="41" t="str">
        <f>IF('Test Sample Data'!F19="","",IF(SUM('Test Sample Data'!F$3:F$98)&gt;10,IF(AND(ISNUMBER('Test Sample Data'!F19),'Test Sample Data'!F19&lt;$C$109, 'Test Sample Data'!F19&gt;0),'Test Sample Data'!F19,$C$109),""))</f>
        <v/>
      </c>
      <c r="G20" s="41" t="str">
        <f>IF('Test Sample Data'!G19="","",IF(SUM('Test Sample Data'!G$3:G$98)&gt;10,IF(AND(ISNUMBER('Test Sample Data'!G19),'Test Sample Data'!G19&lt;$C$109, 'Test Sample Data'!G19&gt;0),'Test Sample Data'!G19,$C$109),""))</f>
        <v/>
      </c>
      <c r="H20" s="41" t="str">
        <f>IF('Test Sample Data'!H19="","",IF(SUM('Test Sample Data'!H$3:H$98)&gt;10,IF(AND(ISNUMBER('Test Sample Data'!H19),'Test Sample Data'!H19&lt;$C$109, 'Test Sample Data'!H19&gt;0),'Test Sample Data'!H19,$C$109),""))</f>
        <v/>
      </c>
      <c r="I20" s="41" t="str">
        <f>IF('Test Sample Data'!I19="","",IF(SUM('Test Sample Data'!I$3:I$98)&gt;10,IF(AND(ISNUMBER('Test Sample Data'!I19),'Test Sample Data'!I19&lt;$C$109, 'Test Sample Data'!I19&gt;0),'Test Sample Data'!I19,$C$109),""))</f>
        <v/>
      </c>
      <c r="J20" s="41" t="str">
        <f>IF('Test Sample Data'!J19="","",IF(SUM('Test Sample Data'!J$3:J$98)&gt;10,IF(AND(ISNUMBER('Test Sample Data'!J19),'Test Sample Data'!J19&lt;$C$109, 'Test Sample Data'!J19&gt;0),'Test Sample Data'!J19,$C$109),""))</f>
        <v/>
      </c>
      <c r="K20" s="41" t="str">
        <f>IF('Test Sample Data'!K19="","",IF(SUM('Test Sample Data'!K$3:K$98)&gt;10,IF(AND(ISNUMBER('Test Sample Data'!K19),'Test Sample Data'!K19&lt;$C$109, 'Test Sample Data'!K19&gt;0),'Test Sample Data'!K19,$C$109),""))</f>
        <v/>
      </c>
      <c r="L20" s="41" t="str">
        <f>IF('Test Sample Data'!L19="","",IF(SUM('Test Sample Data'!L$3:L$98)&gt;10,IF(AND(ISNUMBER('Test Sample Data'!L19),'Test Sample Data'!L19&lt;$C$109, 'Test Sample Data'!L19&gt;0),'Test Sample Data'!L19,$C$109),""))</f>
        <v/>
      </c>
      <c r="M20" s="41" t="str">
        <f>IF('Test Sample Data'!M19="","",IF(SUM('Test Sample Data'!M$3:M$98)&gt;10,IF(AND(ISNUMBER('Test Sample Data'!M19),'Test Sample Data'!M19&lt;$C$109, 'Test Sample Data'!M19&gt;0),'Test Sample Data'!M19,$C$109),""))</f>
        <v/>
      </c>
      <c r="N20" s="41" t="str">
        <f>IF('Test Sample Data'!N19="","",IF(SUM('Test Sample Data'!N$3:N$98)&gt;10,IF(AND(ISNUMBER('Test Sample Data'!N19),'Test Sample Data'!N19&lt;$C$109, 'Test Sample Data'!N19&gt;0),'Test Sample Data'!N19,$C$109),""))</f>
        <v/>
      </c>
      <c r="O20" s="41" t="str">
        <f>'Gene Table'!B19</f>
        <v>FIGF</v>
      </c>
      <c r="P20" s="102">
        <v>17</v>
      </c>
      <c r="Q20" s="41">
        <f>IF('Control Sample Data'!C19="","",IF(SUM('Control Sample Data'!C$3:C$98)&gt;10,IF(AND(ISNUMBER('Control Sample Data'!C19),'Control Sample Data'!C19&lt;$C$109, 'Control Sample Data'!C19&gt;0),'Control Sample Data'!C19,$C$109),""))</f>
        <v>35</v>
      </c>
      <c r="R20" s="41">
        <f>IF('Control Sample Data'!D19="","",IF(SUM('Control Sample Data'!D$3:D$98)&gt;10,IF(AND(ISNUMBER('Control Sample Data'!D19),'Control Sample Data'!D19&lt;$C$109, 'Control Sample Data'!D19&gt;0),'Control Sample Data'!D19,$C$109),""))</f>
        <v>35</v>
      </c>
      <c r="S20" s="41">
        <f>IF('Control Sample Data'!E19="","",IF(SUM('Control Sample Data'!E$3:E$98)&gt;10,IF(AND(ISNUMBER('Control Sample Data'!E19),'Control Sample Data'!E19&lt;$C$109, 'Control Sample Data'!E19&gt;0),'Control Sample Data'!E19,$C$109),""))</f>
        <v>35</v>
      </c>
      <c r="T20" s="41" t="str">
        <f>IF('Control Sample Data'!F19="","",IF(SUM('Control Sample Data'!F$3:F$98)&gt;10,IF(AND(ISNUMBER('Control Sample Data'!F19),'Control Sample Data'!F19&lt;$C$109, 'Control Sample Data'!F19&gt;0),'Control Sample Data'!F19,$C$109),""))</f>
        <v/>
      </c>
      <c r="U20" s="41" t="str">
        <f>IF('Control Sample Data'!G19="","",IF(SUM('Control Sample Data'!G$3:G$98)&gt;10,IF(AND(ISNUMBER('Control Sample Data'!G19),'Control Sample Data'!G19&lt;$C$109, 'Control Sample Data'!G19&gt;0),'Control Sample Data'!G19,$C$109),""))</f>
        <v/>
      </c>
      <c r="V20" s="41" t="str">
        <f>IF('Control Sample Data'!H19="","",IF(SUM('Control Sample Data'!H$3:H$98)&gt;10,IF(AND(ISNUMBER('Control Sample Data'!H19),'Control Sample Data'!H19&lt;$C$109, 'Control Sample Data'!H19&gt;0),'Control Sample Data'!H19,$C$109),""))</f>
        <v/>
      </c>
      <c r="W20" s="41" t="str">
        <f>IF('Control Sample Data'!I19="","",IF(SUM('Control Sample Data'!I$3:I$98)&gt;10,IF(AND(ISNUMBER('Control Sample Data'!I19),'Control Sample Data'!I19&lt;$C$109, 'Control Sample Data'!I19&gt;0),'Control Sample Data'!I19,$C$109),""))</f>
        <v/>
      </c>
      <c r="X20" s="41" t="str">
        <f>IF('Control Sample Data'!J19="","",IF(SUM('Control Sample Data'!J$3:J$98)&gt;10,IF(AND(ISNUMBER('Control Sample Data'!J19),'Control Sample Data'!J19&lt;$C$109, 'Control Sample Data'!J19&gt;0),'Control Sample Data'!J19,$C$109),""))</f>
        <v/>
      </c>
      <c r="Y20" s="41" t="str">
        <f>IF('Control Sample Data'!K19="","",IF(SUM('Control Sample Data'!K$3:K$98)&gt;10,IF(AND(ISNUMBER('Control Sample Data'!K19),'Control Sample Data'!K19&lt;$C$109, 'Control Sample Data'!K19&gt;0),'Control Sample Data'!K19,$C$109),""))</f>
        <v/>
      </c>
      <c r="Z20" s="41" t="str">
        <f>IF('Control Sample Data'!L19="","",IF(SUM('Control Sample Data'!L$3:L$98)&gt;10,IF(AND(ISNUMBER('Control Sample Data'!L19),'Control Sample Data'!L19&lt;$C$109, 'Control Sample Data'!L19&gt;0),'Control Sample Data'!L19,$C$109),""))</f>
        <v/>
      </c>
      <c r="AA20" s="41" t="str">
        <f>IF('Control Sample Data'!M19="","",IF(SUM('Control Sample Data'!M$3:M$98)&gt;10,IF(AND(ISNUMBER('Control Sample Data'!M19),'Control Sample Data'!M19&lt;$C$109, 'Control Sample Data'!M19&gt;0),'Control Sample Data'!M19,$C$109),""))</f>
        <v/>
      </c>
      <c r="AB20" s="127" t="str">
        <f>IF('Control Sample Data'!N19="","",IF(SUM('Control Sample Data'!N$3:N$98)&gt;10,IF(AND(ISNUMBER('Control Sample Data'!N19),'Control Sample Data'!N19&lt;$C$109, 'Control Sample Data'!N19&gt;0),'Control Sample Data'!N19,$C$109),""))</f>
        <v/>
      </c>
      <c r="AC20" s="119" t="str">
        <f>IF(ISERROR(VLOOKUP('Choose Reference Genes'!$A19,$A$4:$N$99,3,0)),"",VLOOKUP('Choose Reference Genes'!$A19,$A$4:$N$99,3,0))</f>
        <v/>
      </c>
      <c r="AD20" s="93" t="str">
        <f>IF(ISERROR(VLOOKUP('Choose Reference Genes'!$A19,$A$4:$N$99,4,0)),"",VLOOKUP('Choose Reference Genes'!$A19,$A$4:$N$99,4,0))</f>
        <v/>
      </c>
      <c r="AE20" s="93" t="str">
        <f>IF(ISERROR(VLOOKUP('Choose Reference Genes'!$A19,$A$4:$N$99,5,0)),"",VLOOKUP('Choose Reference Genes'!$A19,$A$4:$N$99,5,0))</f>
        <v/>
      </c>
      <c r="AF20" s="93" t="str">
        <f>IF(ISERROR(VLOOKUP('Choose Reference Genes'!$A19,$A$4:$N$99,6,0)),"",VLOOKUP('Choose Reference Genes'!$A19,$A$4:$N$99,6,0))</f>
        <v/>
      </c>
      <c r="AG20" s="93" t="str">
        <f>IF(ISERROR(VLOOKUP('Choose Reference Genes'!$A19,$A$4:$N$99,7,0)),"",VLOOKUP('Choose Reference Genes'!$A19,$A$4:$N$99,7,0))</f>
        <v/>
      </c>
      <c r="AH20" s="93" t="str">
        <f>IF(ISERROR(VLOOKUP('Choose Reference Genes'!$A19,$A$4:$N$99,8,0)),"",VLOOKUP('Choose Reference Genes'!$A19,$A$4:$N$99,8,0))</f>
        <v/>
      </c>
      <c r="AI20" s="93" t="str">
        <f>IF(ISERROR(VLOOKUP('Choose Reference Genes'!$A19,$A$4:$N$99,9,0)),"",VLOOKUP('Choose Reference Genes'!$A19,$A$4:$N$99,9,0))</f>
        <v/>
      </c>
      <c r="AJ20" s="93" t="str">
        <f>IF(ISERROR(VLOOKUP('Choose Reference Genes'!$A19,$A$4:$N$99,10,0)),"",VLOOKUP('Choose Reference Genes'!$A19,$A$4:$N$99,10,0))</f>
        <v/>
      </c>
      <c r="AK20" s="93" t="str">
        <f>IF(ISERROR(VLOOKUP('Choose Reference Genes'!$A19,$A$4:$N$99,11,0)),"",VLOOKUP('Choose Reference Genes'!$A19,$A$4:$N$99,11,0))</f>
        <v/>
      </c>
      <c r="AL20" s="93" t="str">
        <f>IF(ISERROR(VLOOKUP('Choose Reference Genes'!$A19,$A$4:$N$99,12,0)),"",VLOOKUP('Choose Reference Genes'!$A19,$A$4:$N$99,12,0))</f>
        <v/>
      </c>
      <c r="AM20" s="93" t="str">
        <f>IF(ISERROR(VLOOKUP('Choose Reference Genes'!$A19,$A$4:$N$99,13,0)),"",VLOOKUP('Choose Reference Genes'!$A19,$A$4:$N$99,13,0))</f>
        <v/>
      </c>
      <c r="AN20" s="94" t="str">
        <f>IF(ISERROR(VLOOKUP('Choose Reference Genes'!$A19,$A$4:$N$99,14,0)),"",VLOOKUP('Choose Reference Genes'!$A19,$A$4:$N$99,14,0))</f>
        <v/>
      </c>
      <c r="AO20" s="92" t="str">
        <f>IF(ISERROR(VLOOKUP('Choose Reference Genes'!$A19,$A$4:$AB$99,17,0)),"",VLOOKUP('Choose Reference Genes'!$A19,$A$4:$AB$99,17,0))</f>
        <v/>
      </c>
      <c r="AP20" s="93" t="str">
        <f>IF(ISERROR(VLOOKUP('Choose Reference Genes'!$A19,$A$4:$AB$99,18,0)),"",VLOOKUP('Choose Reference Genes'!$A19,$A$4:$AB$99,18,0))</f>
        <v/>
      </c>
      <c r="AQ20" s="93" t="str">
        <f>IF(ISERROR(VLOOKUP('Choose Reference Genes'!$A19,$A$4:$AB$99,19,0)),"",VLOOKUP('Choose Reference Genes'!$A19,$A$4:$AB$99,19,0))</f>
        <v/>
      </c>
      <c r="AR20" s="93" t="str">
        <f>IF(ISERROR(VLOOKUP('Choose Reference Genes'!$A19,$A$4:$AB$99,20,0)),"",VLOOKUP('Choose Reference Genes'!$A19,$A$4:$AB$99,20,0))</f>
        <v/>
      </c>
      <c r="AS20" s="93" t="str">
        <f>IF(ISERROR(VLOOKUP('Choose Reference Genes'!$A19,$A$4:$AB$99,21,0)),"",VLOOKUP('Choose Reference Genes'!$A19,$A$4:$AB$99,21,0))</f>
        <v/>
      </c>
      <c r="AT20" s="93" t="str">
        <f>IF(ISERROR(VLOOKUP('Choose Reference Genes'!$A19,$A$4:$AB$99,22,0)),"",VLOOKUP('Choose Reference Genes'!$A19,$A$4:$AB$99,22,0))</f>
        <v/>
      </c>
      <c r="AU20" s="93" t="str">
        <f>IF(ISERROR(VLOOKUP('Choose Reference Genes'!$A19,$A$4:$AB$99,23,0)),"",VLOOKUP('Choose Reference Genes'!$A19,$A$4:$AB$99,23,0))</f>
        <v/>
      </c>
      <c r="AV20" s="93" t="str">
        <f>IF(ISERROR(VLOOKUP('Choose Reference Genes'!$A19,$A$4:$AB$99,24,0)),"",VLOOKUP('Choose Reference Genes'!$A19,$A$4:$AB$99,24,0))</f>
        <v/>
      </c>
      <c r="AW20" s="93" t="str">
        <f>IF(ISERROR(VLOOKUP('Choose Reference Genes'!$A19,$A$4:$AB$99,25,0)),"",VLOOKUP('Choose Reference Genes'!$A19,$A$4:$AB$99,25,0))</f>
        <v/>
      </c>
      <c r="AX20" s="93" t="str">
        <f>IF(ISERROR(VLOOKUP('Choose Reference Genes'!$A19,$A$4:$AB$99,26,0)),"",VLOOKUP('Choose Reference Genes'!$A19,$A$4:$AB$99,26,0))</f>
        <v/>
      </c>
      <c r="AY20" s="93" t="str">
        <f>IF(ISERROR(VLOOKUP('Choose Reference Genes'!$A19,$A$4:$AB$99,27,0)),"",VLOOKUP('Choose Reference Genes'!$A19,$A$4:$AB$99,27,0))</f>
        <v/>
      </c>
      <c r="AZ20" s="94" t="str">
        <f>IF(ISERROR(VLOOKUP('Choose Reference Genes'!$A19,$A$4:$AB$99,28,0)),"",VLOOKUP('Choose Reference Genes'!$A19,$A$4:$AB$99,28,0))</f>
        <v/>
      </c>
      <c r="BA20" s="90" t="str">
        <f t="shared" si="36"/>
        <v>FIGF</v>
      </c>
      <c r="BB20" s="107">
        <v>17</v>
      </c>
      <c r="BC20" s="86">
        <f t="shared" si="0"/>
        <v>16.291999999999998</v>
      </c>
      <c r="BD20" s="86">
        <f t="shared" si="1"/>
        <v>16.316000000000003</v>
      </c>
      <c r="BE20" s="86">
        <f t="shared" si="2"/>
        <v>16.417999999999999</v>
      </c>
      <c r="BF20" s="86" t="str">
        <f t="shared" si="3"/>
        <v/>
      </c>
      <c r="BG20" s="86" t="str">
        <f t="shared" si="4"/>
        <v/>
      </c>
      <c r="BH20" s="86" t="str">
        <f t="shared" si="5"/>
        <v/>
      </c>
      <c r="BI20" s="86" t="str">
        <f t="shared" si="6"/>
        <v/>
      </c>
      <c r="BJ20" s="86" t="str">
        <f t="shared" si="7"/>
        <v/>
      </c>
      <c r="BK20" s="86" t="str">
        <f t="shared" si="8"/>
        <v/>
      </c>
      <c r="BL20" s="86" t="str">
        <f t="shared" si="9"/>
        <v/>
      </c>
      <c r="BM20" s="86" t="str">
        <f t="shared" si="37"/>
        <v/>
      </c>
      <c r="BN20" s="86" t="str">
        <f t="shared" si="38"/>
        <v/>
      </c>
      <c r="BO20" s="86">
        <f t="shared" si="11"/>
        <v>16.53</v>
      </c>
      <c r="BP20" s="86">
        <f t="shared" si="12"/>
        <v>16.658000000000001</v>
      </c>
      <c r="BQ20" s="86">
        <f t="shared" si="13"/>
        <v>16.423999999999999</v>
      </c>
      <c r="BR20" s="86" t="str">
        <f t="shared" si="14"/>
        <v/>
      </c>
      <c r="BS20" s="86" t="str">
        <f t="shared" si="15"/>
        <v/>
      </c>
      <c r="BT20" s="86" t="str">
        <f t="shared" si="16"/>
        <v/>
      </c>
      <c r="BU20" s="86" t="str">
        <f t="shared" si="17"/>
        <v/>
      </c>
      <c r="BV20" s="86" t="str">
        <f t="shared" si="18"/>
        <v/>
      </c>
      <c r="BW20" s="86" t="str">
        <f t="shared" si="19"/>
        <v/>
      </c>
      <c r="BX20" s="86" t="str">
        <f t="shared" si="20"/>
        <v/>
      </c>
      <c r="BY20" s="86" t="str">
        <f t="shared" si="39"/>
        <v/>
      </c>
      <c r="BZ20" s="86" t="str">
        <f t="shared" si="40"/>
        <v/>
      </c>
      <c r="CA20" s="41">
        <f t="shared" si="41"/>
        <v>16.342000000000002</v>
      </c>
      <c r="CB20" s="41">
        <f t="shared" si="42"/>
        <v>16.537333333333333</v>
      </c>
      <c r="CC20" s="90" t="str">
        <f t="shared" si="43"/>
        <v>FIGF</v>
      </c>
      <c r="CD20" s="107">
        <v>17</v>
      </c>
      <c r="CE20" s="91">
        <f t="shared" si="22"/>
        <v>1.2462905748138799E-5</v>
      </c>
      <c r="CF20" s="91">
        <f t="shared" si="23"/>
        <v>1.2257293651688118E-5</v>
      </c>
      <c r="CG20" s="91">
        <f t="shared" si="24"/>
        <v>1.1420616049138579E-5</v>
      </c>
      <c r="CH20" s="91" t="str">
        <f t="shared" si="25"/>
        <v/>
      </c>
      <c r="CI20" s="91" t="str">
        <f t="shared" si="26"/>
        <v/>
      </c>
      <c r="CJ20" s="91" t="str">
        <f t="shared" si="27"/>
        <v/>
      </c>
      <c r="CK20" s="91" t="str">
        <f t="shared" si="28"/>
        <v/>
      </c>
      <c r="CL20" s="91" t="str">
        <f t="shared" si="29"/>
        <v/>
      </c>
      <c r="CM20" s="91" t="str">
        <f t="shared" si="30"/>
        <v/>
      </c>
      <c r="CN20" s="91" t="str">
        <f t="shared" si="31"/>
        <v/>
      </c>
      <c r="CO20" s="91" t="str">
        <f t="shared" si="44"/>
        <v/>
      </c>
      <c r="CP20" s="91" t="str">
        <f t="shared" si="45"/>
        <v/>
      </c>
      <c r="CQ20" s="91">
        <f t="shared" ref="CQ20:CV31" si="49">IF(BO20="","",POWER(2, -BO20))</f>
        <v>1.0567546601188079E-5</v>
      </c>
      <c r="CR20" s="91">
        <f t="shared" si="49"/>
        <v>9.670353103900327E-6</v>
      </c>
      <c r="CS20" s="91">
        <f t="shared" si="49"/>
        <v>1.1373217672721261E-5</v>
      </c>
      <c r="CT20" s="91" t="str">
        <f t="shared" si="49"/>
        <v/>
      </c>
      <c r="CU20" s="91" t="str">
        <f t="shared" si="49"/>
        <v/>
      </c>
      <c r="CV20" s="91" t="str">
        <f t="shared" si="49"/>
        <v/>
      </c>
      <c r="CW20" s="91" t="str">
        <f t="shared" ref="CW20:CZ83" si="50">IF(BU20="","",POWER(2, -BU20))</f>
        <v/>
      </c>
      <c r="CX20" s="91" t="str">
        <f t="shared" si="50"/>
        <v/>
      </c>
      <c r="CY20" s="91" t="str">
        <f t="shared" si="50"/>
        <v/>
      </c>
      <c r="CZ20" s="91" t="str">
        <f t="shared" si="48"/>
        <v/>
      </c>
      <c r="DA20" s="91" t="str">
        <f t="shared" si="46"/>
        <v/>
      </c>
      <c r="DB20" s="91" t="str">
        <f t="shared" si="47"/>
        <v/>
      </c>
    </row>
    <row r="21" spans="1:106" ht="15" customHeight="1" x14ac:dyDescent="0.3">
      <c r="A21" s="126" t="str">
        <f>'Gene Table'!B20</f>
        <v>GDF2</v>
      </c>
      <c r="B21" s="102">
        <v>18</v>
      </c>
      <c r="C21" s="41">
        <f>IF('Test Sample Data'!C20="","",IF(SUM('Test Sample Data'!C$3:C$98)&gt;10,IF(AND(ISNUMBER('Test Sample Data'!C20),'Test Sample Data'!C20&lt;$C$109, 'Test Sample Data'!C20&gt;0),'Test Sample Data'!C20,$C$109),""))</f>
        <v>35</v>
      </c>
      <c r="D21" s="41">
        <f>IF('Test Sample Data'!D20="","",IF(SUM('Test Sample Data'!D$3:D$98)&gt;10,IF(AND(ISNUMBER('Test Sample Data'!D20),'Test Sample Data'!D20&lt;$C$109, 'Test Sample Data'!D20&gt;0),'Test Sample Data'!D20,$C$109),""))</f>
        <v>35</v>
      </c>
      <c r="E21" s="41">
        <f>IF('Test Sample Data'!E20="","",IF(SUM('Test Sample Data'!E$3:E$98)&gt;10,IF(AND(ISNUMBER('Test Sample Data'!E20),'Test Sample Data'!E20&lt;$C$109, 'Test Sample Data'!E20&gt;0),'Test Sample Data'!E20,$C$109),""))</f>
        <v>35</v>
      </c>
      <c r="F21" s="41" t="str">
        <f>IF('Test Sample Data'!F20="","",IF(SUM('Test Sample Data'!F$3:F$98)&gt;10,IF(AND(ISNUMBER('Test Sample Data'!F20),'Test Sample Data'!F20&lt;$C$109, 'Test Sample Data'!F20&gt;0),'Test Sample Data'!F20,$C$109),""))</f>
        <v/>
      </c>
      <c r="G21" s="41" t="str">
        <f>IF('Test Sample Data'!G20="","",IF(SUM('Test Sample Data'!G$3:G$98)&gt;10,IF(AND(ISNUMBER('Test Sample Data'!G20),'Test Sample Data'!G20&lt;$C$109, 'Test Sample Data'!G20&gt;0),'Test Sample Data'!G20,$C$109),""))</f>
        <v/>
      </c>
      <c r="H21" s="41" t="str">
        <f>IF('Test Sample Data'!H20="","",IF(SUM('Test Sample Data'!H$3:H$98)&gt;10,IF(AND(ISNUMBER('Test Sample Data'!H20),'Test Sample Data'!H20&lt;$C$109, 'Test Sample Data'!H20&gt;0),'Test Sample Data'!H20,$C$109),""))</f>
        <v/>
      </c>
      <c r="I21" s="41" t="str">
        <f>IF('Test Sample Data'!I20="","",IF(SUM('Test Sample Data'!I$3:I$98)&gt;10,IF(AND(ISNUMBER('Test Sample Data'!I20),'Test Sample Data'!I20&lt;$C$109, 'Test Sample Data'!I20&gt;0),'Test Sample Data'!I20,$C$109),""))</f>
        <v/>
      </c>
      <c r="J21" s="41" t="str">
        <f>IF('Test Sample Data'!J20="","",IF(SUM('Test Sample Data'!J$3:J$98)&gt;10,IF(AND(ISNUMBER('Test Sample Data'!J20),'Test Sample Data'!J20&lt;$C$109, 'Test Sample Data'!J20&gt;0),'Test Sample Data'!J20,$C$109),""))</f>
        <v/>
      </c>
      <c r="K21" s="41" t="str">
        <f>IF('Test Sample Data'!K20="","",IF(SUM('Test Sample Data'!K$3:K$98)&gt;10,IF(AND(ISNUMBER('Test Sample Data'!K20),'Test Sample Data'!K20&lt;$C$109, 'Test Sample Data'!K20&gt;0),'Test Sample Data'!K20,$C$109),""))</f>
        <v/>
      </c>
      <c r="L21" s="41" t="str">
        <f>IF('Test Sample Data'!L20="","",IF(SUM('Test Sample Data'!L$3:L$98)&gt;10,IF(AND(ISNUMBER('Test Sample Data'!L20),'Test Sample Data'!L20&lt;$C$109, 'Test Sample Data'!L20&gt;0),'Test Sample Data'!L20,$C$109),""))</f>
        <v/>
      </c>
      <c r="M21" s="41" t="str">
        <f>IF('Test Sample Data'!M20="","",IF(SUM('Test Sample Data'!M$3:M$98)&gt;10,IF(AND(ISNUMBER('Test Sample Data'!M20),'Test Sample Data'!M20&lt;$C$109, 'Test Sample Data'!M20&gt;0),'Test Sample Data'!M20,$C$109),""))</f>
        <v/>
      </c>
      <c r="N21" s="41" t="str">
        <f>IF('Test Sample Data'!N20="","",IF(SUM('Test Sample Data'!N$3:N$98)&gt;10,IF(AND(ISNUMBER('Test Sample Data'!N20),'Test Sample Data'!N20&lt;$C$109, 'Test Sample Data'!N20&gt;0),'Test Sample Data'!N20,$C$109),""))</f>
        <v/>
      </c>
      <c r="O21" s="41" t="str">
        <f>'Gene Table'!B20</f>
        <v>GDF2</v>
      </c>
      <c r="P21" s="102">
        <v>18</v>
      </c>
      <c r="Q21" s="41">
        <f>IF('Control Sample Data'!C20="","",IF(SUM('Control Sample Data'!C$3:C$98)&gt;10,IF(AND(ISNUMBER('Control Sample Data'!C20),'Control Sample Data'!C20&lt;$C$109, 'Control Sample Data'!C20&gt;0),'Control Sample Data'!C20,$C$109),""))</f>
        <v>35</v>
      </c>
      <c r="R21" s="41">
        <f>IF('Control Sample Data'!D20="","",IF(SUM('Control Sample Data'!D$3:D$98)&gt;10,IF(AND(ISNUMBER('Control Sample Data'!D20),'Control Sample Data'!D20&lt;$C$109, 'Control Sample Data'!D20&gt;0),'Control Sample Data'!D20,$C$109),""))</f>
        <v>35</v>
      </c>
      <c r="S21" s="41">
        <f>IF('Control Sample Data'!E20="","",IF(SUM('Control Sample Data'!E$3:E$98)&gt;10,IF(AND(ISNUMBER('Control Sample Data'!E20),'Control Sample Data'!E20&lt;$C$109, 'Control Sample Data'!E20&gt;0),'Control Sample Data'!E20,$C$109),""))</f>
        <v>35</v>
      </c>
      <c r="T21" s="41" t="str">
        <f>IF('Control Sample Data'!F20="","",IF(SUM('Control Sample Data'!F$3:F$98)&gt;10,IF(AND(ISNUMBER('Control Sample Data'!F20),'Control Sample Data'!F20&lt;$C$109, 'Control Sample Data'!F20&gt;0),'Control Sample Data'!F20,$C$109),""))</f>
        <v/>
      </c>
      <c r="U21" s="41" t="str">
        <f>IF('Control Sample Data'!G20="","",IF(SUM('Control Sample Data'!G$3:G$98)&gt;10,IF(AND(ISNUMBER('Control Sample Data'!G20),'Control Sample Data'!G20&lt;$C$109, 'Control Sample Data'!G20&gt;0),'Control Sample Data'!G20,$C$109),""))</f>
        <v/>
      </c>
      <c r="V21" s="41" t="str">
        <f>IF('Control Sample Data'!H20="","",IF(SUM('Control Sample Data'!H$3:H$98)&gt;10,IF(AND(ISNUMBER('Control Sample Data'!H20),'Control Sample Data'!H20&lt;$C$109, 'Control Sample Data'!H20&gt;0),'Control Sample Data'!H20,$C$109),""))</f>
        <v/>
      </c>
      <c r="W21" s="41" t="str">
        <f>IF('Control Sample Data'!I20="","",IF(SUM('Control Sample Data'!I$3:I$98)&gt;10,IF(AND(ISNUMBER('Control Sample Data'!I20),'Control Sample Data'!I20&lt;$C$109, 'Control Sample Data'!I20&gt;0),'Control Sample Data'!I20,$C$109),""))</f>
        <v/>
      </c>
      <c r="X21" s="41" t="str">
        <f>IF('Control Sample Data'!J20="","",IF(SUM('Control Sample Data'!J$3:J$98)&gt;10,IF(AND(ISNUMBER('Control Sample Data'!J20),'Control Sample Data'!J20&lt;$C$109, 'Control Sample Data'!J20&gt;0),'Control Sample Data'!J20,$C$109),""))</f>
        <v/>
      </c>
      <c r="Y21" s="41" t="str">
        <f>IF('Control Sample Data'!K20="","",IF(SUM('Control Sample Data'!K$3:K$98)&gt;10,IF(AND(ISNUMBER('Control Sample Data'!K20),'Control Sample Data'!K20&lt;$C$109, 'Control Sample Data'!K20&gt;0),'Control Sample Data'!K20,$C$109),""))</f>
        <v/>
      </c>
      <c r="Z21" s="41" t="str">
        <f>IF('Control Sample Data'!L20="","",IF(SUM('Control Sample Data'!L$3:L$98)&gt;10,IF(AND(ISNUMBER('Control Sample Data'!L20),'Control Sample Data'!L20&lt;$C$109, 'Control Sample Data'!L20&gt;0),'Control Sample Data'!L20,$C$109),""))</f>
        <v/>
      </c>
      <c r="AA21" s="41" t="str">
        <f>IF('Control Sample Data'!M20="","",IF(SUM('Control Sample Data'!M$3:M$98)&gt;10,IF(AND(ISNUMBER('Control Sample Data'!M20),'Control Sample Data'!M20&lt;$C$109, 'Control Sample Data'!M20&gt;0),'Control Sample Data'!M20,$C$109),""))</f>
        <v/>
      </c>
      <c r="AB21" s="127" t="str">
        <f>IF('Control Sample Data'!N20="","",IF(SUM('Control Sample Data'!N$3:N$98)&gt;10,IF(AND(ISNUMBER('Control Sample Data'!N20),'Control Sample Data'!N20&lt;$C$109, 'Control Sample Data'!N20&gt;0),'Control Sample Data'!N20,$C$109),""))</f>
        <v/>
      </c>
      <c r="AC21" s="119" t="str">
        <f>IF(ISERROR(VLOOKUP('Choose Reference Genes'!$A20,$A$4:$N$99,3,0)),"",VLOOKUP('Choose Reference Genes'!$A20,$A$4:$N$99,3,0))</f>
        <v/>
      </c>
      <c r="AD21" s="93" t="str">
        <f>IF(ISERROR(VLOOKUP('Choose Reference Genes'!$A20,$A$4:$N$99,4,0)),"",VLOOKUP('Choose Reference Genes'!$A20,$A$4:$N$99,4,0))</f>
        <v/>
      </c>
      <c r="AE21" s="93" t="str">
        <f>IF(ISERROR(VLOOKUP('Choose Reference Genes'!$A20,$A$4:$N$99,5,0)),"",VLOOKUP('Choose Reference Genes'!$A20,$A$4:$N$99,5,0))</f>
        <v/>
      </c>
      <c r="AF21" s="93" t="str">
        <f>IF(ISERROR(VLOOKUP('Choose Reference Genes'!$A20,$A$4:$N$99,6,0)),"",VLOOKUP('Choose Reference Genes'!$A20,$A$4:$N$99,6,0))</f>
        <v/>
      </c>
      <c r="AG21" s="93" t="str">
        <f>IF(ISERROR(VLOOKUP('Choose Reference Genes'!$A20,$A$4:$N$99,7,0)),"",VLOOKUP('Choose Reference Genes'!$A20,$A$4:$N$99,7,0))</f>
        <v/>
      </c>
      <c r="AH21" s="93" t="str">
        <f>IF(ISERROR(VLOOKUP('Choose Reference Genes'!$A20,$A$4:$N$99,8,0)),"",VLOOKUP('Choose Reference Genes'!$A20,$A$4:$N$99,8,0))</f>
        <v/>
      </c>
      <c r="AI21" s="93" t="str">
        <f>IF(ISERROR(VLOOKUP('Choose Reference Genes'!$A20,$A$4:$N$99,9,0)),"",VLOOKUP('Choose Reference Genes'!$A20,$A$4:$N$99,9,0))</f>
        <v/>
      </c>
      <c r="AJ21" s="93" t="str">
        <f>IF(ISERROR(VLOOKUP('Choose Reference Genes'!$A20,$A$4:$N$99,10,0)),"",VLOOKUP('Choose Reference Genes'!$A20,$A$4:$N$99,10,0))</f>
        <v/>
      </c>
      <c r="AK21" s="93" t="str">
        <f>IF(ISERROR(VLOOKUP('Choose Reference Genes'!$A20,$A$4:$N$99,11,0)),"",VLOOKUP('Choose Reference Genes'!$A20,$A$4:$N$99,11,0))</f>
        <v/>
      </c>
      <c r="AL21" s="93" t="str">
        <f>IF(ISERROR(VLOOKUP('Choose Reference Genes'!$A20,$A$4:$N$99,12,0)),"",VLOOKUP('Choose Reference Genes'!$A20,$A$4:$N$99,12,0))</f>
        <v/>
      </c>
      <c r="AM21" s="93" t="str">
        <f>IF(ISERROR(VLOOKUP('Choose Reference Genes'!$A20,$A$4:$N$99,13,0)),"",VLOOKUP('Choose Reference Genes'!$A20,$A$4:$N$99,13,0))</f>
        <v/>
      </c>
      <c r="AN21" s="94" t="str">
        <f>IF(ISERROR(VLOOKUP('Choose Reference Genes'!$A20,$A$4:$N$99,14,0)),"",VLOOKUP('Choose Reference Genes'!$A20,$A$4:$N$99,14,0))</f>
        <v/>
      </c>
      <c r="AO21" s="92" t="str">
        <f>IF(ISERROR(VLOOKUP('Choose Reference Genes'!$A20,$A$4:$AB$99,17,0)),"",VLOOKUP('Choose Reference Genes'!$A20,$A$4:$AB$99,17,0))</f>
        <v/>
      </c>
      <c r="AP21" s="93" t="str">
        <f>IF(ISERROR(VLOOKUP('Choose Reference Genes'!$A20,$A$4:$AB$99,18,0)),"",VLOOKUP('Choose Reference Genes'!$A20,$A$4:$AB$99,18,0))</f>
        <v/>
      </c>
      <c r="AQ21" s="93" t="str">
        <f>IF(ISERROR(VLOOKUP('Choose Reference Genes'!$A20,$A$4:$AB$99,19,0)),"",VLOOKUP('Choose Reference Genes'!$A20,$A$4:$AB$99,19,0))</f>
        <v/>
      </c>
      <c r="AR21" s="93" t="str">
        <f>IF(ISERROR(VLOOKUP('Choose Reference Genes'!$A20,$A$4:$AB$99,20,0)),"",VLOOKUP('Choose Reference Genes'!$A20,$A$4:$AB$99,20,0))</f>
        <v/>
      </c>
      <c r="AS21" s="93" t="str">
        <f>IF(ISERROR(VLOOKUP('Choose Reference Genes'!$A20,$A$4:$AB$99,21,0)),"",VLOOKUP('Choose Reference Genes'!$A20,$A$4:$AB$99,21,0))</f>
        <v/>
      </c>
      <c r="AT21" s="93" t="str">
        <f>IF(ISERROR(VLOOKUP('Choose Reference Genes'!$A20,$A$4:$AB$99,22,0)),"",VLOOKUP('Choose Reference Genes'!$A20,$A$4:$AB$99,22,0))</f>
        <v/>
      </c>
      <c r="AU21" s="93" t="str">
        <f>IF(ISERROR(VLOOKUP('Choose Reference Genes'!$A20,$A$4:$AB$99,23,0)),"",VLOOKUP('Choose Reference Genes'!$A20,$A$4:$AB$99,23,0))</f>
        <v/>
      </c>
      <c r="AV21" s="93" t="str">
        <f>IF(ISERROR(VLOOKUP('Choose Reference Genes'!$A20,$A$4:$AB$99,24,0)),"",VLOOKUP('Choose Reference Genes'!$A20,$A$4:$AB$99,24,0))</f>
        <v/>
      </c>
      <c r="AW21" s="93" t="str">
        <f>IF(ISERROR(VLOOKUP('Choose Reference Genes'!$A20,$A$4:$AB$99,25,0)),"",VLOOKUP('Choose Reference Genes'!$A20,$A$4:$AB$99,25,0))</f>
        <v/>
      </c>
      <c r="AX21" s="93" t="str">
        <f>IF(ISERROR(VLOOKUP('Choose Reference Genes'!$A20,$A$4:$AB$99,26,0)),"",VLOOKUP('Choose Reference Genes'!$A20,$A$4:$AB$99,26,0))</f>
        <v/>
      </c>
      <c r="AY21" s="93" t="str">
        <f>IF(ISERROR(VLOOKUP('Choose Reference Genes'!$A20,$A$4:$AB$99,27,0)),"",VLOOKUP('Choose Reference Genes'!$A20,$A$4:$AB$99,27,0))</f>
        <v/>
      </c>
      <c r="AZ21" s="94" t="str">
        <f>IF(ISERROR(VLOOKUP('Choose Reference Genes'!$A20,$A$4:$AB$99,28,0)),"",VLOOKUP('Choose Reference Genes'!$A20,$A$4:$AB$99,28,0))</f>
        <v/>
      </c>
      <c r="BA21" s="90" t="str">
        <f t="shared" si="36"/>
        <v>GDF2</v>
      </c>
      <c r="BB21" s="107">
        <v>18</v>
      </c>
      <c r="BC21" s="86">
        <f t="shared" si="0"/>
        <v>16.291999999999998</v>
      </c>
      <c r="BD21" s="86">
        <f t="shared" si="1"/>
        <v>16.316000000000003</v>
      </c>
      <c r="BE21" s="86">
        <f t="shared" si="2"/>
        <v>16.417999999999999</v>
      </c>
      <c r="BF21" s="86" t="str">
        <f t="shared" si="3"/>
        <v/>
      </c>
      <c r="BG21" s="86" t="str">
        <f t="shared" si="4"/>
        <v/>
      </c>
      <c r="BH21" s="86" t="str">
        <f t="shared" si="5"/>
        <v/>
      </c>
      <c r="BI21" s="86" t="str">
        <f t="shared" si="6"/>
        <v/>
      </c>
      <c r="BJ21" s="86" t="str">
        <f t="shared" si="7"/>
        <v/>
      </c>
      <c r="BK21" s="86" t="str">
        <f t="shared" si="8"/>
        <v/>
      </c>
      <c r="BL21" s="86" t="str">
        <f t="shared" si="9"/>
        <v/>
      </c>
      <c r="BM21" s="86" t="str">
        <f t="shared" si="37"/>
        <v/>
      </c>
      <c r="BN21" s="86" t="str">
        <f t="shared" si="38"/>
        <v/>
      </c>
      <c r="BO21" s="86">
        <f t="shared" si="11"/>
        <v>16.53</v>
      </c>
      <c r="BP21" s="86">
        <f t="shared" si="12"/>
        <v>16.658000000000001</v>
      </c>
      <c r="BQ21" s="86">
        <f t="shared" si="13"/>
        <v>16.423999999999999</v>
      </c>
      <c r="BR21" s="86" t="str">
        <f t="shared" si="14"/>
        <v/>
      </c>
      <c r="BS21" s="86" t="str">
        <f t="shared" si="15"/>
        <v/>
      </c>
      <c r="BT21" s="86" t="str">
        <f t="shared" si="16"/>
        <v/>
      </c>
      <c r="BU21" s="86" t="str">
        <f t="shared" si="17"/>
        <v/>
      </c>
      <c r="BV21" s="86" t="str">
        <f t="shared" si="18"/>
        <v/>
      </c>
      <c r="BW21" s="86" t="str">
        <f t="shared" si="19"/>
        <v/>
      </c>
      <c r="BX21" s="86" t="str">
        <f t="shared" si="20"/>
        <v/>
      </c>
      <c r="BY21" s="86" t="str">
        <f t="shared" si="39"/>
        <v/>
      </c>
      <c r="BZ21" s="86" t="str">
        <f t="shared" si="40"/>
        <v/>
      </c>
      <c r="CA21" s="41">
        <f t="shared" si="41"/>
        <v>16.342000000000002</v>
      </c>
      <c r="CB21" s="41">
        <f t="shared" si="42"/>
        <v>16.537333333333333</v>
      </c>
      <c r="CC21" s="90" t="str">
        <f t="shared" si="43"/>
        <v>GDF2</v>
      </c>
      <c r="CD21" s="107">
        <v>18</v>
      </c>
      <c r="CE21" s="91">
        <f t="shared" si="22"/>
        <v>1.2462905748138799E-5</v>
      </c>
      <c r="CF21" s="91">
        <f t="shared" si="23"/>
        <v>1.2257293651688118E-5</v>
      </c>
      <c r="CG21" s="91">
        <f t="shared" si="24"/>
        <v>1.1420616049138579E-5</v>
      </c>
      <c r="CH21" s="91" t="str">
        <f t="shared" si="25"/>
        <v/>
      </c>
      <c r="CI21" s="91" t="str">
        <f t="shared" si="26"/>
        <v/>
      </c>
      <c r="CJ21" s="91" t="str">
        <f t="shared" si="27"/>
        <v/>
      </c>
      <c r="CK21" s="91" t="str">
        <f t="shared" si="28"/>
        <v/>
      </c>
      <c r="CL21" s="91" t="str">
        <f t="shared" si="29"/>
        <v/>
      </c>
      <c r="CM21" s="91" t="str">
        <f t="shared" si="30"/>
        <v/>
      </c>
      <c r="CN21" s="91" t="str">
        <f t="shared" si="31"/>
        <v/>
      </c>
      <c r="CO21" s="91" t="str">
        <f t="shared" si="44"/>
        <v/>
      </c>
      <c r="CP21" s="91" t="str">
        <f t="shared" si="45"/>
        <v/>
      </c>
      <c r="CQ21" s="91">
        <f t="shared" si="49"/>
        <v>1.0567546601188079E-5</v>
      </c>
      <c r="CR21" s="91">
        <f t="shared" si="49"/>
        <v>9.670353103900327E-6</v>
      </c>
      <c r="CS21" s="91">
        <f t="shared" si="49"/>
        <v>1.1373217672721261E-5</v>
      </c>
      <c r="CT21" s="91" t="str">
        <f t="shared" si="49"/>
        <v/>
      </c>
      <c r="CU21" s="91" t="str">
        <f t="shared" si="49"/>
        <v/>
      </c>
      <c r="CV21" s="91" t="str">
        <f t="shared" si="49"/>
        <v/>
      </c>
      <c r="CW21" s="91" t="str">
        <f t="shared" si="50"/>
        <v/>
      </c>
      <c r="CX21" s="91" t="str">
        <f t="shared" si="50"/>
        <v/>
      </c>
      <c r="CY21" s="91" t="str">
        <f t="shared" si="50"/>
        <v/>
      </c>
      <c r="CZ21" s="91" t="str">
        <f t="shared" si="48"/>
        <v/>
      </c>
      <c r="DA21" s="91" t="str">
        <f t="shared" si="46"/>
        <v/>
      </c>
      <c r="DB21" s="91" t="str">
        <f t="shared" si="47"/>
        <v/>
      </c>
    </row>
    <row r="22" spans="1:106" ht="15" customHeight="1" x14ac:dyDescent="0.3">
      <c r="A22" s="126" t="str">
        <f>'Gene Table'!B21</f>
        <v>GDF5</v>
      </c>
      <c r="B22" s="102">
        <v>19</v>
      </c>
      <c r="C22" s="41">
        <f>IF('Test Sample Data'!C21="","",IF(SUM('Test Sample Data'!C$3:C$98)&gt;10,IF(AND(ISNUMBER('Test Sample Data'!C21),'Test Sample Data'!C21&lt;$C$109, 'Test Sample Data'!C21&gt;0),'Test Sample Data'!C21,$C$109),""))</f>
        <v>35</v>
      </c>
      <c r="D22" s="41">
        <f>IF('Test Sample Data'!D21="","",IF(SUM('Test Sample Data'!D$3:D$98)&gt;10,IF(AND(ISNUMBER('Test Sample Data'!D21),'Test Sample Data'!D21&lt;$C$109, 'Test Sample Data'!D21&gt;0),'Test Sample Data'!D21,$C$109),""))</f>
        <v>35</v>
      </c>
      <c r="E22" s="41">
        <f>IF('Test Sample Data'!E21="","",IF(SUM('Test Sample Data'!E$3:E$98)&gt;10,IF(AND(ISNUMBER('Test Sample Data'!E21),'Test Sample Data'!E21&lt;$C$109, 'Test Sample Data'!E21&gt;0),'Test Sample Data'!E21,$C$109),""))</f>
        <v>35</v>
      </c>
      <c r="F22" s="41" t="str">
        <f>IF('Test Sample Data'!F21="","",IF(SUM('Test Sample Data'!F$3:F$98)&gt;10,IF(AND(ISNUMBER('Test Sample Data'!F21),'Test Sample Data'!F21&lt;$C$109, 'Test Sample Data'!F21&gt;0),'Test Sample Data'!F21,$C$109),""))</f>
        <v/>
      </c>
      <c r="G22" s="41" t="str">
        <f>IF('Test Sample Data'!G21="","",IF(SUM('Test Sample Data'!G$3:G$98)&gt;10,IF(AND(ISNUMBER('Test Sample Data'!G21),'Test Sample Data'!G21&lt;$C$109, 'Test Sample Data'!G21&gt;0),'Test Sample Data'!G21,$C$109),""))</f>
        <v/>
      </c>
      <c r="H22" s="41" t="str">
        <f>IF('Test Sample Data'!H21="","",IF(SUM('Test Sample Data'!H$3:H$98)&gt;10,IF(AND(ISNUMBER('Test Sample Data'!H21),'Test Sample Data'!H21&lt;$C$109, 'Test Sample Data'!H21&gt;0),'Test Sample Data'!H21,$C$109),""))</f>
        <v/>
      </c>
      <c r="I22" s="41" t="str">
        <f>IF('Test Sample Data'!I21="","",IF(SUM('Test Sample Data'!I$3:I$98)&gt;10,IF(AND(ISNUMBER('Test Sample Data'!I21),'Test Sample Data'!I21&lt;$C$109, 'Test Sample Data'!I21&gt;0),'Test Sample Data'!I21,$C$109),""))</f>
        <v/>
      </c>
      <c r="J22" s="41" t="str">
        <f>IF('Test Sample Data'!J21="","",IF(SUM('Test Sample Data'!J$3:J$98)&gt;10,IF(AND(ISNUMBER('Test Sample Data'!J21),'Test Sample Data'!J21&lt;$C$109, 'Test Sample Data'!J21&gt;0),'Test Sample Data'!J21,$C$109),""))</f>
        <v/>
      </c>
      <c r="K22" s="41" t="str">
        <f>IF('Test Sample Data'!K21="","",IF(SUM('Test Sample Data'!K$3:K$98)&gt;10,IF(AND(ISNUMBER('Test Sample Data'!K21),'Test Sample Data'!K21&lt;$C$109, 'Test Sample Data'!K21&gt;0),'Test Sample Data'!K21,$C$109),""))</f>
        <v/>
      </c>
      <c r="L22" s="41" t="str">
        <f>IF('Test Sample Data'!L21="","",IF(SUM('Test Sample Data'!L$3:L$98)&gt;10,IF(AND(ISNUMBER('Test Sample Data'!L21),'Test Sample Data'!L21&lt;$C$109, 'Test Sample Data'!L21&gt;0),'Test Sample Data'!L21,$C$109),""))</f>
        <v/>
      </c>
      <c r="M22" s="41" t="str">
        <f>IF('Test Sample Data'!M21="","",IF(SUM('Test Sample Data'!M$3:M$98)&gt;10,IF(AND(ISNUMBER('Test Sample Data'!M21),'Test Sample Data'!M21&lt;$C$109, 'Test Sample Data'!M21&gt;0),'Test Sample Data'!M21,$C$109),""))</f>
        <v/>
      </c>
      <c r="N22" s="41" t="str">
        <f>IF('Test Sample Data'!N21="","",IF(SUM('Test Sample Data'!N$3:N$98)&gt;10,IF(AND(ISNUMBER('Test Sample Data'!N21),'Test Sample Data'!N21&lt;$C$109, 'Test Sample Data'!N21&gt;0),'Test Sample Data'!N21,$C$109),""))</f>
        <v/>
      </c>
      <c r="O22" s="41" t="str">
        <f>'Gene Table'!B21</f>
        <v>GDF5</v>
      </c>
      <c r="P22" s="102">
        <v>19</v>
      </c>
      <c r="Q22" s="41">
        <f>IF('Control Sample Data'!C21="","",IF(SUM('Control Sample Data'!C$3:C$98)&gt;10,IF(AND(ISNUMBER('Control Sample Data'!C21),'Control Sample Data'!C21&lt;$C$109, 'Control Sample Data'!C21&gt;0),'Control Sample Data'!C21,$C$109),""))</f>
        <v>33.119999999999997</v>
      </c>
      <c r="R22" s="41">
        <f>IF('Control Sample Data'!D21="","",IF(SUM('Control Sample Data'!D$3:D$98)&gt;10,IF(AND(ISNUMBER('Control Sample Data'!D21),'Control Sample Data'!D21&lt;$C$109, 'Control Sample Data'!D21&gt;0),'Control Sample Data'!D21,$C$109),""))</f>
        <v>35</v>
      </c>
      <c r="S22" s="41">
        <f>IF('Control Sample Data'!E21="","",IF(SUM('Control Sample Data'!E$3:E$98)&gt;10,IF(AND(ISNUMBER('Control Sample Data'!E21),'Control Sample Data'!E21&lt;$C$109, 'Control Sample Data'!E21&gt;0),'Control Sample Data'!E21,$C$109),""))</f>
        <v>35</v>
      </c>
      <c r="T22" s="41" t="str">
        <f>IF('Control Sample Data'!F21="","",IF(SUM('Control Sample Data'!F$3:F$98)&gt;10,IF(AND(ISNUMBER('Control Sample Data'!F21),'Control Sample Data'!F21&lt;$C$109, 'Control Sample Data'!F21&gt;0),'Control Sample Data'!F21,$C$109),""))</f>
        <v/>
      </c>
      <c r="U22" s="41" t="str">
        <f>IF('Control Sample Data'!G21="","",IF(SUM('Control Sample Data'!G$3:G$98)&gt;10,IF(AND(ISNUMBER('Control Sample Data'!G21),'Control Sample Data'!G21&lt;$C$109, 'Control Sample Data'!G21&gt;0),'Control Sample Data'!G21,$C$109),""))</f>
        <v/>
      </c>
      <c r="V22" s="41" t="str">
        <f>IF('Control Sample Data'!H21="","",IF(SUM('Control Sample Data'!H$3:H$98)&gt;10,IF(AND(ISNUMBER('Control Sample Data'!H21),'Control Sample Data'!H21&lt;$C$109, 'Control Sample Data'!H21&gt;0),'Control Sample Data'!H21,$C$109),""))</f>
        <v/>
      </c>
      <c r="W22" s="41" t="str">
        <f>IF('Control Sample Data'!I21="","",IF(SUM('Control Sample Data'!I$3:I$98)&gt;10,IF(AND(ISNUMBER('Control Sample Data'!I21),'Control Sample Data'!I21&lt;$C$109, 'Control Sample Data'!I21&gt;0),'Control Sample Data'!I21,$C$109),""))</f>
        <v/>
      </c>
      <c r="X22" s="41" t="str">
        <f>IF('Control Sample Data'!J21="","",IF(SUM('Control Sample Data'!J$3:J$98)&gt;10,IF(AND(ISNUMBER('Control Sample Data'!J21),'Control Sample Data'!J21&lt;$C$109, 'Control Sample Data'!J21&gt;0),'Control Sample Data'!J21,$C$109),""))</f>
        <v/>
      </c>
      <c r="Y22" s="41" t="str">
        <f>IF('Control Sample Data'!K21="","",IF(SUM('Control Sample Data'!K$3:K$98)&gt;10,IF(AND(ISNUMBER('Control Sample Data'!K21),'Control Sample Data'!K21&lt;$C$109, 'Control Sample Data'!K21&gt;0),'Control Sample Data'!K21,$C$109),""))</f>
        <v/>
      </c>
      <c r="Z22" s="41" t="str">
        <f>IF('Control Sample Data'!L21="","",IF(SUM('Control Sample Data'!L$3:L$98)&gt;10,IF(AND(ISNUMBER('Control Sample Data'!L21),'Control Sample Data'!L21&lt;$C$109, 'Control Sample Data'!L21&gt;0),'Control Sample Data'!L21,$C$109),""))</f>
        <v/>
      </c>
      <c r="AA22" s="41" t="str">
        <f>IF('Control Sample Data'!M21="","",IF(SUM('Control Sample Data'!M$3:M$98)&gt;10,IF(AND(ISNUMBER('Control Sample Data'!M21),'Control Sample Data'!M21&lt;$C$109, 'Control Sample Data'!M21&gt;0),'Control Sample Data'!M21,$C$109),""))</f>
        <v/>
      </c>
      <c r="AB22" s="127" t="str">
        <f>IF('Control Sample Data'!N21="","",IF(SUM('Control Sample Data'!N$3:N$98)&gt;10,IF(AND(ISNUMBER('Control Sample Data'!N21),'Control Sample Data'!N21&lt;$C$109, 'Control Sample Data'!N21&gt;0),'Control Sample Data'!N21,$C$109),""))</f>
        <v/>
      </c>
      <c r="AC22" s="119" t="str">
        <f>IF(ISERROR(VLOOKUP('Choose Reference Genes'!$A21,$A$4:$N$99,3,0)),"",VLOOKUP('Choose Reference Genes'!$A21,$A$4:$N$99,3,0))</f>
        <v/>
      </c>
      <c r="AD22" s="93" t="str">
        <f>IF(ISERROR(VLOOKUP('Choose Reference Genes'!$A21,$A$4:$N$99,4,0)),"",VLOOKUP('Choose Reference Genes'!$A21,$A$4:$N$99,4,0))</f>
        <v/>
      </c>
      <c r="AE22" s="93" t="str">
        <f>IF(ISERROR(VLOOKUP('Choose Reference Genes'!$A21,$A$4:$N$99,5,0)),"",VLOOKUP('Choose Reference Genes'!$A21,$A$4:$N$99,5,0))</f>
        <v/>
      </c>
      <c r="AF22" s="93" t="str">
        <f>IF(ISERROR(VLOOKUP('Choose Reference Genes'!$A21,$A$4:$N$99,6,0)),"",VLOOKUP('Choose Reference Genes'!$A21,$A$4:$N$99,6,0))</f>
        <v/>
      </c>
      <c r="AG22" s="93" t="str">
        <f>IF(ISERROR(VLOOKUP('Choose Reference Genes'!$A21,$A$4:$N$99,7,0)),"",VLOOKUP('Choose Reference Genes'!$A21,$A$4:$N$99,7,0))</f>
        <v/>
      </c>
      <c r="AH22" s="93" t="str">
        <f>IF(ISERROR(VLOOKUP('Choose Reference Genes'!$A21,$A$4:$N$99,8,0)),"",VLOOKUP('Choose Reference Genes'!$A21,$A$4:$N$99,8,0))</f>
        <v/>
      </c>
      <c r="AI22" s="93" t="str">
        <f>IF(ISERROR(VLOOKUP('Choose Reference Genes'!$A21,$A$4:$N$99,9,0)),"",VLOOKUP('Choose Reference Genes'!$A21,$A$4:$N$99,9,0))</f>
        <v/>
      </c>
      <c r="AJ22" s="93" t="str">
        <f>IF(ISERROR(VLOOKUP('Choose Reference Genes'!$A21,$A$4:$N$99,10,0)),"",VLOOKUP('Choose Reference Genes'!$A21,$A$4:$N$99,10,0))</f>
        <v/>
      </c>
      <c r="AK22" s="93" t="str">
        <f>IF(ISERROR(VLOOKUP('Choose Reference Genes'!$A21,$A$4:$N$99,11,0)),"",VLOOKUP('Choose Reference Genes'!$A21,$A$4:$N$99,11,0))</f>
        <v/>
      </c>
      <c r="AL22" s="93" t="str">
        <f>IF(ISERROR(VLOOKUP('Choose Reference Genes'!$A21,$A$4:$N$99,12,0)),"",VLOOKUP('Choose Reference Genes'!$A21,$A$4:$N$99,12,0))</f>
        <v/>
      </c>
      <c r="AM22" s="93" t="str">
        <f>IF(ISERROR(VLOOKUP('Choose Reference Genes'!$A21,$A$4:$N$99,13,0)),"",VLOOKUP('Choose Reference Genes'!$A21,$A$4:$N$99,13,0))</f>
        <v/>
      </c>
      <c r="AN22" s="94" t="str">
        <f>IF(ISERROR(VLOOKUP('Choose Reference Genes'!$A21,$A$4:$N$99,14,0)),"",VLOOKUP('Choose Reference Genes'!$A21,$A$4:$N$99,14,0))</f>
        <v/>
      </c>
      <c r="AO22" s="92" t="str">
        <f>IF(ISERROR(VLOOKUP('Choose Reference Genes'!$A21,$A$4:$AB$99,17,0)),"",VLOOKUP('Choose Reference Genes'!$A21,$A$4:$AB$99,17,0))</f>
        <v/>
      </c>
      <c r="AP22" s="93" t="str">
        <f>IF(ISERROR(VLOOKUP('Choose Reference Genes'!$A21,$A$4:$AB$99,18,0)),"",VLOOKUP('Choose Reference Genes'!$A21,$A$4:$AB$99,18,0))</f>
        <v/>
      </c>
      <c r="AQ22" s="93" t="str">
        <f>IF(ISERROR(VLOOKUP('Choose Reference Genes'!$A21,$A$4:$AB$99,19,0)),"",VLOOKUP('Choose Reference Genes'!$A21,$A$4:$AB$99,19,0))</f>
        <v/>
      </c>
      <c r="AR22" s="93" t="str">
        <f>IF(ISERROR(VLOOKUP('Choose Reference Genes'!$A21,$A$4:$AB$99,20,0)),"",VLOOKUP('Choose Reference Genes'!$A21,$A$4:$AB$99,20,0))</f>
        <v/>
      </c>
      <c r="AS22" s="93" t="str">
        <f>IF(ISERROR(VLOOKUP('Choose Reference Genes'!$A21,$A$4:$AB$99,21,0)),"",VLOOKUP('Choose Reference Genes'!$A21,$A$4:$AB$99,21,0))</f>
        <v/>
      </c>
      <c r="AT22" s="93" t="str">
        <f>IF(ISERROR(VLOOKUP('Choose Reference Genes'!$A21,$A$4:$AB$99,22,0)),"",VLOOKUP('Choose Reference Genes'!$A21,$A$4:$AB$99,22,0))</f>
        <v/>
      </c>
      <c r="AU22" s="93" t="str">
        <f>IF(ISERROR(VLOOKUP('Choose Reference Genes'!$A21,$A$4:$AB$99,23,0)),"",VLOOKUP('Choose Reference Genes'!$A21,$A$4:$AB$99,23,0))</f>
        <v/>
      </c>
      <c r="AV22" s="93" t="str">
        <f>IF(ISERROR(VLOOKUP('Choose Reference Genes'!$A21,$A$4:$AB$99,24,0)),"",VLOOKUP('Choose Reference Genes'!$A21,$A$4:$AB$99,24,0))</f>
        <v/>
      </c>
      <c r="AW22" s="93" t="str">
        <f>IF(ISERROR(VLOOKUP('Choose Reference Genes'!$A21,$A$4:$AB$99,25,0)),"",VLOOKUP('Choose Reference Genes'!$A21,$A$4:$AB$99,25,0))</f>
        <v/>
      </c>
      <c r="AX22" s="93" t="str">
        <f>IF(ISERROR(VLOOKUP('Choose Reference Genes'!$A21,$A$4:$AB$99,26,0)),"",VLOOKUP('Choose Reference Genes'!$A21,$A$4:$AB$99,26,0))</f>
        <v/>
      </c>
      <c r="AY22" s="93" t="str">
        <f>IF(ISERROR(VLOOKUP('Choose Reference Genes'!$A21,$A$4:$AB$99,27,0)),"",VLOOKUP('Choose Reference Genes'!$A21,$A$4:$AB$99,27,0))</f>
        <v/>
      </c>
      <c r="AZ22" s="94" t="str">
        <f>IF(ISERROR(VLOOKUP('Choose Reference Genes'!$A21,$A$4:$AB$99,28,0)),"",VLOOKUP('Choose Reference Genes'!$A21,$A$4:$AB$99,28,0))</f>
        <v/>
      </c>
      <c r="BA22" s="90" t="str">
        <f t="shared" si="36"/>
        <v>GDF5</v>
      </c>
      <c r="BB22" s="107">
        <v>19</v>
      </c>
      <c r="BC22" s="86">
        <f t="shared" si="0"/>
        <v>16.291999999999998</v>
      </c>
      <c r="BD22" s="86">
        <f t="shared" si="1"/>
        <v>16.316000000000003</v>
      </c>
      <c r="BE22" s="86">
        <f t="shared" si="2"/>
        <v>16.417999999999999</v>
      </c>
      <c r="BF22" s="86" t="str">
        <f t="shared" si="3"/>
        <v/>
      </c>
      <c r="BG22" s="86" t="str">
        <f t="shared" si="4"/>
        <v/>
      </c>
      <c r="BH22" s="86" t="str">
        <f t="shared" si="5"/>
        <v/>
      </c>
      <c r="BI22" s="86" t="str">
        <f t="shared" si="6"/>
        <v/>
      </c>
      <c r="BJ22" s="86" t="str">
        <f t="shared" si="7"/>
        <v/>
      </c>
      <c r="BK22" s="86" t="str">
        <f t="shared" si="8"/>
        <v/>
      </c>
      <c r="BL22" s="86" t="str">
        <f t="shared" si="9"/>
        <v/>
      </c>
      <c r="BM22" s="86" t="str">
        <f t="shared" si="37"/>
        <v/>
      </c>
      <c r="BN22" s="86" t="str">
        <f t="shared" si="38"/>
        <v/>
      </c>
      <c r="BO22" s="86">
        <f t="shared" si="11"/>
        <v>14.649999999999999</v>
      </c>
      <c r="BP22" s="86">
        <f t="shared" si="12"/>
        <v>16.658000000000001</v>
      </c>
      <c r="BQ22" s="86">
        <f t="shared" si="13"/>
        <v>16.423999999999999</v>
      </c>
      <c r="BR22" s="86" t="str">
        <f t="shared" si="14"/>
        <v/>
      </c>
      <c r="BS22" s="86" t="str">
        <f t="shared" si="15"/>
        <v/>
      </c>
      <c r="BT22" s="86" t="str">
        <f t="shared" si="16"/>
        <v/>
      </c>
      <c r="BU22" s="86" t="str">
        <f t="shared" si="17"/>
        <v/>
      </c>
      <c r="BV22" s="86" t="str">
        <f t="shared" si="18"/>
        <v/>
      </c>
      <c r="BW22" s="86" t="str">
        <f t="shared" si="19"/>
        <v/>
      </c>
      <c r="BX22" s="86" t="str">
        <f t="shared" si="20"/>
        <v/>
      </c>
      <c r="BY22" s="86" t="str">
        <f t="shared" si="39"/>
        <v/>
      </c>
      <c r="BZ22" s="86" t="str">
        <f t="shared" si="40"/>
        <v/>
      </c>
      <c r="CA22" s="41">
        <f t="shared" si="41"/>
        <v>16.342000000000002</v>
      </c>
      <c r="CB22" s="41">
        <f t="shared" si="42"/>
        <v>15.910666666666666</v>
      </c>
      <c r="CC22" s="90" t="str">
        <f t="shared" si="43"/>
        <v>GDF5</v>
      </c>
      <c r="CD22" s="107">
        <v>19</v>
      </c>
      <c r="CE22" s="91">
        <f t="shared" si="22"/>
        <v>1.2462905748138799E-5</v>
      </c>
      <c r="CF22" s="91">
        <f t="shared" si="23"/>
        <v>1.2257293651688118E-5</v>
      </c>
      <c r="CG22" s="91">
        <f t="shared" si="24"/>
        <v>1.1420616049138579E-5</v>
      </c>
      <c r="CH22" s="91" t="str">
        <f t="shared" si="25"/>
        <v/>
      </c>
      <c r="CI22" s="91" t="str">
        <f t="shared" si="26"/>
        <v/>
      </c>
      <c r="CJ22" s="91" t="str">
        <f t="shared" si="27"/>
        <v/>
      </c>
      <c r="CK22" s="91" t="str">
        <f t="shared" si="28"/>
        <v/>
      </c>
      <c r="CL22" s="91" t="str">
        <f t="shared" si="29"/>
        <v/>
      </c>
      <c r="CM22" s="91" t="str">
        <f t="shared" si="30"/>
        <v/>
      </c>
      <c r="CN22" s="91" t="str">
        <f t="shared" si="31"/>
        <v/>
      </c>
      <c r="CO22" s="91" t="str">
        <f t="shared" si="44"/>
        <v/>
      </c>
      <c r="CP22" s="91" t="str">
        <f t="shared" si="45"/>
        <v/>
      </c>
      <c r="CQ22" s="91">
        <f t="shared" si="49"/>
        <v>3.8896503519264662E-5</v>
      </c>
      <c r="CR22" s="91">
        <f t="shared" si="49"/>
        <v>9.670353103900327E-6</v>
      </c>
      <c r="CS22" s="91">
        <f t="shared" si="49"/>
        <v>1.1373217672721261E-5</v>
      </c>
      <c r="CT22" s="91" t="str">
        <f t="shared" si="49"/>
        <v/>
      </c>
      <c r="CU22" s="91" t="str">
        <f t="shared" si="49"/>
        <v/>
      </c>
      <c r="CV22" s="91" t="str">
        <f t="shared" si="49"/>
        <v/>
      </c>
      <c r="CW22" s="91" t="str">
        <f t="shared" si="50"/>
        <v/>
      </c>
      <c r="CX22" s="91" t="str">
        <f t="shared" si="50"/>
        <v/>
      </c>
      <c r="CY22" s="91" t="str">
        <f t="shared" si="50"/>
        <v/>
      </c>
      <c r="CZ22" s="91" t="str">
        <f t="shared" si="48"/>
        <v/>
      </c>
      <c r="DA22" s="91" t="str">
        <f t="shared" si="46"/>
        <v/>
      </c>
      <c r="DB22" s="91" t="str">
        <f t="shared" si="47"/>
        <v/>
      </c>
    </row>
    <row r="23" spans="1:106" ht="15" customHeight="1" thickBot="1" x14ac:dyDescent="0.35">
      <c r="A23" s="126" t="str">
        <f>'Gene Table'!B22</f>
        <v>GDF9</v>
      </c>
      <c r="B23" s="102">
        <v>20</v>
      </c>
      <c r="C23" s="41">
        <f>IF('Test Sample Data'!C22="","",IF(SUM('Test Sample Data'!C$3:C$98)&gt;10,IF(AND(ISNUMBER('Test Sample Data'!C22),'Test Sample Data'!C22&lt;$C$109, 'Test Sample Data'!C22&gt;0),'Test Sample Data'!C22,$C$109),""))</f>
        <v>31.74</v>
      </c>
      <c r="D23" s="41">
        <f>IF('Test Sample Data'!D22="","",IF(SUM('Test Sample Data'!D$3:D$98)&gt;10,IF(AND(ISNUMBER('Test Sample Data'!D22),'Test Sample Data'!D22&lt;$C$109, 'Test Sample Data'!D22&gt;0),'Test Sample Data'!D22,$C$109),""))</f>
        <v>31.72</v>
      </c>
      <c r="E23" s="41">
        <f>IF('Test Sample Data'!E22="","",IF(SUM('Test Sample Data'!E$3:E$98)&gt;10,IF(AND(ISNUMBER('Test Sample Data'!E22),'Test Sample Data'!E22&lt;$C$109, 'Test Sample Data'!E22&gt;0),'Test Sample Data'!E22,$C$109),""))</f>
        <v>32.22</v>
      </c>
      <c r="F23" s="41" t="str">
        <f>IF('Test Sample Data'!F22="","",IF(SUM('Test Sample Data'!F$3:F$98)&gt;10,IF(AND(ISNUMBER('Test Sample Data'!F22),'Test Sample Data'!F22&lt;$C$109, 'Test Sample Data'!F22&gt;0),'Test Sample Data'!F22,$C$109),""))</f>
        <v/>
      </c>
      <c r="G23" s="41" t="str">
        <f>IF('Test Sample Data'!G22="","",IF(SUM('Test Sample Data'!G$3:G$98)&gt;10,IF(AND(ISNUMBER('Test Sample Data'!G22),'Test Sample Data'!G22&lt;$C$109, 'Test Sample Data'!G22&gt;0),'Test Sample Data'!G22,$C$109),""))</f>
        <v/>
      </c>
      <c r="H23" s="41" t="str">
        <f>IF('Test Sample Data'!H22="","",IF(SUM('Test Sample Data'!H$3:H$98)&gt;10,IF(AND(ISNUMBER('Test Sample Data'!H22),'Test Sample Data'!H22&lt;$C$109, 'Test Sample Data'!H22&gt;0),'Test Sample Data'!H22,$C$109),""))</f>
        <v/>
      </c>
      <c r="I23" s="41" t="str">
        <f>IF('Test Sample Data'!I22="","",IF(SUM('Test Sample Data'!I$3:I$98)&gt;10,IF(AND(ISNUMBER('Test Sample Data'!I22),'Test Sample Data'!I22&lt;$C$109, 'Test Sample Data'!I22&gt;0),'Test Sample Data'!I22,$C$109),""))</f>
        <v/>
      </c>
      <c r="J23" s="41" t="str">
        <f>IF('Test Sample Data'!J22="","",IF(SUM('Test Sample Data'!J$3:J$98)&gt;10,IF(AND(ISNUMBER('Test Sample Data'!J22),'Test Sample Data'!J22&lt;$C$109, 'Test Sample Data'!J22&gt;0),'Test Sample Data'!J22,$C$109),""))</f>
        <v/>
      </c>
      <c r="K23" s="41" t="str">
        <f>IF('Test Sample Data'!K22="","",IF(SUM('Test Sample Data'!K$3:K$98)&gt;10,IF(AND(ISNUMBER('Test Sample Data'!K22),'Test Sample Data'!K22&lt;$C$109, 'Test Sample Data'!K22&gt;0),'Test Sample Data'!K22,$C$109),""))</f>
        <v/>
      </c>
      <c r="L23" s="41" t="str">
        <f>IF('Test Sample Data'!L22="","",IF(SUM('Test Sample Data'!L$3:L$98)&gt;10,IF(AND(ISNUMBER('Test Sample Data'!L22),'Test Sample Data'!L22&lt;$C$109, 'Test Sample Data'!L22&gt;0),'Test Sample Data'!L22,$C$109),""))</f>
        <v/>
      </c>
      <c r="M23" s="41" t="str">
        <f>IF('Test Sample Data'!M22="","",IF(SUM('Test Sample Data'!M$3:M$98)&gt;10,IF(AND(ISNUMBER('Test Sample Data'!M22),'Test Sample Data'!M22&lt;$C$109, 'Test Sample Data'!M22&gt;0),'Test Sample Data'!M22,$C$109),""))</f>
        <v/>
      </c>
      <c r="N23" s="41" t="str">
        <f>IF('Test Sample Data'!N22="","",IF(SUM('Test Sample Data'!N$3:N$98)&gt;10,IF(AND(ISNUMBER('Test Sample Data'!N22),'Test Sample Data'!N22&lt;$C$109, 'Test Sample Data'!N22&gt;0),'Test Sample Data'!N22,$C$109),""))</f>
        <v/>
      </c>
      <c r="O23" s="41" t="str">
        <f>'Gene Table'!B22</f>
        <v>GDF9</v>
      </c>
      <c r="P23" s="102">
        <v>20</v>
      </c>
      <c r="Q23" s="41">
        <f>IF('Control Sample Data'!C22="","",IF(SUM('Control Sample Data'!C$3:C$98)&gt;10,IF(AND(ISNUMBER('Control Sample Data'!C22),'Control Sample Data'!C22&lt;$C$109, 'Control Sample Data'!C22&gt;0),'Control Sample Data'!C22,$C$109),""))</f>
        <v>33.369999999999997</v>
      </c>
      <c r="R23" s="41">
        <f>IF('Control Sample Data'!D22="","",IF(SUM('Control Sample Data'!D$3:D$98)&gt;10,IF(AND(ISNUMBER('Control Sample Data'!D22),'Control Sample Data'!D22&lt;$C$109, 'Control Sample Data'!D22&gt;0),'Control Sample Data'!D22,$C$109),""))</f>
        <v>33.47</v>
      </c>
      <c r="S23" s="41">
        <f>IF('Control Sample Data'!E22="","",IF(SUM('Control Sample Data'!E$3:E$98)&gt;10,IF(AND(ISNUMBER('Control Sample Data'!E22),'Control Sample Data'!E22&lt;$C$109, 'Control Sample Data'!E22&gt;0),'Control Sample Data'!E22,$C$109),""))</f>
        <v>31.59</v>
      </c>
      <c r="T23" s="41" t="str">
        <f>IF('Control Sample Data'!F22="","",IF(SUM('Control Sample Data'!F$3:F$98)&gt;10,IF(AND(ISNUMBER('Control Sample Data'!F22),'Control Sample Data'!F22&lt;$C$109, 'Control Sample Data'!F22&gt;0),'Control Sample Data'!F22,$C$109),""))</f>
        <v/>
      </c>
      <c r="U23" s="41" t="str">
        <f>IF('Control Sample Data'!G22="","",IF(SUM('Control Sample Data'!G$3:G$98)&gt;10,IF(AND(ISNUMBER('Control Sample Data'!G22),'Control Sample Data'!G22&lt;$C$109, 'Control Sample Data'!G22&gt;0),'Control Sample Data'!G22,$C$109),""))</f>
        <v/>
      </c>
      <c r="V23" s="41" t="str">
        <f>IF('Control Sample Data'!H22="","",IF(SUM('Control Sample Data'!H$3:H$98)&gt;10,IF(AND(ISNUMBER('Control Sample Data'!H22),'Control Sample Data'!H22&lt;$C$109, 'Control Sample Data'!H22&gt;0),'Control Sample Data'!H22,$C$109),""))</f>
        <v/>
      </c>
      <c r="W23" s="41" t="str">
        <f>IF('Control Sample Data'!I22="","",IF(SUM('Control Sample Data'!I$3:I$98)&gt;10,IF(AND(ISNUMBER('Control Sample Data'!I22),'Control Sample Data'!I22&lt;$C$109, 'Control Sample Data'!I22&gt;0),'Control Sample Data'!I22,$C$109),""))</f>
        <v/>
      </c>
      <c r="X23" s="41" t="str">
        <f>IF('Control Sample Data'!J22="","",IF(SUM('Control Sample Data'!J$3:J$98)&gt;10,IF(AND(ISNUMBER('Control Sample Data'!J22),'Control Sample Data'!J22&lt;$C$109, 'Control Sample Data'!J22&gt;0),'Control Sample Data'!J22,$C$109),""))</f>
        <v/>
      </c>
      <c r="Y23" s="41" t="str">
        <f>IF('Control Sample Data'!K22="","",IF(SUM('Control Sample Data'!K$3:K$98)&gt;10,IF(AND(ISNUMBER('Control Sample Data'!K22),'Control Sample Data'!K22&lt;$C$109, 'Control Sample Data'!K22&gt;0),'Control Sample Data'!K22,$C$109),""))</f>
        <v/>
      </c>
      <c r="Z23" s="41" t="str">
        <f>IF('Control Sample Data'!L22="","",IF(SUM('Control Sample Data'!L$3:L$98)&gt;10,IF(AND(ISNUMBER('Control Sample Data'!L22),'Control Sample Data'!L22&lt;$C$109, 'Control Sample Data'!L22&gt;0),'Control Sample Data'!L22,$C$109),""))</f>
        <v/>
      </c>
      <c r="AA23" s="41" t="str">
        <f>IF('Control Sample Data'!M22="","",IF(SUM('Control Sample Data'!M$3:M$98)&gt;10,IF(AND(ISNUMBER('Control Sample Data'!M22),'Control Sample Data'!M22&lt;$C$109, 'Control Sample Data'!M22&gt;0),'Control Sample Data'!M22,$C$109),""))</f>
        <v/>
      </c>
      <c r="AB23" s="127" t="str">
        <f>IF('Control Sample Data'!N22="","",IF(SUM('Control Sample Data'!N$3:N$98)&gt;10,IF(AND(ISNUMBER('Control Sample Data'!N22),'Control Sample Data'!N22&lt;$C$109, 'Control Sample Data'!N22&gt;0),'Control Sample Data'!N22,$C$109),""))</f>
        <v/>
      </c>
      <c r="AC23" s="120" t="str">
        <f>IF(ISERROR(VLOOKUP('Choose Reference Genes'!$A22,$A$4:$N$99,3,0)),"",VLOOKUP('Choose Reference Genes'!$A22,$A$4:$N$99,3,0))</f>
        <v/>
      </c>
      <c r="AD23" s="96" t="str">
        <f>IF(ISERROR(VLOOKUP('Choose Reference Genes'!$A22,$A$4:$N$99,4,0)),"",VLOOKUP('Choose Reference Genes'!$A22,$A$4:$N$99,4,0))</f>
        <v/>
      </c>
      <c r="AE23" s="96" t="str">
        <f>IF(ISERROR(VLOOKUP('Choose Reference Genes'!$A22,$A$4:$N$99,5,0)),"",VLOOKUP('Choose Reference Genes'!$A22,$A$4:$N$99,5,0))</f>
        <v/>
      </c>
      <c r="AF23" s="96" t="str">
        <f>IF(ISERROR(VLOOKUP('Choose Reference Genes'!$A22,$A$4:$N$99,6,0)),"",VLOOKUP('Choose Reference Genes'!$A22,$A$4:$N$99,6,0))</f>
        <v/>
      </c>
      <c r="AG23" s="96" t="str">
        <f>IF(ISERROR(VLOOKUP('Choose Reference Genes'!$A22,$A$4:$N$99,7,0)),"",VLOOKUP('Choose Reference Genes'!$A22,$A$4:$N$99,7,0))</f>
        <v/>
      </c>
      <c r="AH23" s="96" t="str">
        <f>IF(ISERROR(VLOOKUP('Choose Reference Genes'!$A22,$A$4:$N$99,8,0)),"",VLOOKUP('Choose Reference Genes'!$A22,$A$4:$N$99,8,0))</f>
        <v/>
      </c>
      <c r="AI23" s="96" t="str">
        <f>IF(ISERROR(VLOOKUP('Choose Reference Genes'!$A22,$A$4:$N$99,9,0)),"",VLOOKUP('Choose Reference Genes'!$A22,$A$4:$N$99,9,0))</f>
        <v/>
      </c>
      <c r="AJ23" s="96" t="str">
        <f>IF(ISERROR(VLOOKUP('Choose Reference Genes'!$A22,$A$4:$N$99,10,0)),"",VLOOKUP('Choose Reference Genes'!$A22,$A$4:$N$99,10,0))</f>
        <v/>
      </c>
      <c r="AK23" s="96" t="str">
        <f>IF(ISERROR(VLOOKUP('Choose Reference Genes'!$A22,$A$4:$N$99,11,0)),"",VLOOKUP('Choose Reference Genes'!$A22,$A$4:$N$99,11,0))</f>
        <v/>
      </c>
      <c r="AL23" s="96" t="str">
        <f>IF(ISERROR(VLOOKUP('Choose Reference Genes'!$A22,$A$4:$N$99,12,0)),"",VLOOKUP('Choose Reference Genes'!$A22,$A$4:$N$99,12,0))</f>
        <v/>
      </c>
      <c r="AM23" s="96" t="str">
        <f>IF(ISERROR(VLOOKUP('Choose Reference Genes'!$A22,$A$4:$N$99,13,0)),"",VLOOKUP('Choose Reference Genes'!$A22,$A$4:$N$99,13,0))</f>
        <v/>
      </c>
      <c r="AN23" s="97" t="str">
        <f>IF(ISERROR(VLOOKUP('Choose Reference Genes'!$A22,$A$4:$N$99,14,0)),"",VLOOKUP('Choose Reference Genes'!$A22,$A$4:$N$99,14,0))</f>
        <v/>
      </c>
      <c r="AO23" s="95" t="str">
        <f>IF(ISERROR(VLOOKUP('Choose Reference Genes'!$A22,$A$4:$AB$99,17,0)),"",VLOOKUP('Choose Reference Genes'!$A22,$A$4:$AB$99,17,0))</f>
        <v/>
      </c>
      <c r="AP23" s="96" t="str">
        <f>IF(ISERROR(VLOOKUP('Choose Reference Genes'!$A22,$A$4:$AB$99,18,0)),"",VLOOKUP('Choose Reference Genes'!$A22,$A$4:$AB$99,18,0))</f>
        <v/>
      </c>
      <c r="AQ23" s="96" t="str">
        <f>IF(ISERROR(VLOOKUP('Choose Reference Genes'!$A22,$A$4:$AB$99,19,0)),"",VLOOKUP('Choose Reference Genes'!$A22,$A$4:$AB$99,19,0))</f>
        <v/>
      </c>
      <c r="AR23" s="96" t="str">
        <f>IF(ISERROR(VLOOKUP('Choose Reference Genes'!$A22,$A$4:$AB$99,20,0)),"",VLOOKUP('Choose Reference Genes'!$A22,$A$4:$AB$99,20,0))</f>
        <v/>
      </c>
      <c r="AS23" s="96" t="str">
        <f>IF(ISERROR(VLOOKUP('Choose Reference Genes'!$A22,$A$4:$AB$99,21,0)),"",VLOOKUP('Choose Reference Genes'!$A22,$A$4:$AB$99,21,0))</f>
        <v/>
      </c>
      <c r="AT23" s="96" t="str">
        <f>IF(ISERROR(VLOOKUP('Choose Reference Genes'!$A22,$A$4:$AB$99,22,0)),"",VLOOKUP('Choose Reference Genes'!$A22,$A$4:$AB$99,22,0))</f>
        <v/>
      </c>
      <c r="AU23" s="96" t="str">
        <f>IF(ISERROR(VLOOKUP('Choose Reference Genes'!$A22,$A$4:$AB$99,23,0)),"",VLOOKUP('Choose Reference Genes'!$A22,$A$4:$AB$99,23,0))</f>
        <v/>
      </c>
      <c r="AV23" s="96" t="str">
        <f>IF(ISERROR(VLOOKUP('Choose Reference Genes'!$A22,$A$4:$AB$99,24,0)),"",VLOOKUP('Choose Reference Genes'!$A22,$A$4:$AB$99,24,0))</f>
        <v/>
      </c>
      <c r="AW23" s="96" t="str">
        <f>IF(ISERROR(VLOOKUP('Choose Reference Genes'!$A22,$A$4:$AB$99,25,0)),"",VLOOKUP('Choose Reference Genes'!$A22,$A$4:$AB$99,25,0))</f>
        <v/>
      </c>
      <c r="AX23" s="96" t="str">
        <f>IF(ISERROR(VLOOKUP('Choose Reference Genes'!$A22,$A$4:$AB$99,26,0)),"",VLOOKUP('Choose Reference Genes'!$A22,$A$4:$AB$99,26,0))</f>
        <v/>
      </c>
      <c r="AY23" s="96" t="str">
        <f>IF(ISERROR(VLOOKUP('Choose Reference Genes'!$A22,$A$4:$AB$99,27,0)),"",VLOOKUP('Choose Reference Genes'!$A22,$A$4:$AB$99,27,0))</f>
        <v/>
      </c>
      <c r="AZ23" s="97" t="str">
        <f>IF(ISERROR(VLOOKUP('Choose Reference Genes'!$A22,$A$4:$AB$99,28,0)),"",VLOOKUP('Choose Reference Genes'!$A22,$A$4:$AB$99,28,0))</f>
        <v/>
      </c>
      <c r="BA23" s="90" t="str">
        <f t="shared" si="36"/>
        <v>GDF9</v>
      </c>
      <c r="BB23" s="107">
        <v>20</v>
      </c>
      <c r="BC23" s="86">
        <f t="shared" si="0"/>
        <v>13.031999999999996</v>
      </c>
      <c r="BD23" s="86">
        <f t="shared" si="1"/>
        <v>13.036000000000001</v>
      </c>
      <c r="BE23" s="86">
        <f t="shared" si="2"/>
        <v>13.637999999999998</v>
      </c>
      <c r="BF23" s="86" t="str">
        <f t="shared" si="3"/>
        <v/>
      </c>
      <c r="BG23" s="86" t="str">
        <f t="shared" si="4"/>
        <v/>
      </c>
      <c r="BH23" s="86" t="str">
        <f t="shared" si="5"/>
        <v/>
      </c>
      <c r="BI23" s="86" t="str">
        <f t="shared" si="6"/>
        <v/>
      </c>
      <c r="BJ23" s="86" t="str">
        <f t="shared" si="7"/>
        <v/>
      </c>
      <c r="BK23" s="86" t="str">
        <f t="shared" si="8"/>
        <v/>
      </c>
      <c r="BL23" s="86" t="str">
        <f t="shared" si="9"/>
        <v/>
      </c>
      <c r="BM23" s="86" t="str">
        <f t="shared" si="37"/>
        <v/>
      </c>
      <c r="BN23" s="86" t="str">
        <f t="shared" si="38"/>
        <v/>
      </c>
      <c r="BO23" s="86">
        <f t="shared" si="11"/>
        <v>14.899999999999999</v>
      </c>
      <c r="BP23" s="86">
        <f t="shared" si="12"/>
        <v>15.128</v>
      </c>
      <c r="BQ23" s="86">
        <f t="shared" si="13"/>
        <v>13.013999999999999</v>
      </c>
      <c r="BR23" s="86" t="str">
        <f t="shared" si="14"/>
        <v/>
      </c>
      <c r="BS23" s="86" t="str">
        <f t="shared" si="15"/>
        <v/>
      </c>
      <c r="BT23" s="86" t="str">
        <f t="shared" si="16"/>
        <v/>
      </c>
      <c r="BU23" s="86" t="str">
        <f t="shared" si="17"/>
        <v/>
      </c>
      <c r="BV23" s="86" t="str">
        <f t="shared" si="18"/>
        <v/>
      </c>
      <c r="BW23" s="86" t="str">
        <f t="shared" si="19"/>
        <v/>
      </c>
      <c r="BX23" s="86" t="str">
        <f t="shared" si="20"/>
        <v/>
      </c>
      <c r="BY23" s="86" t="str">
        <f t="shared" si="39"/>
        <v/>
      </c>
      <c r="BZ23" s="86" t="str">
        <f t="shared" si="40"/>
        <v/>
      </c>
      <c r="CA23" s="41">
        <f t="shared" si="41"/>
        <v>13.235333333333331</v>
      </c>
      <c r="CB23" s="41">
        <f t="shared" si="42"/>
        <v>14.347333333333333</v>
      </c>
      <c r="CC23" s="90" t="str">
        <f t="shared" si="43"/>
        <v>GDF9</v>
      </c>
      <c r="CD23" s="107">
        <v>20</v>
      </c>
      <c r="CE23" s="91">
        <f t="shared" si="22"/>
        <v>1.1939251384855241E-4</v>
      </c>
      <c r="CF23" s="91">
        <f t="shared" si="23"/>
        <v>1.1906194598726083E-4</v>
      </c>
      <c r="CG23" s="91">
        <f t="shared" si="24"/>
        <v>7.8442769620933557E-5</v>
      </c>
      <c r="CH23" s="91" t="str">
        <f t="shared" si="25"/>
        <v/>
      </c>
      <c r="CI23" s="91" t="str">
        <f t="shared" si="26"/>
        <v/>
      </c>
      <c r="CJ23" s="91" t="str">
        <f t="shared" si="27"/>
        <v/>
      </c>
      <c r="CK23" s="91" t="str">
        <f t="shared" si="28"/>
        <v/>
      </c>
      <c r="CL23" s="91" t="str">
        <f t="shared" si="29"/>
        <v/>
      </c>
      <c r="CM23" s="91" t="str">
        <f t="shared" si="30"/>
        <v/>
      </c>
      <c r="CN23" s="91" t="str">
        <f t="shared" si="31"/>
        <v/>
      </c>
      <c r="CO23" s="91" t="str">
        <f t="shared" si="44"/>
        <v/>
      </c>
      <c r="CP23" s="91" t="str">
        <f t="shared" si="45"/>
        <v/>
      </c>
      <c r="CQ23" s="91">
        <f t="shared" si="49"/>
        <v>3.2707930375253127E-5</v>
      </c>
      <c r="CR23" s="91">
        <f t="shared" si="49"/>
        <v>2.792661035546657E-5</v>
      </c>
      <c r="CS23" s="91">
        <f t="shared" si="49"/>
        <v>1.2089146385901182E-4</v>
      </c>
      <c r="CT23" s="91" t="str">
        <f t="shared" si="49"/>
        <v/>
      </c>
      <c r="CU23" s="91" t="str">
        <f t="shared" si="49"/>
        <v/>
      </c>
      <c r="CV23" s="91" t="str">
        <f t="shared" si="49"/>
        <v/>
      </c>
      <c r="CW23" s="91" t="str">
        <f t="shared" si="50"/>
        <v/>
      </c>
      <c r="CX23" s="91" t="str">
        <f t="shared" si="50"/>
        <v/>
      </c>
      <c r="CY23" s="91" t="str">
        <f t="shared" si="50"/>
        <v/>
      </c>
      <c r="CZ23" s="91" t="str">
        <f t="shared" si="48"/>
        <v/>
      </c>
      <c r="DA23" s="91" t="str">
        <f t="shared" si="46"/>
        <v/>
      </c>
      <c r="DB23" s="91" t="str">
        <f t="shared" si="47"/>
        <v/>
      </c>
    </row>
    <row r="24" spans="1:106" ht="15" customHeight="1" thickBot="1" x14ac:dyDescent="0.35">
      <c r="A24" s="126" t="str">
        <f>'Gene Table'!B23</f>
        <v>IFNA1</v>
      </c>
      <c r="B24" s="102">
        <v>21</v>
      </c>
      <c r="C24" s="41">
        <f>IF('Test Sample Data'!C23="","",IF(SUM('Test Sample Data'!C$3:C$98)&gt;10,IF(AND(ISNUMBER('Test Sample Data'!C23),'Test Sample Data'!C23&lt;$C$109, 'Test Sample Data'!C23&gt;0),'Test Sample Data'!C23,$C$109),""))</f>
        <v>35</v>
      </c>
      <c r="D24" s="41">
        <f>IF('Test Sample Data'!D23="","",IF(SUM('Test Sample Data'!D$3:D$98)&gt;10,IF(AND(ISNUMBER('Test Sample Data'!D23),'Test Sample Data'!D23&lt;$C$109, 'Test Sample Data'!D23&gt;0),'Test Sample Data'!D23,$C$109),""))</f>
        <v>35</v>
      </c>
      <c r="E24" s="41">
        <f>IF('Test Sample Data'!E23="","",IF(SUM('Test Sample Data'!E$3:E$98)&gt;10,IF(AND(ISNUMBER('Test Sample Data'!E23),'Test Sample Data'!E23&lt;$C$109, 'Test Sample Data'!E23&gt;0),'Test Sample Data'!E23,$C$109),""))</f>
        <v>34.06</v>
      </c>
      <c r="F24" s="41" t="str">
        <f>IF('Test Sample Data'!F23="","",IF(SUM('Test Sample Data'!F$3:F$98)&gt;10,IF(AND(ISNUMBER('Test Sample Data'!F23),'Test Sample Data'!F23&lt;$C$109, 'Test Sample Data'!F23&gt;0),'Test Sample Data'!F23,$C$109),""))</f>
        <v/>
      </c>
      <c r="G24" s="41" t="str">
        <f>IF('Test Sample Data'!G23="","",IF(SUM('Test Sample Data'!G$3:G$98)&gt;10,IF(AND(ISNUMBER('Test Sample Data'!G23),'Test Sample Data'!G23&lt;$C$109, 'Test Sample Data'!G23&gt;0),'Test Sample Data'!G23,$C$109),""))</f>
        <v/>
      </c>
      <c r="H24" s="41" t="str">
        <f>IF('Test Sample Data'!H23="","",IF(SUM('Test Sample Data'!H$3:H$98)&gt;10,IF(AND(ISNUMBER('Test Sample Data'!H23),'Test Sample Data'!H23&lt;$C$109, 'Test Sample Data'!H23&gt;0),'Test Sample Data'!H23,$C$109),""))</f>
        <v/>
      </c>
      <c r="I24" s="41" t="str">
        <f>IF('Test Sample Data'!I23="","",IF(SUM('Test Sample Data'!I$3:I$98)&gt;10,IF(AND(ISNUMBER('Test Sample Data'!I23),'Test Sample Data'!I23&lt;$C$109, 'Test Sample Data'!I23&gt;0),'Test Sample Data'!I23,$C$109),""))</f>
        <v/>
      </c>
      <c r="J24" s="41" t="str">
        <f>IF('Test Sample Data'!J23="","",IF(SUM('Test Sample Data'!J$3:J$98)&gt;10,IF(AND(ISNUMBER('Test Sample Data'!J23),'Test Sample Data'!J23&lt;$C$109, 'Test Sample Data'!J23&gt;0),'Test Sample Data'!J23,$C$109),""))</f>
        <v/>
      </c>
      <c r="K24" s="41" t="str">
        <f>IF('Test Sample Data'!K23="","",IF(SUM('Test Sample Data'!K$3:K$98)&gt;10,IF(AND(ISNUMBER('Test Sample Data'!K23),'Test Sample Data'!K23&lt;$C$109, 'Test Sample Data'!K23&gt;0),'Test Sample Data'!K23,$C$109),""))</f>
        <v/>
      </c>
      <c r="L24" s="41" t="str">
        <f>IF('Test Sample Data'!L23="","",IF(SUM('Test Sample Data'!L$3:L$98)&gt;10,IF(AND(ISNUMBER('Test Sample Data'!L23),'Test Sample Data'!L23&lt;$C$109, 'Test Sample Data'!L23&gt;0),'Test Sample Data'!L23,$C$109),""))</f>
        <v/>
      </c>
      <c r="M24" s="41" t="str">
        <f>IF('Test Sample Data'!M23="","",IF(SUM('Test Sample Data'!M$3:M$98)&gt;10,IF(AND(ISNUMBER('Test Sample Data'!M23),'Test Sample Data'!M23&lt;$C$109, 'Test Sample Data'!M23&gt;0),'Test Sample Data'!M23,$C$109),""))</f>
        <v/>
      </c>
      <c r="N24" s="41" t="str">
        <f>IF('Test Sample Data'!N23="","",IF(SUM('Test Sample Data'!N$3:N$98)&gt;10,IF(AND(ISNUMBER('Test Sample Data'!N23),'Test Sample Data'!N23&lt;$C$109, 'Test Sample Data'!N23&gt;0),'Test Sample Data'!N23,$C$109),""))</f>
        <v/>
      </c>
      <c r="O24" s="41" t="str">
        <f>'Gene Table'!B23</f>
        <v>IFNA1</v>
      </c>
      <c r="P24" s="102">
        <v>21</v>
      </c>
      <c r="Q24" s="41">
        <f>IF('Control Sample Data'!C23="","",IF(SUM('Control Sample Data'!C$3:C$98)&gt;10,IF(AND(ISNUMBER('Control Sample Data'!C23),'Control Sample Data'!C23&lt;$C$109, 'Control Sample Data'!C23&gt;0),'Control Sample Data'!C23,$C$109),""))</f>
        <v>35</v>
      </c>
      <c r="R24" s="41">
        <f>IF('Control Sample Data'!D23="","",IF(SUM('Control Sample Data'!D$3:D$98)&gt;10,IF(AND(ISNUMBER('Control Sample Data'!D23),'Control Sample Data'!D23&lt;$C$109, 'Control Sample Data'!D23&gt;0),'Control Sample Data'!D23,$C$109),""))</f>
        <v>35</v>
      </c>
      <c r="S24" s="41">
        <f>IF('Control Sample Data'!E23="","",IF(SUM('Control Sample Data'!E$3:E$98)&gt;10,IF(AND(ISNUMBER('Control Sample Data'!E23),'Control Sample Data'!E23&lt;$C$109, 'Control Sample Data'!E23&gt;0),'Control Sample Data'!E23,$C$109),""))</f>
        <v>35</v>
      </c>
      <c r="T24" s="41" t="str">
        <f>IF('Control Sample Data'!F23="","",IF(SUM('Control Sample Data'!F$3:F$98)&gt;10,IF(AND(ISNUMBER('Control Sample Data'!F23),'Control Sample Data'!F23&lt;$C$109, 'Control Sample Data'!F23&gt;0),'Control Sample Data'!F23,$C$109),""))</f>
        <v/>
      </c>
      <c r="U24" s="41" t="str">
        <f>IF('Control Sample Data'!G23="","",IF(SUM('Control Sample Data'!G$3:G$98)&gt;10,IF(AND(ISNUMBER('Control Sample Data'!G23),'Control Sample Data'!G23&lt;$C$109, 'Control Sample Data'!G23&gt;0),'Control Sample Data'!G23,$C$109),""))</f>
        <v/>
      </c>
      <c r="V24" s="41" t="str">
        <f>IF('Control Sample Data'!H23="","",IF(SUM('Control Sample Data'!H$3:H$98)&gt;10,IF(AND(ISNUMBER('Control Sample Data'!H23),'Control Sample Data'!H23&lt;$C$109, 'Control Sample Data'!H23&gt;0),'Control Sample Data'!H23,$C$109),""))</f>
        <v/>
      </c>
      <c r="W24" s="41" t="str">
        <f>IF('Control Sample Data'!I23="","",IF(SUM('Control Sample Data'!I$3:I$98)&gt;10,IF(AND(ISNUMBER('Control Sample Data'!I23),'Control Sample Data'!I23&lt;$C$109, 'Control Sample Data'!I23&gt;0),'Control Sample Data'!I23,$C$109),""))</f>
        <v/>
      </c>
      <c r="X24" s="41" t="str">
        <f>IF('Control Sample Data'!J23="","",IF(SUM('Control Sample Data'!J$3:J$98)&gt;10,IF(AND(ISNUMBER('Control Sample Data'!J23),'Control Sample Data'!J23&lt;$C$109, 'Control Sample Data'!J23&gt;0),'Control Sample Data'!J23,$C$109),""))</f>
        <v/>
      </c>
      <c r="Y24" s="41" t="str">
        <f>IF('Control Sample Data'!K23="","",IF(SUM('Control Sample Data'!K$3:K$98)&gt;10,IF(AND(ISNUMBER('Control Sample Data'!K23),'Control Sample Data'!K23&lt;$C$109, 'Control Sample Data'!K23&gt;0),'Control Sample Data'!K23,$C$109),""))</f>
        <v/>
      </c>
      <c r="Z24" s="41" t="str">
        <f>IF('Control Sample Data'!L23="","",IF(SUM('Control Sample Data'!L$3:L$98)&gt;10,IF(AND(ISNUMBER('Control Sample Data'!L23),'Control Sample Data'!L23&lt;$C$109, 'Control Sample Data'!L23&gt;0),'Control Sample Data'!L23,$C$109),""))</f>
        <v/>
      </c>
      <c r="AA24" s="41" t="str">
        <f>IF('Control Sample Data'!M23="","",IF(SUM('Control Sample Data'!M$3:M$98)&gt;10,IF(AND(ISNUMBER('Control Sample Data'!M23),'Control Sample Data'!M23&lt;$C$109, 'Control Sample Data'!M23&gt;0),'Control Sample Data'!M23,$C$109),""))</f>
        <v/>
      </c>
      <c r="AB24" s="127" t="str">
        <f>IF('Control Sample Data'!N23="","",IF(SUM('Control Sample Data'!N$3:N$98)&gt;10,IF(AND(ISNUMBER('Control Sample Data'!N23),'Control Sample Data'!N23&lt;$C$109, 'Control Sample Data'!N23&gt;0),'Control Sample Data'!N23,$C$109),""))</f>
        <v/>
      </c>
      <c r="AC24" s="245" t="s">
        <v>124</v>
      </c>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90" t="str">
        <f t="shared" si="36"/>
        <v>IFNA1</v>
      </c>
      <c r="BB24" s="107">
        <v>21</v>
      </c>
      <c r="BC24" s="86">
        <f t="shared" si="0"/>
        <v>16.291999999999998</v>
      </c>
      <c r="BD24" s="86">
        <f t="shared" si="1"/>
        <v>16.316000000000003</v>
      </c>
      <c r="BE24" s="86">
        <f t="shared" si="2"/>
        <v>15.478000000000002</v>
      </c>
      <c r="BF24" s="86" t="str">
        <f t="shared" si="3"/>
        <v/>
      </c>
      <c r="BG24" s="86" t="str">
        <f t="shared" si="4"/>
        <v/>
      </c>
      <c r="BH24" s="86" t="str">
        <f t="shared" si="5"/>
        <v/>
      </c>
      <c r="BI24" s="86" t="str">
        <f t="shared" si="6"/>
        <v/>
      </c>
      <c r="BJ24" s="86" t="str">
        <f t="shared" si="7"/>
        <v/>
      </c>
      <c r="BK24" s="86" t="str">
        <f t="shared" si="8"/>
        <v/>
      </c>
      <c r="BL24" s="86" t="str">
        <f t="shared" si="9"/>
        <v/>
      </c>
      <c r="BM24" s="86" t="str">
        <f t="shared" si="37"/>
        <v/>
      </c>
      <c r="BN24" s="86" t="str">
        <f t="shared" si="38"/>
        <v/>
      </c>
      <c r="BO24" s="86">
        <f t="shared" si="11"/>
        <v>16.53</v>
      </c>
      <c r="BP24" s="86">
        <f t="shared" si="12"/>
        <v>16.658000000000001</v>
      </c>
      <c r="BQ24" s="86">
        <f t="shared" si="13"/>
        <v>16.423999999999999</v>
      </c>
      <c r="BR24" s="86" t="str">
        <f t="shared" si="14"/>
        <v/>
      </c>
      <c r="BS24" s="86" t="str">
        <f t="shared" si="15"/>
        <v/>
      </c>
      <c r="BT24" s="86" t="str">
        <f t="shared" si="16"/>
        <v/>
      </c>
      <c r="BU24" s="86" t="str">
        <f t="shared" si="17"/>
        <v/>
      </c>
      <c r="BV24" s="86" t="str">
        <f t="shared" si="18"/>
        <v/>
      </c>
      <c r="BW24" s="86" t="str">
        <f t="shared" si="19"/>
        <v/>
      </c>
      <c r="BX24" s="86" t="str">
        <f t="shared" si="20"/>
        <v/>
      </c>
      <c r="BY24" s="86" t="str">
        <f t="shared" si="39"/>
        <v/>
      </c>
      <c r="BZ24" s="86" t="str">
        <f t="shared" si="40"/>
        <v/>
      </c>
      <c r="CA24" s="41">
        <f t="shared" si="41"/>
        <v>16.02866666666667</v>
      </c>
      <c r="CB24" s="41">
        <f t="shared" si="42"/>
        <v>16.537333333333333</v>
      </c>
      <c r="CC24" s="90" t="str">
        <f t="shared" si="43"/>
        <v>IFNA1</v>
      </c>
      <c r="CD24" s="107">
        <v>21</v>
      </c>
      <c r="CE24" s="91">
        <f t="shared" si="22"/>
        <v>1.2462905748138799E-5</v>
      </c>
      <c r="CF24" s="91">
        <f t="shared" si="23"/>
        <v>1.2257293651688118E-5</v>
      </c>
      <c r="CG24" s="91">
        <f t="shared" si="24"/>
        <v>2.1910774393057768E-5</v>
      </c>
      <c r="CH24" s="91" t="str">
        <f t="shared" si="25"/>
        <v/>
      </c>
      <c r="CI24" s="91" t="str">
        <f t="shared" si="26"/>
        <v/>
      </c>
      <c r="CJ24" s="91" t="str">
        <f t="shared" si="27"/>
        <v/>
      </c>
      <c r="CK24" s="91" t="str">
        <f t="shared" si="28"/>
        <v/>
      </c>
      <c r="CL24" s="91" t="str">
        <f t="shared" si="29"/>
        <v/>
      </c>
      <c r="CM24" s="91" t="str">
        <f t="shared" si="30"/>
        <v/>
      </c>
      <c r="CN24" s="91" t="str">
        <f t="shared" si="31"/>
        <v/>
      </c>
      <c r="CO24" s="91" t="str">
        <f t="shared" si="44"/>
        <v/>
      </c>
      <c r="CP24" s="91" t="str">
        <f t="shared" si="45"/>
        <v/>
      </c>
      <c r="CQ24" s="91">
        <f t="shared" si="49"/>
        <v>1.0567546601188079E-5</v>
      </c>
      <c r="CR24" s="91">
        <f t="shared" si="49"/>
        <v>9.670353103900327E-6</v>
      </c>
      <c r="CS24" s="91">
        <f t="shared" si="49"/>
        <v>1.1373217672721261E-5</v>
      </c>
      <c r="CT24" s="91" t="str">
        <f t="shared" si="49"/>
        <v/>
      </c>
      <c r="CU24" s="91" t="str">
        <f t="shared" si="49"/>
        <v/>
      </c>
      <c r="CV24" s="91" t="str">
        <f t="shared" si="49"/>
        <v/>
      </c>
      <c r="CW24" s="91" t="str">
        <f t="shared" si="50"/>
        <v/>
      </c>
      <c r="CX24" s="91" t="str">
        <f t="shared" si="50"/>
        <v/>
      </c>
      <c r="CY24" s="91" t="str">
        <f t="shared" si="50"/>
        <v/>
      </c>
      <c r="CZ24" s="91" t="str">
        <f t="shared" si="48"/>
        <v/>
      </c>
      <c r="DA24" s="91" t="str">
        <f t="shared" si="46"/>
        <v/>
      </c>
      <c r="DB24" s="91" t="str">
        <f t="shared" si="47"/>
        <v/>
      </c>
    </row>
    <row r="25" spans="1:106" ht="15" customHeight="1" x14ac:dyDescent="0.3">
      <c r="A25" s="126" t="str">
        <f>'Gene Table'!B24</f>
        <v>IFNA2</v>
      </c>
      <c r="B25" s="102">
        <v>22</v>
      </c>
      <c r="C25" s="41">
        <f>IF('Test Sample Data'!C24="","",IF(SUM('Test Sample Data'!C$3:C$98)&gt;10,IF(AND(ISNUMBER('Test Sample Data'!C24),'Test Sample Data'!C24&lt;$C$109, 'Test Sample Data'!C24&gt;0),'Test Sample Data'!C24,$C$109),""))</f>
        <v>35</v>
      </c>
      <c r="D25" s="41">
        <f>IF('Test Sample Data'!D24="","",IF(SUM('Test Sample Data'!D$3:D$98)&gt;10,IF(AND(ISNUMBER('Test Sample Data'!D24),'Test Sample Data'!D24&lt;$C$109, 'Test Sample Data'!D24&gt;0),'Test Sample Data'!D24,$C$109),""))</f>
        <v>35</v>
      </c>
      <c r="E25" s="41">
        <f>IF('Test Sample Data'!E24="","",IF(SUM('Test Sample Data'!E$3:E$98)&gt;10,IF(AND(ISNUMBER('Test Sample Data'!E24),'Test Sample Data'!E24&lt;$C$109, 'Test Sample Data'!E24&gt;0),'Test Sample Data'!E24,$C$109),""))</f>
        <v>33.549999999999997</v>
      </c>
      <c r="F25" s="41" t="str">
        <f>IF('Test Sample Data'!F24="","",IF(SUM('Test Sample Data'!F$3:F$98)&gt;10,IF(AND(ISNUMBER('Test Sample Data'!F24),'Test Sample Data'!F24&lt;$C$109, 'Test Sample Data'!F24&gt;0),'Test Sample Data'!F24,$C$109),""))</f>
        <v/>
      </c>
      <c r="G25" s="41" t="str">
        <f>IF('Test Sample Data'!G24="","",IF(SUM('Test Sample Data'!G$3:G$98)&gt;10,IF(AND(ISNUMBER('Test Sample Data'!G24),'Test Sample Data'!G24&lt;$C$109, 'Test Sample Data'!G24&gt;0),'Test Sample Data'!G24,$C$109),""))</f>
        <v/>
      </c>
      <c r="H25" s="41" t="str">
        <f>IF('Test Sample Data'!H24="","",IF(SUM('Test Sample Data'!H$3:H$98)&gt;10,IF(AND(ISNUMBER('Test Sample Data'!H24),'Test Sample Data'!H24&lt;$C$109, 'Test Sample Data'!H24&gt;0),'Test Sample Data'!H24,$C$109),""))</f>
        <v/>
      </c>
      <c r="I25" s="41" t="str">
        <f>IF('Test Sample Data'!I24="","",IF(SUM('Test Sample Data'!I$3:I$98)&gt;10,IF(AND(ISNUMBER('Test Sample Data'!I24),'Test Sample Data'!I24&lt;$C$109, 'Test Sample Data'!I24&gt;0),'Test Sample Data'!I24,$C$109),""))</f>
        <v/>
      </c>
      <c r="J25" s="41" t="str">
        <f>IF('Test Sample Data'!J24="","",IF(SUM('Test Sample Data'!J$3:J$98)&gt;10,IF(AND(ISNUMBER('Test Sample Data'!J24),'Test Sample Data'!J24&lt;$C$109, 'Test Sample Data'!J24&gt;0),'Test Sample Data'!J24,$C$109),""))</f>
        <v/>
      </c>
      <c r="K25" s="41" t="str">
        <f>IF('Test Sample Data'!K24="","",IF(SUM('Test Sample Data'!K$3:K$98)&gt;10,IF(AND(ISNUMBER('Test Sample Data'!K24),'Test Sample Data'!K24&lt;$C$109, 'Test Sample Data'!K24&gt;0),'Test Sample Data'!K24,$C$109),""))</f>
        <v/>
      </c>
      <c r="L25" s="41" t="str">
        <f>IF('Test Sample Data'!L24="","",IF(SUM('Test Sample Data'!L$3:L$98)&gt;10,IF(AND(ISNUMBER('Test Sample Data'!L24),'Test Sample Data'!L24&lt;$C$109, 'Test Sample Data'!L24&gt;0),'Test Sample Data'!L24,$C$109),""))</f>
        <v/>
      </c>
      <c r="M25" s="41" t="str">
        <f>IF('Test Sample Data'!M24="","",IF(SUM('Test Sample Data'!M$3:M$98)&gt;10,IF(AND(ISNUMBER('Test Sample Data'!M24),'Test Sample Data'!M24&lt;$C$109, 'Test Sample Data'!M24&gt;0),'Test Sample Data'!M24,$C$109),""))</f>
        <v/>
      </c>
      <c r="N25" s="41" t="str">
        <f>IF('Test Sample Data'!N24="","",IF(SUM('Test Sample Data'!N$3:N$98)&gt;10,IF(AND(ISNUMBER('Test Sample Data'!N24),'Test Sample Data'!N24&lt;$C$109, 'Test Sample Data'!N24&gt;0),'Test Sample Data'!N24,$C$109),""))</f>
        <v/>
      </c>
      <c r="O25" s="41" t="str">
        <f>'Gene Table'!B24</f>
        <v>IFNA2</v>
      </c>
      <c r="P25" s="102">
        <v>22</v>
      </c>
      <c r="Q25" s="41">
        <f>IF('Control Sample Data'!C24="","",IF(SUM('Control Sample Data'!C$3:C$98)&gt;10,IF(AND(ISNUMBER('Control Sample Data'!C24),'Control Sample Data'!C24&lt;$C$109, 'Control Sample Data'!C24&gt;0),'Control Sample Data'!C24,$C$109),""))</f>
        <v>35</v>
      </c>
      <c r="R25" s="41">
        <f>IF('Control Sample Data'!D24="","",IF(SUM('Control Sample Data'!D$3:D$98)&gt;10,IF(AND(ISNUMBER('Control Sample Data'!D24),'Control Sample Data'!D24&lt;$C$109, 'Control Sample Data'!D24&gt;0),'Control Sample Data'!D24,$C$109),""))</f>
        <v>35</v>
      </c>
      <c r="S25" s="41">
        <f>IF('Control Sample Data'!E24="","",IF(SUM('Control Sample Data'!E$3:E$98)&gt;10,IF(AND(ISNUMBER('Control Sample Data'!E24),'Control Sample Data'!E24&lt;$C$109, 'Control Sample Data'!E24&gt;0),'Control Sample Data'!E24,$C$109),""))</f>
        <v>35</v>
      </c>
      <c r="T25" s="41" t="str">
        <f>IF('Control Sample Data'!F24="","",IF(SUM('Control Sample Data'!F$3:F$98)&gt;10,IF(AND(ISNUMBER('Control Sample Data'!F24),'Control Sample Data'!F24&lt;$C$109, 'Control Sample Data'!F24&gt;0),'Control Sample Data'!F24,$C$109),""))</f>
        <v/>
      </c>
      <c r="U25" s="41" t="str">
        <f>IF('Control Sample Data'!G24="","",IF(SUM('Control Sample Data'!G$3:G$98)&gt;10,IF(AND(ISNUMBER('Control Sample Data'!G24),'Control Sample Data'!G24&lt;$C$109, 'Control Sample Data'!G24&gt;0),'Control Sample Data'!G24,$C$109),""))</f>
        <v/>
      </c>
      <c r="V25" s="41" t="str">
        <f>IF('Control Sample Data'!H24="","",IF(SUM('Control Sample Data'!H$3:H$98)&gt;10,IF(AND(ISNUMBER('Control Sample Data'!H24),'Control Sample Data'!H24&lt;$C$109, 'Control Sample Data'!H24&gt;0),'Control Sample Data'!H24,$C$109),""))</f>
        <v/>
      </c>
      <c r="W25" s="41" t="str">
        <f>IF('Control Sample Data'!I24="","",IF(SUM('Control Sample Data'!I$3:I$98)&gt;10,IF(AND(ISNUMBER('Control Sample Data'!I24),'Control Sample Data'!I24&lt;$C$109, 'Control Sample Data'!I24&gt;0),'Control Sample Data'!I24,$C$109),""))</f>
        <v/>
      </c>
      <c r="X25" s="41" t="str">
        <f>IF('Control Sample Data'!J24="","",IF(SUM('Control Sample Data'!J$3:J$98)&gt;10,IF(AND(ISNUMBER('Control Sample Data'!J24),'Control Sample Data'!J24&lt;$C$109, 'Control Sample Data'!J24&gt;0),'Control Sample Data'!J24,$C$109),""))</f>
        <v/>
      </c>
      <c r="Y25" s="41" t="str">
        <f>IF('Control Sample Data'!K24="","",IF(SUM('Control Sample Data'!K$3:K$98)&gt;10,IF(AND(ISNUMBER('Control Sample Data'!K24),'Control Sample Data'!K24&lt;$C$109, 'Control Sample Data'!K24&gt;0),'Control Sample Data'!K24,$C$109),""))</f>
        <v/>
      </c>
      <c r="Z25" s="41" t="str">
        <f>IF('Control Sample Data'!L24="","",IF(SUM('Control Sample Data'!L$3:L$98)&gt;10,IF(AND(ISNUMBER('Control Sample Data'!L24),'Control Sample Data'!L24&lt;$C$109, 'Control Sample Data'!L24&gt;0),'Control Sample Data'!L24,$C$109),""))</f>
        <v/>
      </c>
      <c r="AA25" s="41" t="str">
        <f>IF('Control Sample Data'!M24="","",IF(SUM('Control Sample Data'!M$3:M$98)&gt;10,IF(AND(ISNUMBER('Control Sample Data'!M24),'Control Sample Data'!M24&lt;$C$109, 'Control Sample Data'!M24&gt;0),'Control Sample Data'!M24,$C$109),""))</f>
        <v/>
      </c>
      <c r="AB25" s="127" t="str">
        <f>IF('Control Sample Data'!N24="","",IF(SUM('Control Sample Data'!N$3:N$98)&gt;10,IF(AND(ISNUMBER('Control Sample Data'!N24),'Control Sample Data'!N24&lt;$C$109, 'Control Sample Data'!N24&gt;0),'Control Sample Data'!N24,$C$109),""))</f>
        <v/>
      </c>
      <c r="AC25" s="247" t="s">
        <v>125</v>
      </c>
      <c r="AD25" s="248"/>
      <c r="AE25" s="248"/>
      <c r="AF25" s="248"/>
      <c r="AG25" s="248"/>
      <c r="AH25" s="248"/>
      <c r="AI25" s="248"/>
      <c r="AJ25" s="248"/>
      <c r="AK25" s="248"/>
      <c r="AL25" s="248"/>
      <c r="AM25" s="248"/>
      <c r="AN25" s="249"/>
      <c r="AO25" s="250" t="s">
        <v>125</v>
      </c>
      <c r="AP25" s="248"/>
      <c r="AQ25" s="248"/>
      <c r="AR25" s="248"/>
      <c r="AS25" s="248"/>
      <c r="AT25" s="248"/>
      <c r="AU25" s="248"/>
      <c r="AV25" s="248"/>
      <c r="AW25" s="248"/>
      <c r="AX25" s="248"/>
      <c r="AY25" s="248"/>
      <c r="AZ25" s="249"/>
      <c r="BA25" s="90" t="str">
        <f t="shared" si="36"/>
        <v>IFNA2</v>
      </c>
      <c r="BB25" s="107">
        <v>22</v>
      </c>
      <c r="BC25" s="86">
        <f t="shared" si="0"/>
        <v>16.291999999999998</v>
      </c>
      <c r="BD25" s="86">
        <f t="shared" si="1"/>
        <v>16.316000000000003</v>
      </c>
      <c r="BE25" s="86">
        <f t="shared" si="2"/>
        <v>14.967999999999996</v>
      </c>
      <c r="BF25" s="86" t="str">
        <f t="shared" si="3"/>
        <v/>
      </c>
      <c r="BG25" s="86" t="str">
        <f t="shared" si="4"/>
        <v/>
      </c>
      <c r="BH25" s="86" t="str">
        <f t="shared" si="5"/>
        <v/>
      </c>
      <c r="BI25" s="86" t="str">
        <f t="shared" si="6"/>
        <v/>
      </c>
      <c r="BJ25" s="86" t="str">
        <f t="shared" si="7"/>
        <v/>
      </c>
      <c r="BK25" s="86" t="str">
        <f t="shared" si="8"/>
        <v/>
      </c>
      <c r="BL25" s="86" t="str">
        <f t="shared" si="9"/>
        <v/>
      </c>
      <c r="BM25" s="86" t="str">
        <f t="shared" si="37"/>
        <v/>
      </c>
      <c r="BN25" s="86" t="str">
        <f t="shared" si="38"/>
        <v/>
      </c>
      <c r="BO25" s="86">
        <f t="shared" si="11"/>
        <v>16.53</v>
      </c>
      <c r="BP25" s="86">
        <f t="shared" si="12"/>
        <v>16.658000000000001</v>
      </c>
      <c r="BQ25" s="86">
        <f t="shared" si="13"/>
        <v>16.423999999999999</v>
      </c>
      <c r="BR25" s="86" t="str">
        <f t="shared" si="14"/>
        <v/>
      </c>
      <c r="BS25" s="86" t="str">
        <f t="shared" si="15"/>
        <v/>
      </c>
      <c r="BT25" s="86" t="str">
        <f t="shared" si="16"/>
        <v/>
      </c>
      <c r="BU25" s="86" t="str">
        <f t="shared" si="17"/>
        <v/>
      </c>
      <c r="BV25" s="86" t="str">
        <f t="shared" si="18"/>
        <v/>
      </c>
      <c r="BW25" s="86" t="str">
        <f t="shared" si="19"/>
        <v/>
      </c>
      <c r="BX25" s="86" t="str">
        <f t="shared" si="20"/>
        <v/>
      </c>
      <c r="BY25" s="86" t="str">
        <f t="shared" si="39"/>
        <v/>
      </c>
      <c r="BZ25" s="86" t="str">
        <f t="shared" si="40"/>
        <v/>
      </c>
      <c r="CA25" s="41">
        <f t="shared" si="41"/>
        <v>15.858666666666666</v>
      </c>
      <c r="CB25" s="41">
        <f t="shared" si="42"/>
        <v>16.537333333333333</v>
      </c>
      <c r="CC25" s="90" t="str">
        <f t="shared" si="43"/>
        <v>IFNA2</v>
      </c>
      <c r="CD25" s="107">
        <v>22</v>
      </c>
      <c r="CE25" s="91">
        <f t="shared" si="22"/>
        <v>1.2462905748138799E-5</v>
      </c>
      <c r="CF25" s="91">
        <f t="shared" si="23"/>
        <v>1.2257293651688118E-5</v>
      </c>
      <c r="CG25" s="91">
        <f t="shared" si="24"/>
        <v>3.1202042560117347E-5</v>
      </c>
      <c r="CH25" s="91" t="str">
        <f t="shared" si="25"/>
        <v/>
      </c>
      <c r="CI25" s="91" t="str">
        <f t="shared" si="26"/>
        <v/>
      </c>
      <c r="CJ25" s="91" t="str">
        <f t="shared" si="27"/>
        <v/>
      </c>
      <c r="CK25" s="91" t="str">
        <f t="shared" si="28"/>
        <v/>
      </c>
      <c r="CL25" s="91" t="str">
        <f t="shared" si="29"/>
        <v/>
      </c>
      <c r="CM25" s="91" t="str">
        <f t="shared" si="30"/>
        <v/>
      </c>
      <c r="CN25" s="91" t="str">
        <f t="shared" si="31"/>
        <v/>
      </c>
      <c r="CO25" s="91" t="str">
        <f t="shared" si="44"/>
        <v/>
      </c>
      <c r="CP25" s="91" t="str">
        <f t="shared" si="45"/>
        <v/>
      </c>
      <c r="CQ25" s="91">
        <f t="shared" si="49"/>
        <v>1.0567546601188079E-5</v>
      </c>
      <c r="CR25" s="91">
        <f t="shared" si="49"/>
        <v>9.670353103900327E-6</v>
      </c>
      <c r="CS25" s="91">
        <f t="shared" si="49"/>
        <v>1.1373217672721261E-5</v>
      </c>
      <c r="CT25" s="91" t="str">
        <f t="shared" si="49"/>
        <v/>
      </c>
      <c r="CU25" s="91" t="str">
        <f t="shared" si="49"/>
        <v/>
      </c>
      <c r="CV25" s="91" t="str">
        <f t="shared" si="49"/>
        <v/>
      </c>
      <c r="CW25" s="91" t="str">
        <f t="shared" si="50"/>
        <v/>
      </c>
      <c r="CX25" s="91" t="str">
        <f t="shared" si="50"/>
        <v/>
      </c>
      <c r="CY25" s="91" t="str">
        <f t="shared" si="50"/>
        <v/>
      </c>
      <c r="CZ25" s="91" t="str">
        <f t="shared" si="48"/>
        <v/>
      </c>
      <c r="DA25" s="91" t="str">
        <f t="shared" si="46"/>
        <v/>
      </c>
      <c r="DB25" s="91" t="str">
        <f t="shared" si="47"/>
        <v/>
      </c>
    </row>
    <row r="26" spans="1:106" ht="15" customHeight="1" thickBot="1" x14ac:dyDescent="0.35">
      <c r="A26" s="126" t="str">
        <f>'Gene Table'!B25</f>
        <v>IFNA4</v>
      </c>
      <c r="B26" s="102">
        <v>23</v>
      </c>
      <c r="C26" s="41">
        <f>IF('Test Sample Data'!C25="","",IF(SUM('Test Sample Data'!C$3:C$98)&gt;10,IF(AND(ISNUMBER('Test Sample Data'!C25),'Test Sample Data'!C25&lt;$C$109, 'Test Sample Data'!C25&gt;0),'Test Sample Data'!C25,$C$109),""))</f>
        <v>35</v>
      </c>
      <c r="D26" s="41">
        <f>IF('Test Sample Data'!D25="","",IF(SUM('Test Sample Data'!D$3:D$98)&gt;10,IF(AND(ISNUMBER('Test Sample Data'!D25),'Test Sample Data'!D25&lt;$C$109, 'Test Sample Data'!D25&gt;0),'Test Sample Data'!D25,$C$109),""))</f>
        <v>35</v>
      </c>
      <c r="E26" s="41">
        <f>IF('Test Sample Data'!E25="","",IF(SUM('Test Sample Data'!E$3:E$98)&gt;10,IF(AND(ISNUMBER('Test Sample Data'!E25),'Test Sample Data'!E25&lt;$C$109, 'Test Sample Data'!E25&gt;0),'Test Sample Data'!E25,$C$109),""))</f>
        <v>34.4</v>
      </c>
      <c r="F26" s="41" t="str">
        <f>IF('Test Sample Data'!F25="","",IF(SUM('Test Sample Data'!F$3:F$98)&gt;10,IF(AND(ISNUMBER('Test Sample Data'!F25),'Test Sample Data'!F25&lt;$C$109, 'Test Sample Data'!F25&gt;0),'Test Sample Data'!F25,$C$109),""))</f>
        <v/>
      </c>
      <c r="G26" s="41" t="str">
        <f>IF('Test Sample Data'!G25="","",IF(SUM('Test Sample Data'!G$3:G$98)&gt;10,IF(AND(ISNUMBER('Test Sample Data'!G25),'Test Sample Data'!G25&lt;$C$109, 'Test Sample Data'!G25&gt;0),'Test Sample Data'!G25,$C$109),""))</f>
        <v/>
      </c>
      <c r="H26" s="41" t="str">
        <f>IF('Test Sample Data'!H25="","",IF(SUM('Test Sample Data'!H$3:H$98)&gt;10,IF(AND(ISNUMBER('Test Sample Data'!H25),'Test Sample Data'!H25&lt;$C$109, 'Test Sample Data'!H25&gt;0),'Test Sample Data'!H25,$C$109),""))</f>
        <v/>
      </c>
      <c r="I26" s="41" t="str">
        <f>IF('Test Sample Data'!I25="","",IF(SUM('Test Sample Data'!I$3:I$98)&gt;10,IF(AND(ISNUMBER('Test Sample Data'!I25),'Test Sample Data'!I25&lt;$C$109, 'Test Sample Data'!I25&gt;0),'Test Sample Data'!I25,$C$109),""))</f>
        <v/>
      </c>
      <c r="J26" s="41" t="str">
        <f>IF('Test Sample Data'!J25="","",IF(SUM('Test Sample Data'!J$3:J$98)&gt;10,IF(AND(ISNUMBER('Test Sample Data'!J25),'Test Sample Data'!J25&lt;$C$109, 'Test Sample Data'!J25&gt;0),'Test Sample Data'!J25,$C$109),""))</f>
        <v/>
      </c>
      <c r="K26" s="41" t="str">
        <f>IF('Test Sample Data'!K25="","",IF(SUM('Test Sample Data'!K$3:K$98)&gt;10,IF(AND(ISNUMBER('Test Sample Data'!K25),'Test Sample Data'!K25&lt;$C$109, 'Test Sample Data'!K25&gt;0),'Test Sample Data'!K25,$C$109),""))</f>
        <v/>
      </c>
      <c r="L26" s="41" t="str">
        <f>IF('Test Sample Data'!L25="","",IF(SUM('Test Sample Data'!L$3:L$98)&gt;10,IF(AND(ISNUMBER('Test Sample Data'!L25),'Test Sample Data'!L25&lt;$C$109, 'Test Sample Data'!L25&gt;0),'Test Sample Data'!L25,$C$109),""))</f>
        <v/>
      </c>
      <c r="M26" s="41" t="str">
        <f>IF('Test Sample Data'!M25="","",IF(SUM('Test Sample Data'!M$3:M$98)&gt;10,IF(AND(ISNUMBER('Test Sample Data'!M25),'Test Sample Data'!M25&lt;$C$109, 'Test Sample Data'!M25&gt;0),'Test Sample Data'!M25,$C$109),""))</f>
        <v/>
      </c>
      <c r="N26" s="41" t="str">
        <f>IF('Test Sample Data'!N25="","",IF(SUM('Test Sample Data'!N$3:N$98)&gt;10,IF(AND(ISNUMBER('Test Sample Data'!N25),'Test Sample Data'!N25&lt;$C$109, 'Test Sample Data'!N25&gt;0),'Test Sample Data'!N25,$C$109),""))</f>
        <v/>
      </c>
      <c r="O26" s="41" t="str">
        <f>'Gene Table'!B25</f>
        <v>IFNA4</v>
      </c>
      <c r="P26" s="102">
        <v>23</v>
      </c>
      <c r="Q26" s="41">
        <f>IF('Control Sample Data'!C25="","",IF(SUM('Control Sample Data'!C$3:C$98)&gt;10,IF(AND(ISNUMBER('Control Sample Data'!C25),'Control Sample Data'!C25&lt;$C$109, 'Control Sample Data'!C25&gt;0),'Control Sample Data'!C25,$C$109),""))</f>
        <v>35</v>
      </c>
      <c r="R26" s="41">
        <f>IF('Control Sample Data'!D25="","",IF(SUM('Control Sample Data'!D$3:D$98)&gt;10,IF(AND(ISNUMBER('Control Sample Data'!D25),'Control Sample Data'!D25&lt;$C$109, 'Control Sample Data'!D25&gt;0),'Control Sample Data'!D25,$C$109),""))</f>
        <v>35</v>
      </c>
      <c r="S26" s="41">
        <f>IF('Control Sample Data'!E25="","",IF(SUM('Control Sample Data'!E$3:E$98)&gt;10,IF(AND(ISNUMBER('Control Sample Data'!E25),'Control Sample Data'!E25&lt;$C$109, 'Control Sample Data'!E25&gt;0),'Control Sample Data'!E25,$C$109),""))</f>
        <v>34.83</v>
      </c>
      <c r="T26" s="41" t="str">
        <f>IF('Control Sample Data'!F25="","",IF(SUM('Control Sample Data'!F$3:F$98)&gt;10,IF(AND(ISNUMBER('Control Sample Data'!F25),'Control Sample Data'!F25&lt;$C$109, 'Control Sample Data'!F25&gt;0),'Control Sample Data'!F25,$C$109),""))</f>
        <v/>
      </c>
      <c r="U26" s="41" t="str">
        <f>IF('Control Sample Data'!G25="","",IF(SUM('Control Sample Data'!G$3:G$98)&gt;10,IF(AND(ISNUMBER('Control Sample Data'!G25),'Control Sample Data'!G25&lt;$C$109, 'Control Sample Data'!G25&gt;0),'Control Sample Data'!G25,$C$109),""))</f>
        <v/>
      </c>
      <c r="V26" s="41" t="str">
        <f>IF('Control Sample Data'!H25="","",IF(SUM('Control Sample Data'!H$3:H$98)&gt;10,IF(AND(ISNUMBER('Control Sample Data'!H25),'Control Sample Data'!H25&lt;$C$109, 'Control Sample Data'!H25&gt;0),'Control Sample Data'!H25,$C$109),""))</f>
        <v/>
      </c>
      <c r="W26" s="41" t="str">
        <f>IF('Control Sample Data'!I25="","",IF(SUM('Control Sample Data'!I$3:I$98)&gt;10,IF(AND(ISNUMBER('Control Sample Data'!I25),'Control Sample Data'!I25&lt;$C$109, 'Control Sample Data'!I25&gt;0),'Control Sample Data'!I25,$C$109),""))</f>
        <v/>
      </c>
      <c r="X26" s="41" t="str">
        <f>IF('Control Sample Data'!J25="","",IF(SUM('Control Sample Data'!J$3:J$98)&gt;10,IF(AND(ISNUMBER('Control Sample Data'!J25),'Control Sample Data'!J25&lt;$C$109, 'Control Sample Data'!J25&gt;0),'Control Sample Data'!J25,$C$109),""))</f>
        <v/>
      </c>
      <c r="Y26" s="41" t="str">
        <f>IF('Control Sample Data'!K25="","",IF(SUM('Control Sample Data'!K$3:K$98)&gt;10,IF(AND(ISNUMBER('Control Sample Data'!K25),'Control Sample Data'!K25&lt;$C$109, 'Control Sample Data'!K25&gt;0),'Control Sample Data'!K25,$C$109),""))</f>
        <v/>
      </c>
      <c r="Z26" s="41" t="str">
        <f>IF('Control Sample Data'!L25="","",IF(SUM('Control Sample Data'!L$3:L$98)&gt;10,IF(AND(ISNUMBER('Control Sample Data'!L25),'Control Sample Data'!L25&lt;$C$109, 'Control Sample Data'!L25&gt;0),'Control Sample Data'!L25,$C$109),""))</f>
        <v/>
      </c>
      <c r="AA26" s="41" t="str">
        <f>IF('Control Sample Data'!M25="","",IF(SUM('Control Sample Data'!M$3:M$98)&gt;10,IF(AND(ISNUMBER('Control Sample Data'!M25),'Control Sample Data'!M25&lt;$C$109, 'Control Sample Data'!M25&gt;0),'Control Sample Data'!M25,$C$109),""))</f>
        <v/>
      </c>
      <c r="AB26" s="127" t="str">
        <f>IF('Control Sample Data'!N25="","",IF(SUM('Control Sample Data'!N$3:N$98)&gt;10,IF(AND(ISNUMBER('Control Sample Data'!N25),'Control Sample Data'!N25&lt;$C$109, 'Control Sample Data'!N25&gt;0),'Control Sample Data'!N25,$C$109),""))</f>
        <v/>
      </c>
      <c r="AC26" s="145">
        <f t="shared" ref="AC26:AZ26" si="51">IF(ISERROR(AVERAGE(AC4:AC23)),0,AVERAGE(AC4:AC23))</f>
        <v>18.708000000000002</v>
      </c>
      <c r="AD26" s="146">
        <f t="shared" si="51"/>
        <v>18.683999999999997</v>
      </c>
      <c r="AE26" s="146">
        <f t="shared" si="51"/>
        <v>18.582000000000001</v>
      </c>
      <c r="AF26" s="146">
        <f t="shared" si="51"/>
        <v>0</v>
      </c>
      <c r="AG26" s="146">
        <f t="shared" si="51"/>
        <v>0</v>
      </c>
      <c r="AH26" s="146">
        <f t="shared" si="51"/>
        <v>0</v>
      </c>
      <c r="AI26" s="146">
        <f t="shared" si="51"/>
        <v>0</v>
      </c>
      <c r="AJ26" s="146">
        <f t="shared" si="51"/>
        <v>0</v>
      </c>
      <c r="AK26" s="146">
        <f t="shared" si="51"/>
        <v>0</v>
      </c>
      <c r="AL26" s="146">
        <f t="shared" si="51"/>
        <v>0</v>
      </c>
      <c r="AM26" s="146">
        <f t="shared" si="51"/>
        <v>0</v>
      </c>
      <c r="AN26" s="146">
        <f t="shared" si="51"/>
        <v>0</v>
      </c>
      <c r="AO26" s="147">
        <f t="shared" si="51"/>
        <v>18.47</v>
      </c>
      <c r="AP26" s="146">
        <f t="shared" si="51"/>
        <v>18.341999999999999</v>
      </c>
      <c r="AQ26" s="146">
        <f t="shared" si="51"/>
        <v>18.576000000000001</v>
      </c>
      <c r="AR26" s="146">
        <f t="shared" si="51"/>
        <v>0</v>
      </c>
      <c r="AS26" s="146">
        <f t="shared" si="51"/>
        <v>0</v>
      </c>
      <c r="AT26" s="146">
        <f t="shared" si="51"/>
        <v>0</v>
      </c>
      <c r="AU26" s="146">
        <f t="shared" si="51"/>
        <v>0</v>
      </c>
      <c r="AV26" s="146">
        <f t="shared" si="51"/>
        <v>0</v>
      </c>
      <c r="AW26" s="146">
        <f t="shared" si="51"/>
        <v>0</v>
      </c>
      <c r="AX26" s="146">
        <f t="shared" si="51"/>
        <v>0</v>
      </c>
      <c r="AY26" s="146">
        <f t="shared" si="51"/>
        <v>0</v>
      </c>
      <c r="AZ26" s="146">
        <f t="shared" si="51"/>
        <v>0</v>
      </c>
      <c r="BA26" s="90" t="str">
        <f t="shared" si="36"/>
        <v>IFNA4</v>
      </c>
      <c r="BB26" s="107">
        <v>23</v>
      </c>
      <c r="BC26" s="86">
        <f t="shared" si="0"/>
        <v>16.291999999999998</v>
      </c>
      <c r="BD26" s="86">
        <f t="shared" si="1"/>
        <v>16.316000000000003</v>
      </c>
      <c r="BE26" s="86">
        <f t="shared" si="2"/>
        <v>15.817999999999998</v>
      </c>
      <c r="BF26" s="86" t="str">
        <f t="shared" si="3"/>
        <v/>
      </c>
      <c r="BG26" s="86" t="str">
        <f t="shared" si="4"/>
        <v/>
      </c>
      <c r="BH26" s="86" t="str">
        <f t="shared" si="5"/>
        <v/>
      </c>
      <c r="BI26" s="86" t="str">
        <f t="shared" si="6"/>
        <v/>
      </c>
      <c r="BJ26" s="86" t="str">
        <f t="shared" si="7"/>
        <v/>
      </c>
      <c r="BK26" s="86" t="str">
        <f t="shared" si="8"/>
        <v/>
      </c>
      <c r="BL26" s="86" t="str">
        <f t="shared" si="9"/>
        <v/>
      </c>
      <c r="BM26" s="86" t="str">
        <f t="shared" si="37"/>
        <v/>
      </c>
      <c r="BN26" s="86" t="str">
        <f t="shared" si="38"/>
        <v/>
      </c>
      <c r="BO26" s="86">
        <f t="shared" si="11"/>
        <v>16.53</v>
      </c>
      <c r="BP26" s="86">
        <f t="shared" si="12"/>
        <v>16.658000000000001</v>
      </c>
      <c r="BQ26" s="86">
        <f t="shared" si="13"/>
        <v>16.253999999999998</v>
      </c>
      <c r="BR26" s="86" t="str">
        <f t="shared" si="14"/>
        <v/>
      </c>
      <c r="BS26" s="86" t="str">
        <f t="shared" si="15"/>
        <v/>
      </c>
      <c r="BT26" s="86" t="str">
        <f t="shared" si="16"/>
        <v/>
      </c>
      <c r="BU26" s="86" t="str">
        <f t="shared" si="17"/>
        <v/>
      </c>
      <c r="BV26" s="86" t="str">
        <f t="shared" si="18"/>
        <v/>
      </c>
      <c r="BW26" s="86" t="str">
        <f t="shared" si="19"/>
        <v/>
      </c>
      <c r="BX26" s="86" t="str">
        <f t="shared" si="20"/>
        <v/>
      </c>
      <c r="BY26" s="86" t="str">
        <f t="shared" si="39"/>
        <v/>
      </c>
      <c r="BZ26" s="86" t="str">
        <f t="shared" si="40"/>
        <v/>
      </c>
      <c r="CA26" s="41">
        <f t="shared" si="41"/>
        <v>16.141999999999999</v>
      </c>
      <c r="CB26" s="41">
        <f t="shared" si="42"/>
        <v>16.480666666666668</v>
      </c>
      <c r="CC26" s="90" t="str">
        <f t="shared" si="43"/>
        <v>IFNA4</v>
      </c>
      <c r="CD26" s="107">
        <v>23</v>
      </c>
      <c r="CE26" s="91">
        <f t="shared" si="22"/>
        <v>1.2462905748138799E-5</v>
      </c>
      <c r="CF26" s="91">
        <f t="shared" si="23"/>
        <v>1.2257293651688118E-5</v>
      </c>
      <c r="CG26" s="91">
        <f t="shared" si="24"/>
        <v>1.7310416945433906E-5</v>
      </c>
      <c r="CH26" s="91" t="str">
        <f t="shared" si="25"/>
        <v/>
      </c>
      <c r="CI26" s="91" t="str">
        <f t="shared" si="26"/>
        <v/>
      </c>
      <c r="CJ26" s="91" t="str">
        <f t="shared" si="27"/>
        <v/>
      </c>
      <c r="CK26" s="91" t="str">
        <f t="shared" si="28"/>
        <v/>
      </c>
      <c r="CL26" s="91" t="str">
        <f t="shared" si="29"/>
        <v/>
      </c>
      <c r="CM26" s="91" t="str">
        <f t="shared" si="30"/>
        <v/>
      </c>
      <c r="CN26" s="91" t="str">
        <f t="shared" si="31"/>
        <v/>
      </c>
      <c r="CO26" s="91" t="str">
        <f t="shared" si="44"/>
        <v/>
      </c>
      <c r="CP26" s="91" t="str">
        <f t="shared" si="45"/>
        <v/>
      </c>
      <c r="CQ26" s="91">
        <f t="shared" si="49"/>
        <v>1.0567546601188079E-5</v>
      </c>
      <c r="CR26" s="91">
        <f t="shared" si="49"/>
        <v>9.670353103900327E-6</v>
      </c>
      <c r="CS26" s="91">
        <f t="shared" si="49"/>
        <v>1.2795535040907792E-5</v>
      </c>
      <c r="CT26" s="91" t="str">
        <f t="shared" si="49"/>
        <v/>
      </c>
      <c r="CU26" s="91" t="str">
        <f t="shared" si="49"/>
        <v/>
      </c>
      <c r="CV26" s="91" t="str">
        <f t="shared" si="49"/>
        <v/>
      </c>
      <c r="CW26" s="91" t="str">
        <f t="shared" si="50"/>
        <v/>
      </c>
      <c r="CX26" s="91" t="str">
        <f t="shared" si="50"/>
        <v/>
      </c>
      <c r="CY26" s="91" t="str">
        <f t="shared" si="50"/>
        <v/>
      </c>
      <c r="CZ26" s="91" t="str">
        <f t="shared" si="48"/>
        <v/>
      </c>
      <c r="DA26" s="91" t="str">
        <f t="shared" si="46"/>
        <v/>
      </c>
      <c r="DB26" s="91" t="str">
        <f t="shared" si="47"/>
        <v/>
      </c>
    </row>
    <row r="27" spans="1:106" ht="15" customHeight="1" x14ac:dyDescent="0.3">
      <c r="A27" s="126" t="str">
        <f>'Gene Table'!B26</f>
        <v>IFNA5</v>
      </c>
      <c r="B27" s="102">
        <v>24</v>
      </c>
      <c r="C27" s="41">
        <f>IF('Test Sample Data'!C26="","",IF(SUM('Test Sample Data'!C$3:C$98)&gt;10,IF(AND(ISNUMBER('Test Sample Data'!C26),'Test Sample Data'!C26&lt;$C$109, 'Test Sample Data'!C26&gt;0),'Test Sample Data'!C26,$C$109),""))</f>
        <v>34.03</v>
      </c>
      <c r="D27" s="41">
        <f>IF('Test Sample Data'!D26="","",IF(SUM('Test Sample Data'!D$3:D$98)&gt;10,IF(AND(ISNUMBER('Test Sample Data'!D26),'Test Sample Data'!D26&lt;$C$109, 'Test Sample Data'!D26&gt;0),'Test Sample Data'!D26,$C$109),""))</f>
        <v>33.92</v>
      </c>
      <c r="E27" s="41">
        <f>IF('Test Sample Data'!E26="","",IF(SUM('Test Sample Data'!E$3:E$98)&gt;10,IF(AND(ISNUMBER('Test Sample Data'!E26),'Test Sample Data'!E26&lt;$C$109, 'Test Sample Data'!E26&gt;0),'Test Sample Data'!E26,$C$109),""))</f>
        <v>32.64</v>
      </c>
      <c r="F27" s="41" t="str">
        <f>IF('Test Sample Data'!F26="","",IF(SUM('Test Sample Data'!F$3:F$98)&gt;10,IF(AND(ISNUMBER('Test Sample Data'!F26),'Test Sample Data'!F26&lt;$C$109, 'Test Sample Data'!F26&gt;0),'Test Sample Data'!F26,$C$109),""))</f>
        <v/>
      </c>
      <c r="G27" s="41" t="str">
        <f>IF('Test Sample Data'!G26="","",IF(SUM('Test Sample Data'!G$3:G$98)&gt;10,IF(AND(ISNUMBER('Test Sample Data'!G26),'Test Sample Data'!G26&lt;$C$109, 'Test Sample Data'!G26&gt;0),'Test Sample Data'!G26,$C$109),""))</f>
        <v/>
      </c>
      <c r="H27" s="41" t="str">
        <f>IF('Test Sample Data'!H26="","",IF(SUM('Test Sample Data'!H$3:H$98)&gt;10,IF(AND(ISNUMBER('Test Sample Data'!H26),'Test Sample Data'!H26&lt;$C$109, 'Test Sample Data'!H26&gt;0),'Test Sample Data'!H26,$C$109),""))</f>
        <v/>
      </c>
      <c r="I27" s="41" t="str">
        <f>IF('Test Sample Data'!I26="","",IF(SUM('Test Sample Data'!I$3:I$98)&gt;10,IF(AND(ISNUMBER('Test Sample Data'!I26),'Test Sample Data'!I26&lt;$C$109, 'Test Sample Data'!I26&gt;0),'Test Sample Data'!I26,$C$109),""))</f>
        <v/>
      </c>
      <c r="J27" s="41" t="str">
        <f>IF('Test Sample Data'!J26="","",IF(SUM('Test Sample Data'!J$3:J$98)&gt;10,IF(AND(ISNUMBER('Test Sample Data'!J26),'Test Sample Data'!J26&lt;$C$109, 'Test Sample Data'!J26&gt;0),'Test Sample Data'!J26,$C$109),""))</f>
        <v/>
      </c>
      <c r="K27" s="41" t="str">
        <f>IF('Test Sample Data'!K26="","",IF(SUM('Test Sample Data'!K$3:K$98)&gt;10,IF(AND(ISNUMBER('Test Sample Data'!K26),'Test Sample Data'!K26&lt;$C$109, 'Test Sample Data'!K26&gt;0),'Test Sample Data'!K26,$C$109),""))</f>
        <v/>
      </c>
      <c r="L27" s="41" t="str">
        <f>IF('Test Sample Data'!L26="","",IF(SUM('Test Sample Data'!L$3:L$98)&gt;10,IF(AND(ISNUMBER('Test Sample Data'!L26),'Test Sample Data'!L26&lt;$C$109, 'Test Sample Data'!L26&gt;0),'Test Sample Data'!L26,$C$109),""))</f>
        <v/>
      </c>
      <c r="M27" s="41" t="str">
        <f>IF('Test Sample Data'!M26="","",IF(SUM('Test Sample Data'!M$3:M$98)&gt;10,IF(AND(ISNUMBER('Test Sample Data'!M26),'Test Sample Data'!M26&lt;$C$109, 'Test Sample Data'!M26&gt;0),'Test Sample Data'!M26,$C$109),""))</f>
        <v/>
      </c>
      <c r="N27" s="41" t="str">
        <f>IF('Test Sample Data'!N26="","",IF(SUM('Test Sample Data'!N$3:N$98)&gt;10,IF(AND(ISNUMBER('Test Sample Data'!N26),'Test Sample Data'!N26&lt;$C$109, 'Test Sample Data'!N26&gt;0),'Test Sample Data'!N26,$C$109),""))</f>
        <v/>
      </c>
      <c r="O27" s="41" t="str">
        <f>'Gene Table'!B26</f>
        <v>IFNA5</v>
      </c>
      <c r="P27" s="102">
        <v>24</v>
      </c>
      <c r="Q27" s="41">
        <f>IF('Control Sample Data'!C26="","",IF(SUM('Control Sample Data'!C$3:C$98)&gt;10,IF(AND(ISNUMBER('Control Sample Data'!C26),'Control Sample Data'!C26&lt;$C$109, 'Control Sample Data'!C26&gt;0),'Control Sample Data'!C26,$C$109),""))</f>
        <v>29.4</v>
      </c>
      <c r="R27" s="41">
        <f>IF('Control Sample Data'!D26="","",IF(SUM('Control Sample Data'!D$3:D$98)&gt;10,IF(AND(ISNUMBER('Control Sample Data'!D26),'Control Sample Data'!D26&lt;$C$109, 'Control Sample Data'!D26&gt;0),'Control Sample Data'!D26,$C$109),""))</f>
        <v>29.83</v>
      </c>
      <c r="S27" s="41">
        <f>IF('Control Sample Data'!E26="","",IF(SUM('Control Sample Data'!E$3:E$98)&gt;10,IF(AND(ISNUMBER('Control Sample Data'!E26),'Control Sample Data'!E26&lt;$C$109, 'Control Sample Data'!E26&gt;0),'Control Sample Data'!E26,$C$109),""))</f>
        <v>29.71</v>
      </c>
      <c r="T27" s="41" t="str">
        <f>IF('Control Sample Data'!F26="","",IF(SUM('Control Sample Data'!F$3:F$98)&gt;10,IF(AND(ISNUMBER('Control Sample Data'!F26),'Control Sample Data'!F26&lt;$C$109, 'Control Sample Data'!F26&gt;0),'Control Sample Data'!F26,$C$109),""))</f>
        <v/>
      </c>
      <c r="U27" s="41" t="str">
        <f>IF('Control Sample Data'!G26="","",IF(SUM('Control Sample Data'!G$3:G$98)&gt;10,IF(AND(ISNUMBER('Control Sample Data'!G26),'Control Sample Data'!G26&lt;$C$109, 'Control Sample Data'!G26&gt;0),'Control Sample Data'!G26,$C$109),""))</f>
        <v/>
      </c>
      <c r="V27" s="41" t="str">
        <f>IF('Control Sample Data'!H26="","",IF(SUM('Control Sample Data'!H$3:H$98)&gt;10,IF(AND(ISNUMBER('Control Sample Data'!H26),'Control Sample Data'!H26&lt;$C$109, 'Control Sample Data'!H26&gt;0),'Control Sample Data'!H26,$C$109),""))</f>
        <v/>
      </c>
      <c r="W27" s="41" t="str">
        <f>IF('Control Sample Data'!I26="","",IF(SUM('Control Sample Data'!I$3:I$98)&gt;10,IF(AND(ISNUMBER('Control Sample Data'!I26),'Control Sample Data'!I26&lt;$C$109, 'Control Sample Data'!I26&gt;0),'Control Sample Data'!I26,$C$109),""))</f>
        <v/>
      </c>
      <c r="X27" s="41" t="str">
        <f>IF('Control Sample Data'!J26="","",IF(SUM('Control Sample Data'!J$3:J$98)&gt;10,IF(AND(ISNUMBER('Control Sample Data'!J26),'Control Sample Data'!J26&lt;$C$109, 'Control Sample Data'!J26&gt;0),'Control Sample Data'!J26,$C$109),""))</f>
        <v/>
      </c>
      <c r="Y27" s="41" t="str">
        <f>IF('Control Sample Data'!K26="","",IF(SUM('Control Sample Data'!K$3:K$98)&gt;10,IF(AND(ISNUMBER('Control Sample Data'!K26),'Control Sample Data'!K26&lt;$C$109, 'Control Sample Data'!K26&gt;0),'Control Sample Data'!K26,$C$109),""))</f>
        <v/>
      </c>
      <c r="Z27" s="41" t="str">
        <f>IF('Control Sample Data'!L26="","",IF(SUM('Control Sample Data'!L$3:L$98)&gt;10,IF(AND(ISNUMBER('Control Sample Data'!L26),'Control Sample Data'!L26&lt;$C$109, 'Control Sample Data'!L26&gt;0),'Control Sample Data'!L26,$C$109),""))</f>
        <v/>
      </c>
      <c r="AA27" s="41" t="str">
        <f>IF('Control Sample Data'!M26="","",IF(SUM('Control Sample Data'!M$3:M$98)&gt;10,IF(AND(ISNUMBER('Control Sample Data'!M26),'Control Sample Data'!M26&lt;$C$109, 'Control Sample Data'!M26&gt;0),'Control Sample Data'!M26,$C$109),""))</f>
        <v/>
      </c>
      <c r="AB27" s="127" t="str">
        <f>IF('Control Sample Data'!N26="","",IF(SUM('Control Sample Data'!N$3:N$98)&gt;10,IF(AND(ISNUMBER('Control Sample Data'!N26),'Control Sample Data'!N26&lt;$C$109, 'Control Sample Data'!N26&gt;0),'Control Sample Data'!N26,$C$109),""))</f>
        <v/>
      </c>
      <c r="AC27" s="121"/>
      <c r="AD27" s="98"/>
      <c r="AE27" s="99"/>
      <c r="AF27" s="99"/>
      <c r="AG27" s="99"/>
      <c r="AH27" s="99"/>
      <c r="AI27" s="99"/>
      <c r="AJ27" s="99"/>
      <c r="AK27" s="99"/>
      <c r="AL27" s="99"/>
      <c r="AM27" s="99"/>
      <c r="AN27" s="99"/>
      <c r="AO27" s="99"/>
      <c r="AP27" s="99"/>
      <c r="AQ27" s="99"/>
      <c r="AR27" s="99"/>
      <c r="AS27" s="99"/>
      <c r="AT27" s="99"/>
      <c r="AU27" s="99"/>
      <c r="AV27" s="99"/>
      <c r="AW27" s="99"/>
      <c r="AX27" s="100"/>
      <c r="AY27" s="99"/>
      <c r="AZ27" s="99"/>
      <c r="BA27" s="85" t="str">
        <f t="shared" si="36"/>
        <v>IFNA5</v>
      </c>
      <c r="BB27" s="107">
        <v>24</v>
      </c>
      <c r="BC27" s="86">
        <f t="shared" si="0"/>
        <v>15.321999999999999</v>
      </c>
      <c r="BD27" s="86">
        <f t="shared" si="1"/>
        <v>15.236000000000004</v>
      </c>
      <c r="BE27" s="86">
        <f t="shared" si="2"/>
        <v>14.058</v>
      </c>
      <c r="BF27" s="86" t="str">
        <f t="shared" si="3"/>
        <v/>
      </c>
      <c r="BG27" s="86" t="str">
        <f t="shared" si="4"/>
        <v/>
      </c>
      <c r="BH27" s="86" t="str">
        <f t="shared" si="5"/>
        <v/>
      </c>
      <c r="BI27" s="86" t="str">
        <f t="shared" si="6"/>
        <v/>
      </c>
      <c r="BJ27" s="86" t="str">
        <f t="shared" si="7"/>
        <v/>
      </c>
      <c r="BK27" s="86" t="str">
        <f t="shared" si="8"/>
        <v/>
      </c>
      <c r="BL27" s="86" t="str">
        <f t="shared" si="9"/>
        <v/>
      </c>
      <c r="BM27" s="86" t="str">
        <f t="shared" si="37"/>
        <v/>
      </c>
      <c r="BN27" s="86" t="str">
        <f t="shared" si="38"/>
        <v/>
      </c>
      <c r="BO27" s="86">
        <f t="shared" si="11"/>
        <v>10.93</v>
      </c>
      <c r="BP27" s="86">
        <f t="shared" si="12"/>
        <v>11.488</v>
      </c>
      <c r="BQ27" s="86">
        <f t="shared" si="13"/>
        <v>11.134</v>
      </c>
      <c r="BR27" s="86" t="str">
        <f t="shared" si="14"/>
        <v/>
      </c>
      <c r="BS27" s="86" t="str">
        <f t="shared" si="15"/>
        <v/>
      </c>
      <c r="BT27" s="86" t="str">
        <f t="shared" si="16"/>
        <v/>
      </c>
      <c r="BU27" s="86" t="str">
        <f t="shared" si="17"/>
        <v/>
      </c>
      <c r="BV27" s="86" t="str">
        <f t="shared" si="18"/>
        <v/>
      </c>
      <c r="BW27" s="86" t="str">
        <f t="shared" si="19"/>
        <v/>
      </c>
      <c r="BX27" s="86" t="str">
        <f t="shared" si="20"/>
        <v/>
      </c>
      <c r="BY27" s="86" t="str">
        <f t="shared" si="39"/>
        <v/>
      </c>
      <c r="BZ27" s="86" t="str">
        <f t="shared" si="40"/>
        <v/>
      </c>
      <c r="CA27" s="41">
        <f t="shared" si="41"/>
        <v>14.872</v>
      </c>
      <c r="CB27" s="41">
        <f t="shared" si="42"/>
        <v>11.183999999999999</v>
      </c>
      <c r="CC27" s="90" t="str">
        <f t="shared" si="43"/>
        <v>IFNA5</v>
      </c>
      <c r="CD27" s="107">
        <v>24</v>
      </c>
      <c r="CE27" s="91">
        <f t="shared" si="22"/>
        <v>2.4412845713279805E-5</v>
      </c>
      <c r="CF27" s="91">
        <f t="shared" si="23"/>
        <v>2.5912361036585606E-5</v>
      </c>
      <c r="CG27" s="91">
        <f t="shared" si="24"/>
        <v>5.8630057614348018E-5</v>
      </c>
      <c r="CH27" s="91" t="str">
        <f t="shared" si="25"/>
        <v/>
      </c>
      <c r="CI27" s="91" t="str">
        <f t="shared" si="26"/>
        <v/>
      </c>
      <c r="CJ27" s="91" t="str">
        <f t="shared" si="27"/>
        <v/>
      </c>
      <c r="CK27" s="91" t="str">
        <f t="shared" si="28"/>
        <v/>
      </c>
      <c r="CL27" s="91" t="str">
        <f t="shared" si="29"/>
        <v/>
      </c>
      <c r="CM27" s="91" t="str">
        <f t="shared" si="30"/>
        <v/>
      </c>
      <c r="CN27" s="91" t="str">
        <f t="shared" si="31"/>
        <v/>
      </c>
      <c r="CO27" s="91" t="str">
        <f t="shared" si="44"/>
        <v/>
      </c>
      <c r="CP27" s="91" t="str">
        <f t="shared" si="45"/>
        <v/>
      </c>
      <c r="CQ27" s="91">
        <f t="shared" si="49"/>
        <v>5.1255697442532586E-4</v>
      </c>
      <c r="CR27" s="91">
        <f t="shared" si="49"/>
        <v>3.4815080990335492E-4</v>
      </c>
      <c r="CS27" s="91">
        <f t="shared" si="49"/>
        <v>4.4497132843610411E-4</v>
      </c>
      <c r="CT27" s="91" t="str">
        <f t="shared" si="49"/>
        <v/>
      </c>
      <c r="CU27" s="91" t="str">
        <f t="shared" si="49"/>
        <v/>
      </c>
      <c r="CV27" s="91" t="str">
        <f t="shared" si="49"/>
        <v/>
      </c>
      <c r="CW27" s="91" t="str">
        <f t="shared" si="50"/>
        <v/>
      </c>
      <c r="CX27" s="91" t="str">
        <f t="shared" si="50"/>
        <v/>
      </c>
      <c r="CY27" s="91" t="str">
        <f t="shared" si="50"/>
        <v/>
      </c>
      <c r="CZ27" s="91" t="str">
        <f t="shared" si="48"/>
        <v/>
      </c>
      <c r="DA27" s="91" t="str">
        <f t="shared" si="46"/>
        <v/>
      </c>
      <c r="DB27" s="91" t="str">
        <f t="shared" si="47"/>
        <v/>
      </c>
    </row>
    <row r="28" spans="1:106" ht="15" customHeight="1" x14ac:dyDescent="0.3">
      <c r="A28" s="126" t="str">
        <f>'Gene Table'!B27</f>
        <v>IFNB1</v>
      </c>
      <c r="B28" s="102">
        <v>25</v>
      </c>
      <c r="C28" s="41">
        <f>IF('Test Sample Data'!C27="","",IF(SUM('Test Sample Data'!C$3:C$98)&gt;10,IF(AND(ISNUMBER('Test Sample Data'!C27),'Test Sample Data'!C27&lt;$C$109, 'Test Sample Data'!C27&gt;0),'Test Sample Data'!C27,$C$109),""))</f>
        <v>35</v>
      </c>
      <c r="D28" s="41">
        <f>IF('Test Sample Data'!D27="","",IF(SUM('Test Sample Data'!D$3:D$98)&gt;10,IF(AND(ISNUMBER('Test Sample Data'!D27),'Test Sample Data'!D27&lt;$C$109, 'Test Sample Data'!D27&gt;0),'Test Sample Data'!D27,$C$109),""))</f>
        <v>35</v>
      </c>
      <c r="E28" s="41">
        <f>IF('Test Sample Data'!E27="","",IF(SUM('Test Sample Data'!E$3:E$98)&gt;10,IF(AND(ISNUMBER('Test Sample Data'!E27),'Test Sample Data'!E27&lt;$C$109, 'Test Sample Data'!E27&gt;0),'Test Sample Data'!E27,$C$109),""))</f>
        <v>35</v>
      </c>
      <c r="F28" s="41" t="str">
        <f>IF('Test Sample Data'!F27="","",IF(SUM('Test Sample Data'!F$3:F$98)&gt;10,IF(AND(ISNUMBER('Test Sample Data'!F27),'Test Sample Data'!F27&lt;$C$109, 'Test Sample Data'!F27&gt;0),'Test Sample Data'!F27,$C$109),""))</f>
        <v/>
      </c>
      <c r="G28" s="41" t="str">
        <f>IF('Test Sample Data'!G27="","",IF(SUM('Test Sample Data'!G$3:G$98)&gt;10,IF(AND(ISNUMBER('Test Sample Data'!G27),'Test Sample Data'!G27&lt;$C$109, 'Test Sample Data'!G27&gt;0),'Test Sample Data'!G27,$C$109),""))</f>
        <v/>
      </c>
      <c r="H28" s="41" t="str">
        <f>IF('Test Sample Data'!H27="","",IF(SUM('Test Sample Data'!H$3:H$98)&gt;10,IF(AND(ISNUMBER('Test Sample Data'!H27),'Test Sample Data'!H27&lt;$C$109, 'Test Sample Data'!H27&gt;0),'Test Sample Data'!H27,$C$109),""))</f>
        <v/>
      </c>
      <c r="I28" s="41" t="str">
        <f>IF('Test Sample Data'!I27="","",IF(SUM('Test Sample Data'!I$3:I$98)&gt;10,IF(AND(ISNUMBER('Test Sample Data'!I27),'Test Sample Data'!I27&lt;$C$109, 'Test Sample Data'!I27&gt;0),'Test Sample Data'!I27,$C$109),""))</f>
        <v/>
      </c>
      <c r="J28" s="41" t="str">
        <f>IF('Test Sample Data'!J27="","",IF(SUM('Test Sample Data'!J$3:J$98)&gt;10,IF(AND(ISNUMBER('Test Sample Data'!J27),'Test Sample Data'!J27&lt;$C$109, 'Test Sample Data'!J27&gt;0),'Test Sample Data'!J27,$C$109),""))</f>
        <v/>
      </c>
      <c r="K28" s="41" t="str">
        <f>IF('Test Sample Data'!K27="","",IF(SUM('Test Sample Data'!K$3:K$98)&gt;10,IF(AND(ISNUMBER('Test Sample Data'!K27),'Test Sample Data'!K27&lt;$C$109, 'Test Sample Data'!K27&gt;0),'Test Sample Data'!K27,$C$109),""))</f>
        <v/>
      </c>
      <c r="L28" s="41" t="str">
        <f>IF('Test Sample Data'!L27="","",IF(SUM('Test Sample Data'!L$3:L$98)&gt;10,IF(AND(ISNUMBER('Test Sample Data'!L27),'Test Sample Data'!L27&lt;$C$109, 'Test Sample Data'!L27&gt;0),'Test Sample Data'!L27,$C$109),""))</f>
        <v/>
      </c>
      <c r="M28" s="41" t="str">
        <f>IF('Test Sample Data'!M27="","",IF(SUM('Test Sample Data'!M$3:M$98)&gt;10,IF(AND(ISNUMBER('Test Sample Data'!M27),'Test Sample Data'!M27&lt;$C$109, 'Test Sample Data'!M27&gt;0),'Test Sample Data'!M27,$C$109),""))</f>
        <v/>
      </c>
      <c r="N28" s="41" t="str">
        <f>IF('Test Sample Data'!N27="","",IF(SUM('Test Sample Data'!N$3:N$98)&gt;10,IF(AND(ISNUMBER('Test Sample Data'!N27),'Test Sample Data'!N27&lt;$C$109, 'Test Sample Data'!N27&gt;0),'Test Sample Data'!N27,$C$109),""))</f>
        <v/>
      </c>
      <c r="O28" s="41" t="str">
        <f>'Gene Table'!B27</f>
        <v>IFNB1</v>
      </c>
      <c r="P28" s="102">
        <v>25</v>
      </c>
      <c r="Q28" s="41">
        <f>IF('Control Sample Data'!C27="","",IF(SUM('Control Sample Data'!C$3:C$98)&gt;10,IF(AND(ISNUMBER('Control Sample Data'!C27),'Control Sample Data'!C27&lt;$C$109, 'Control Sample Data'!C27&gt;0),'Control Sample Data'!C27,$C$109),""))</f>
        <v>35</v>
      </c>
      <c r="R28" s="41">
        <f>IF('Control Sample Data'!D27="","",IF(SUM('Control Sample Data'!D$3:D$98)&gt;10,IF(AND(ISNUMBER('Control Sample Data'!D27),'Control Sample Data'!D27&lt;$C$109, 'Control Sample Data'!D27&gt;0),'Control Sample Data'!D27,$C$109),""))</f>
        <v>35</v>
      </c>
      <c r="S28" s="41">
        <f>IF('Control Sample Data'!E27="","",IF(SUM('Control Sample Data'!E$3:E$98)&gt;10,IF(AND(ISNUMBER('Control Sample Data'!E27),'Control Sample Data'!E27&lt;$C$109, 'Control Sample Data'!E27&gt;0),'Control Sample Data'!E27,$C$109),""))</f>
        <v>35</v>
      </c>
      <c r="T28" s="41" t="str">
        <f>IF('Control Sample Data'!F27="","",IF(SUM('Control Sample Data'!F$3:F$98)&gt;10,IF(AND(ISNUMBER('Control Sample Data'!F27),'Control Sample Data'!F27&lt;$C$109, 'Control Sample Data'!F27&gt;0),'Control Sample Data'!F27,$C$109),""))</f>
        <v/>
      </c>
      <c r="U28" s="41" t="str">
        <f>IF('Control Sample Data'!G27="","",IF(SUM('Control Sample Data'!G$3:G$98)&gt;10,IF(AND(ISNUMBER('Control Sample Data'!G27),'Control Sample Data'!G27&lt;$C$109, 'Control Sample Data'!G27&gt;0),'Control Sample Data'!G27,$C$109),""))</f>
        <v/>
      </c>
      <c r="V28" s="41" t="str">
        <f>IF('Control Sample Data'!H27="","",IF(SUM('Control Sample Data'!H$3:H$98)&gt;10,IF(AND(ISNUMBER('Control Sample Data'!H27),'Control Sample Data'!H27&lt;$C$109, 'Control Sample Data'!H27&gt;0),'Control Sample Data'!H27,$C$109),""))</f>
        <v/>
      </c>
      <c r="W28" s="41" t="str">
        <f>IF('Control Sample Data'!I27="","",IF(SUM('Control Sample Data'!I$3:I$98)&gt;10,IF(AND(ISNUMBER('Control Sample Data'!I27),'Control Sample Data'!I27&lt;$C$109, 'Control Sample Data'!I27&gt;0),'Control Sample Data'!I27,$C$109),""))</f>
        <v/>
      </c>
      <c r="X28" s="41" t="str">
        <f>IF('Control Sample Data'!J27="","",IF(SUM('Control Sample Data'!J$3:J$98)&gt;10,IF(AND(ISNUMBER('Control Sample Data'!J27),'Control Sample Data'!J27&lt;$C$109, 'Control Sample Data'!J27&gt;0),'Control Sample Data'!J27,$C$109),""))</f>
        <v/>
      </c>
      <c r="Y28" s="41" t="str">
        <f>IF('Control Sample Data'!K27="","",IF(SUM('Control Sample Data'!K$3:K$98)&gt;10,IF(AND(ISNUMBER('Control Sample Data'!K27),'Control Sample Data'!K27&lt;$C$109, 'Control Sample Data'!K27&gt;0),'Control Sample Data'!K27,$C$109),""))</f>
        <v/>
      </c>
      <c r="Z28" s="41" t="str">
        <f>IF('Control Sample Data'!L27="","",IF(SUM('Control Sample Data'!L$3:L$98)&gt;10,IF(AND(ISNUMBER('Control Sample Data'!L27),'Control Sample Data'!L27&lt;$C$109, 'Control Sample Data'!L27&gt;0),'Control Sample Data'!L27,$C$109),""))</f>
        <v/>
      </c>
      <c r="AA28" s="41" t="str">
        <f>IF('Control Sample Data'!M27="","",IF(SUM('Control Sample Data'!M$3:M$98)&gt;10,IF(AND(ISNUMBER('Control Sample Data'!M27),'Control Sample Data'!M27&lt;$C$109, 'Control Sample Data'!M27&gt;0),'Control Sample Data'!M27,$C$109),""))</f>
        <v/>
      </c>
      <c r="AB28" s="127" t="str">
        <f>IF('Control Sample Data'!N27="","",IF(SUM('Control Sample Data'!N$3:N$98)&gt;10,IF(AND(ISNUMBER('Control Sample Data'!N27),'Control Sample Data'!N27&lt;$C$109, 'Control Sample Data'!N27&gt;0),'Control Sample Data'!N27,$C$109),""))</f>
        <v/>
      </c>
      <c r="BA28" s="85" t="str">
        <f t="shared" si="36"/>
        <v>IFNB1</v>
      </c>
      <c r="BB28" s="107">
        <v>25</v>
      </c>
      <c r="BC28" s="86">
        <f t="shared" si="0"/>
        <v>16.291999999999998</v>
      </c>
      <c r="BD28" s="86">
        <f t="shared" si="1"/>
        <v>16.316000000000003</v>
      </c>
      <c r="BE28" s="86">
        <f t="shared" si="2"/>
        <v>16.417999999999999</v>
      </c>
      <c r="BF28" s="86" t="str">
        <f t="shared" si="3"/>
        <v/>
      </c>
      <c r="BG28" s="86" t="str">
        <f t="shared" si="4"/>
        <v/>
      </c>
      <c r="BH28" s="86" t="str">
        <f t="shared" si="5"/>
        <v/>
      </c>
      <c r="BI28" s="86" t="str">
        <f t="shared" si="6"/>
        <v/>
      </c>
      <c r="BJ28" s="86" t="str">
        <f t="shared" si="7"/>
        <v/>
      </c>
      <c r="BK28" s="86" t="str">
        <f t="shared" si="8"/>
        <v/>
      </c>
      <c r="BL28" s="86" t="str">
        <f t="shared" si="9"/>
        <v/>
      </c>
      <c r="BM28" s="86" t="str">
        <f t="shared" si="37"/>
        <v/>
      </c>
      <c r="BN28" s="86" t="str">
        <f t="shared" si="38"/>
        <v/>
      </c>
      <c r="BO28" s="86">
        <f t="shared" si="11"/>
        <v>16.53</v>
      </c>
      <c r="BP28" s="86">
        <f t="shared" si="12"/>
        <v>16.658000000000001</v>
      </c>
      <c r="BQ28" s="86">
        <f t="shared" si="13"/>
        <v>16.423999999999999</v>
      </c>
      <c r="BR28" s="86" t="str">
        <f t="shared" si="14"/>
        <v/>
      </c>
      <c r="BS28" s="86" t="str">
        <f t="shared" si="15"/>
        <v/>
      </c>
      <c r="BT28" s="86" t="str">
        <f t="shared" si="16"/>
        <v/>
      </c>
      <c r="BU28" s="86" t="str">
        <f t="shared" si="17"/>
        <v/>
      </c>
      <c r="BV28" s="86" t="str">
        <f t="shared" si="18"/>
        <v/>
      </c>
      <c r="BW28" s="86" t="str">
        <f t="shared" si="19"/>
        <v/>
      </c>
      <c r="BX28" s="86" t="str">
        <f t="shared" si="20"/>
        <v/>
      </c>
      <c r="BY28" s="86" t="str">
        <f t="shared" si="39"/>
        <v/>
      </c>
      <c r="BZ28" s="86" t="str">
        <f t="shared" si="40"/>
        <v/>
      </c>
      <c r="CA28" s="41">
        <f t="shared" si="41"/>
        <v>16.342000000000002</v>
      </c>
      <c r="CB28" s="41">
        <f t="shared" si="42"/>
        <v>16.537333333333333</v>
      </c>
      <c r="CC28" s="90" t="str">
        <f t="shared" si="43"/>
        <v>IFNB1</v>
      </c>
      <c r="CD28" s="107">
        <v>25</v>
      </c>
      <c r="CE28" s="91">
        <f t="shared" si="22"/>
        <v>1.2462905748138799E-5</v>
      </c>
      <c r="CF28" s="91">
        <f t="shared" si="23"/>
        <v>1.2257293651688118E-5</v>
      </c>
      <c r="CG28" s="91">
        <f t="shared" si="24"/>
        <v>1.1420616049138579E-5</v>
      </c>
      <c r="CH28" s="91" t="str">
        <f t="shared" si="25"/>
        <v/>
      </c>
      <c r="CI28" s="91" t="str">
        <f t="shared" si="26"/>
        <v/>
      </c>
      <c r="CJ28" s="91" t="str">
        <f t="shared" si="27"/>
        <v/>
      </c>
      <c r="CK28" s="91" t="str">
        <f t="shared" si="28"/>
        <v/>
      </c>
      <c r="CL28" s="91" t="str">
        <f t="shared" si="29"/>
        <v/>
      </c>
      <c r="CM28" s="91" t="str">
        <f t="shared" si="30"/>
        <v/>
      </c>
      <c r="CN28" s="91" t="str">
        <f t="shared" si="31"/>
        <v/>
      </c>
      <c r="CO28" s="91" t="str">
        <f t="shared" si="44"/>
        <v/>
      </c>
      <c r="CP28" s="91" t="str">
        <f t="shared" si="45"/>
        <v/>
      </c>
      <c r="CQ28" s="91">
        <f t="shared" si="49"/>
        <v>1.0567546601188079E-5</v>
      </c>
      <c r="CR28" s="91">
        <f t="shared" si="49"/>
        <v>9.670353103900327E-6</v>
      </c>
      <c r="CS28" s="91">
        <f t="shared" si="49"/>
        <v>1.1373217672721261E-5</v>
      </c>
      <c r="CT28" s="91" t="str">
        <f t="shared" si="49"/>
        <v/>
      </c>
      <c r="CU28" s="91" t="str">
        <f t="shared" si="49"/>
        <v/>
      </c>
      <c r="CV28" s="91" t="str">
        <f t="shared" si="49"/>
        <v/>
      </c>
      <c r="CW28" s="91" t="str">
        <f t="shared" si="50"/>
        <v/>
      </c>
      <c r="CX28" s="91" t="str">
        <f t="shared" si="50"/>
        <v/>
      </c>
      <c r="CY28" s="91" t="str">
        <f t="shared" si="50"/>
        <v/>
      </c>
      <c r="CZ28" s="91" t="str">
        <f t="shared" si="48"/>
        <v/>
      </c>
      <c r="DA28" s="91" t="str">
        <f t="shared" si="46"/>
        <v/>
      </c>
      <c r="DB28" s="91" t="str">
        <f t="shared" si="47"/>
        <v/>
      </c>
    </row>
    <row r="29" spans="1:106" ht="15" customHeight="1" x14ac:dyDescent="0.3">
      <c r="A29" s="126" t="str">
        <f>'Gene Table'!B28</f>
        <v>IFNG</v>
      </c>
      <c r="B29" s="102">
        <v>26</v>
      </c>
      <c r="C29" s="41">
        <f>IF('Test Sample Data'!C28="","",IF(SUM('Test Sample Data'!C$3:C$98)&gt;10,IF(AND(ISNUMBER('Test Sample Data'!C28),'Test Sample Data'!C28&lt;$C$109, 'Test Sample Data'!C28&gt;0),'Test Sample Data'!C28,$C$109),""))</f>
        <v>31.18</v>
      </c>
      <c r="D29" s="41">
        <f>IF('Test Sample Data'!D28="","",IF(SUM('Test Sample Data'!D$3:D$98)&gt;10,IF(AND(ISNUMBER('Test Sample Data'!D28),'Test Sample Data'!D28&lt;$C$109, 'Test Sample Data'!D28&gt;0),'Test Sample Data'!D28,$C$109),""))</f>
        <v>30.82</v>
      </c>
      <c r="E29" s="41">
        <f>IF('Test Sample Data'!E28="","",IF(SUM('Test Sample Data'!E$3:E$98)&gt;10,IF(AND(ISNUMBER('Test Sample Data'!E28),'Test Sample Data'!E28&lt;$C$109, 'Test Sample Data'!E28&gt;0),'Test Sample Data'!E28,$C$109),""))</f>
        <v>31.32</v>
      </c>
      <c r="F29" s="41" t="str">
        <f>IF('Test Sample Data'!F28="","",IF(SUM('Test Sample Data'!F$3:F$98)&gt;10,IF(AND(ISNUMBER('Test Sample Data'!F28),'Test Sample Data'!F28&lt;$C$109, 'Test Sample Data'!F28&gt;0),'Test Sample Data'!F28,$C$109),""))</f>
        <v/>
      </c>
      <c r="G29" s="41" t="str">
        <f>IF('Test Sample Data'!G28="","",IF(SUM('Test Sample Data'!G$3:G$98)&gt;10,IF(AND(ISNUMBER('Test Sample Data'!G28),'Test Sample Data'!G28&lt;$C$109, 'Test Sample Data'!G28&gt;0),'Test Sample Data'!G28,$C$109),""))</f>
        <v/>
      </c>
      <c r="H29" s="41" t="str">
        <f>IF('Test Sample Data'!H28="","",IF(SUM('Test Sample Data'!H$3:H$98)&gt;10,IF(AND(ISNUMBER('Test Sample Data'!H28),'Test Sample Data'!H28&lt;$C$109, 'Test Sample Data'!H28&gt;0),'Test Sample Data'!H28,$C$109),""))</f>
        <v/>
      </c>
      <c r="I29" s="41" t="str">
        <f>IF('Test Sample Data'!I28="","",IF(SUM('Test Sample Data'!I$3:I$98)&gt;10,IF(AND(ISNUMBER('Test Sample Data'!I28),'Test Sample Data'!I28&lt;$C$109, 'Test Sample Data'!I28&gt;0),'Test Sample Data'!I28,$C$109),""))</f>
        <v/>
      </c>
      <c r="J29" s="41" t="str">
        <f>IF('Test Sample Data'!J28="","",IF(SUM('Test Sample Data'!J$3:J$98)&gt;10,IF(AND(ISNUMBER('Test Sample Data'!J28),'Test Sample Data'!J28&lt;$C$109, 'Test Sample Data'!J28&gt;0),'Test Sample Data'!J28,$C$109),""))</f>
        <v/>
      </c>
      <c r="K29" s="41" t="str">
        <f>IF('Test Sample Data'!K28="","",IF(SUM('Test Sample Data'!K$3:K$98)&gt;10,IF(AND(ISNUMBER('Test Sample Data'!K28),'Test Sample Data'!K28&lt;$C$109, 'Test Sample Data'!K28&gt;0),'Test Sample Data'!K28,$C$109),""))</f>
        <v/>
      </c>
      <c r="L29" s="41" t="str">
        <f>IF('Test Sample Data'!L28="","",IF(SUM('Test Sample Data'!L$3:L$98)&gt;10,IF(AND(ISNUMBER('Test Sample Data'!L28),'Test Sample Data'!L28&lt;$C$109, 'Test Sample Data'!L28&gt;0),'Test Sample Data'!L28,$C$109),""))</f>
        <v/>
      </c>
      <c r="M29" s="41" t="str">
        <f>IF('Test Sample Data'!M28="","",IF(SUM('Test Sample Data'!M$3:M$98)&gt;10,IF(AND(ISNUMBER('Test Sample Data'!M28),'Test Sample Data'!M28&lt;$C$109, 'Test Sample Data'!M28&gt;0),'Test Sample Data'!M28,$C$109),""))</f>
        <v/>
      </c>
      <c r="N29" s="41" t="str">
        <f>IF('Test Sample Data'!N28="","",IF(SUM('Test Sample Data'!N$3:N$98)&gt;10,IF(AND(ISNUMBER('Test Sample Data'!N28),'Test Sample Data'!N28&lt;$C$109, 'Test Sample Data'!N28&gt;0),'Test Sample Data'!N28,$C$109),""))</f>
        <v/>
      </c>
      <c r="O29" s="41" t="str">
        <f>'Gene Table'!B28</f>
        <v>IFNG</v>
      </c>
      <c r="P29" s="102">
        <v>26</v>
      </c>
      <c r="Q29" s="41">
        <f>IF('Control Sample Data'!C28="","",IF(SUM('Control Sample Data'!C$3:C$98)&gt;10,IF(AND(ISNUMBER('Control Sample Data'!C28),'Control Sample Data'!C28&lt;$C$109, 'Control Sample Data'!C28&gt;0),'Control Sample Data'!C28,$C$109),""))</f>
        <v>29.25</v>
      </c>
      <c r="R29" s="41">
        <f>IF('Control Sample Data'!D28="","",IF(SUM('Control Sample Data'!D$3:D$98)&gt;10,IF(AND(ISNUMBER('Control Sample Data'!D28),'Control Sample Data'!D28&lt;$C$109, 'Control Sample Data'!D28&gt;0),'Control Sample Data'!D28,$C$109),""))</f>
        <v>29.17</v>
      </c>
      <c r="S29" s="41">
        <f>IF('Control Sample Data'!E28="","",IF(SUM('Control Sample Data'!E$3:E$98)&gt;10,IF(AND(ISNUMBER('Control Sample Data'!E28),'Control Sample Data'!E28&lt;$C$109, 'Control Sample Data'!E28&gt;0),'Control Sample Data'!E28,$C$109),""))</f>
        <v>28.79</v>
      </c>
      <c r="T29" s="41" t="str">
        <f>IF('Control Sample Data'!F28="","",IF(SUM('Control Sample Data'!F$3:F$98)&gt;10,IF(AND(ISNUMBER('Control Sample Data'!F28),'Control Sample Data'!F28&lt;$C$109, 'Control Sample Data'!F28&gt;0),'Control Sample Data'!F28,$C$109),""))</f>
        <v/>
      </c>
      <c r="U29" s="41" t="str">
        <f>IF('Control Sample Data'!G28="","",IF(SUM('Control Sample Data'!G$3:G$98)&gt;10,IF(AND(ISNUMBER('Control Sample Data'!G28),'Control Sample Data'!G28&lt;$C$109, 'Control Sample Data'!G28&gt;0),'Control Sample Data'!G28,$C$109),""))</f>
        <v/>
      </c>
      <c r="V29" s="41" t="str">
        <f>IF('Control Sample Data'!H28="","",IF(SUM('Control Sample Data'!H$3:H$98)&gt;10,IF(AND(ISNUMBER('Control Sample Data'!H28),'Control Sample Data'!H28&lt;$C$109, 'Control Sample Data'!H28&gt;0),'Control Sample Data'!H28,$C$109),""))</f>
        <v/>
      </c>
      <c r="W29" s="41" t="str">
        <f>IF('Control Sample Data'!I28="","",IF(SUM('Control Sample Data'!I$3:I$98)&gt;10,IF(AND(ISNUMBER('Control Sample Data'!I28),'Control Sample Data'!I28&lt;$C$109, 'Control Sample Data'!I28&gt;0),'Control Sample Data'!I28,$C$109),""))</f>
        <v/>
      </c>
      <c r="X29" s="41" t="str">
        <f>IF('Control Sample Data'!J28="","",IF(SUM('Control Sample Data'!J$3:J$98)&gt;10,IF(AND(ISNUMBER('Control Sample Data'!J28),'Control Sample Data'!J28&lt;$C$109, 'Control Sample Data'!J28&gt;0),'Control Sample Data'!J28,$C$109),""))</f>
        <v/>
      </c>
      <c r="Y29" s="41" t="str">
        <f>IF('Control Sample Data'!K28="","",IF(SUM('Control Sample Data'!K$3:K$98)&gt;10,IF(AND(ISNUMBER('Control Sample Data'!K28),'Control Sample Data'!K28&lt;$C$109, 'Control Sample Data'!K28&gt;0),'Control Sample Data'!K28,$C$109),""))</f>
        <v/>
      </c>
      <c r="Z29" s="41" t="str">
        <f>IF('Control Sample Data'!L28="","",IF(SUM('Control Sample Data'!L$3:L$98)&gt;10,IF(AND(ISNUMBER('Control Sample Data'!L28),'Control Sample Data'!L28&lt;$C$109, 'Control Sample Data'!L28&gt;0),'Control Sample Data'!L28,$C$109),""))</f>
        <v/>
      </c>
      <c r="AA29" s="41" t="str">
        <f>IF('Control Sample Data'!M28="","",IF(SUM('Control Sample Data'!M$3:M$98)&gt;10,IF(AND(ISNUMBER('Control Sample Data'!M28),'Control Sample Data'!M28&lt;$C$109, 'Control Sample Data'!M28&gt;0),'Control Sample Data'!M28,$C$109),""))</f>
        <v/>
      </c>
      <c r="AB29" s="127" t="str">
        <f>IF('Control Sample Data'!N28="","",IF(SUM('Control Sample Data'!N$3:N$98)&gt;10,IF(AND(ISNUMBER('Control Sample Data'!N28),'Control Sample Data'!N28&lt;$C$109, 'Control Sample Data'!N28&gt;0),'Control Sample Data'!N28,$C$109),""))</f>
        <v/>
      </c>
      <c r="BA29" s="85" t="str">
        <f t="shared" si="36"/>
        <v>IFNG</v>
      </c>
      <c r="BB29" s="107">
        <v>26</v>
      </c>
      <c r="BC29" s="86">
        <f t="shared" si="0"/>
        <v>12.471999999999998</v>
      </c>
      <c r="BD29" s="86">
        <f t="shared" si="1"/>
        <v>12.136000000000003</v>
      </c>
      <c r="BE29" s="86">
        <f t="shared" si="2"/>
        <v>12.738</v>
      </c>
      <c r="BF29" s="86" t="str">
        <f t="shared" si="3"/>
        <v/>
      </c>
      <c r="BG29" s="86" t="str">
        <f t="shared" si="4"/>
        <v/>
      </c>
      <c r="BH29" s="86" t="str">
        <f t="shared" si="5"/>
        <v/>
      </c>
      <c r="BI29" s="86" t="str">
        <f t="shared" si="6"/>
        <v/>
      </c>
      <c r="BJ29" s="86" t="str">
        <f t="shared" si="7"/>
        <v/>
      </c>
      <c r="BK29" s="86" t="str">
        <f t="shared" si="8"/>
        <v/>
      </c>
      <c r="BL29" s="86" t="str">
        <f t="shared" si="9"/>
        <v/>
      </c>
      <c r="BM29" s="86" t="str">
        <f t="shared" si="37"/>
        <v/>
      </c>
      <c r="BN29" s="86" t="str">
        <f t="shared" si="38"/>
        <v/>
      </c>
      <c r="BO29" s="86">
        <f t="shared" si="11"/>
        <v>10.780000000000001</v>
      </c>
      <c r="BP29" s="86">
        <f t="shared" si="12"/>
        <v>10.828000000000003</v>
      </c>
      <c r="BQ29" s="86">
        <f t="shared" si="13"/>
        <v>10.213999999999999</v>
      </c>
      <c r="BR29" s="86" t="str">
        <f t="shared" si="14"/>
        <v/>
      </c>
      <c r="BS29" s="86" t="str">
        <f t="shared" si="15"/>
        <v/>
      </c>
      <c r="BT29" s="86" t="str">
        <f t="shared" si="16"/>
        <v/>
      </c>
      <c r="BU29" s="86" t="str">
        <f t="shared" si="17"/>
        <v/>
      </c>
      <c r="BV29" s="86" t="str">
        <f t="shared" si="18"/>
        <v/>
      </c>
      <c r="BW29" s="86" t="str">
        <f t="shared" si="19"/>
        <v/>
      </c>
      <c r="BX29" s="86" t="str">
        <f t="shared" si="20"/>
        <v/>
      </c>
      <c r="BY29" s="86" t="str">
        <f t="shared" si="39"/>
        <v/>
      </c>
      <c r="BZ29" s="86" t="str">
        <f t="shared" si="40"/>
        <v/>
      </c>
      <c r="CA29" s="41">
        <f t="shared" si="41"/>
        <v>12.448666666666668</v>
      </c>
      <c r="CB29" s="41">
        <f t="shared" si="42"/>
        <v>10.607333333333335</v>
      </c>
      <c r="CC29" s="90" t="str">
        <f t="shared" si="43"/>
        <v>IFNG</v>
      </c>
      <c r="CD29" s="107">
        <v>26</v>
      </c>
      <c r="CE29" s="91">
        <f t="shared" si="22"/>
        <v>1.7601670794192245E-4</v>
      </c>
      <c r="CF29" s="91">
        <f t="shared" si="23"/>
        <v>2.2217744728537535E-4</v>
      </c>
      <c r="CG29" s="91">
        <f t="shared" si="24"/>
        <v>1.4637938400770435E-4</v>
      </c>
      <c r="CH29" s="91" t="str">
        <f t="shared" si="25"/>
        <v/>
      </c>
      <c r="CI29" s="91" t="str">
        <f t="shared" si="26"/>
        <v/>
      </c>
      <c r="CJ29" s="91" t="str">
        <f t="shared" si="27"/>
        <v/>
      </c>
      <c r="CK29" s="91" t="str">
        <f t="shared" si="28"/>
        <v/>
      </c>
      <c r="CL29" s="91" t="str">
        <f t="shared" si="29"/>
        <v/>
      </c>
      <c r="CM29" s="91" t="str">
        <f t="shared" si="30"/>
        <v/>
      </c>
      <c r="CN29" s="91" t="str">
        <f t="shared" si="31"/>
        <v/>
      </c>
      <c r="CO29" s="91" t="str">
        <f t="shared" si="44"/>
        <v/>
      </c>
      <c r="CP29" s="91" t="str">
        <f t="shared" si="45"/>
        <v/>
      </c>
      <c r="CQ29" s="91">
        <f t="shared" si="49"/>
        <v>5.6871757151780048E-4</v>
      </c>
      <c r="CR29" s="91">
        <f t="shared" si="49"/>
        <v>5.501070451646861E-4</v>
      </c>
      <c r="CS29" s="91">
        <f t="shared" si="49"/>
        <v>8.4193705568124712E-4</v>
      </c>
      <c r="CT29" s="91" t="str">
        <f t="shared" si="49"/>
        <v/>
      </c>
      <c r="CU29" s="91" t="str">
        <f t="shared" si="49"/>
        <v/>
      </c>
      <c r="CV29" s="91" t="str">
        <f t="shared" si="49"/>
        <v/>
      </c>
      <c r="CW29" s="91" t="str">
        <f t="shared" si="50"/>
        <v/>
      </c>
      <c r="CX29" s="91" t="str">
        <f t="shared" si="50"/>
        <v/>
      </c>
      <c r="CY29" s="91" t="str">
        <f t="shared" si="50"/>
        <v/>
      </c>
      <c r="CZ29" s="91" t="str">
        <f t="shared" si="48"/>
        <v/>
      </c>
      <c r="DA29" s="91" t="str">
        <f t="shared" si="46"/>
        <v/>
      </c>
      <c r="DB29" s="91" t="str">
        <f t="shared" si="47"/>
        <v/>
      </c>
    </row>
    <row r="30" spans="1:106" ht="15" customHeight="1" x14ac:dyDescent="0.3">
      <c r="A30" s="126" t="str">
        <f>'Gene Table'!B29</f>
        <v>IL10</v>
      </c>
      <c r="B30" s="102">
        <v>27</v>
      </c>
      <c r="C30" s="41">
        <f>IF('Test Sample Data'!C29="","",IF(SUM('Test Sample Data'!C$3:C$98)&gt;10,IF(AND(ISNUMBER('Test Sample Data'!C29),'Test Sample Data'!C29&lt;$C$109, 'Test Sample Data'!C29&gt;0),'Test Sample Data'!C29,$C$109),""))</f>
        <v>13.53</v>
      </c>
      <c r="D30" s="41">
        <f>IF('Test Sample Data'!D29="","",IF(SUM('Test Sample Data'!D$3:D$98)&gt;10,IF(AND(ISNUMBER('Test Sample Data'!D29),'Test Sample Data'!D29&lt;$C$109, 'Test Sample Data'!D29&gt;0),'Test Sample Data'!D29,$C$109),""))</f>
        <v>13.59</v>
      </c>
      <c r="E30" s="41">
        <f>IF('Test Sample Data'!E29="","",IF(SUM('Test Sample Data'!E$3:E$98)&gt;10,IF(AND(ISNUMBER('Test Sample Data'!E29),'Test Sample Data'!E29&lt;$C$109, 'Test Sample Data'!E29&gt;0),'Test Sample Data'!E29,$C$109),""))</f>
        <v>13.59</v>
      </c>
      <c r="F30" s="41" t="str">
        <f>IF('Test Sample Data'!F29="","",IF(SUM('Test Sample Data'!F$3:F$98)&gt;10,IF(AND(ISNUMBER('Test Sample Data'!F29),'Test Sample Data'!F29&lt;$C$109, 'Test Sample Data'!F29&gt;0),'Test Sample Data'!F29,$C$109),""))</f>
        <v/>
      </c>
      <c r="G30" s="41" t="str">
        <f>IF('Test Sample Data'!G29="","",IF(SUM('Test Sample Data'!G$3:G$98)&gt;10,IF(AND(ISNUMBER('Test Sample Data'!G29),'Test Sample Data'!G29&lt;$C$109, 'Test Sample Data'!G29&gt;0),'Test Sample Data'!G29,$C$109),""))</f>
        <v/>
      </c>
      <c r="H30" s="41" t="str">
        <f>IF('Test Sample Data'!H29="","",IF(SUM('Test Sample Data'!H$3:H$98)&gt;10,IF(AND(ISNUMBER('Test Sample Data'!H29),'Test Sample Data'!H29&lt;$C$109, 'Test Sample Data'!H29&gt;0),'Test Sample Data'!H29,$C$109),""))</f>
        <v/>
      </c>
      <c r="I30" s="41" t="str">
        <f>IF('Test Sample Data'!I29="","",IF(SUM('Test Sample Data'!I$3:I$98)&gt;10,IF(AND(ISNUMBER('Test Sample Data'!I29),'Test Sample Data'!I29&lt;$C$109, 'Test Sample Data'!I29&gt;0),'Test Sample Data'!I29,$C$109),""))</f>
        <v/>
      </c>
      <c r="J30" s="41" t="str">
        <f>IF('Test Sample Data'!J29="","",IF(SUM('Test Sample Data'!J$3:J$98)&gt;10,IF(AND(ISNUMBER('Test Sample Data'!J29),'Test Sample Data'!J29&lt;$C$109, 'Test Sample Data'!J29&gt;0),'Test Sample Data'!J29,$C$109),""))</f>
        <v/>
      </c>
      <c r="K30" s="41" t="str">
        <f>IF('Test Sample Data'!K29="","",IF(SUM('Test Sample Data'!K$3:K$98)&gt;10,IF(AND(ISNUMBER('Test Sample Data'!K29),'Test Sample Data'!K29&lt;$C$109, 'Test Sample Data'!K29&gt;0),'Test Sample Data'!K29,$C$109),""))</f>
        <v/>
      </c>
      <c r="L30" s="41" t="str">
        <f>IF('Test Sample Data'!L29="","",IF(SUM('Test Sample Data'!L$3:L$98)&gt;10,IF(AND(ISNUMBER('Test Sample Data'!L29),'Test Sample Data'!L29&lt;$C$109, 'Test Sample Data'!L29&gt;0),'Test Sample Data'!L29,$C$109),""))</f>
        <v/>
      </c>
      <c r="M30" s="41" t="str">
        <f>IF('Test Sample Data'!M29="","",IF(SUM('Test Sample Data'!M$3:M$98)&gt;10,IF(AND(ISNUMBER('Test Sample Data'!M29),'Test Sample Data'!M29&lt;$C$109, 'Test Sample Data'!M29&gt;0),'Test Sample Data'!M29,$C$109),""))</f>
        <v/>
      </c>
      <c r="N30" s="41" t="str">
        <f>IF('Test Sample Data'!N29="","",IF(SUM('Test Sample Data'!N$3:N$98)&gt;10,IF(AND(ISNUMBER('Test Sample Data'!N29),'Test Sample Data'!N29&lt;$C$109, 'Test Sample Data'!N29&gt;0),'Test Sample Data'!N29,$C$109),""))</f>
        <v/>
      </c>
      <c r="O30" s="41" t="str">
        <f>'Gene Table'!B29</f>
        <v>IL10</v>
      </c>
      <c r="P30" s="102">
        <v>27</v>
      </c>
      <c r="Q30" s="41">
        <f>IF('Control Sample Data'!C29="","",IF(SUM('Control Sample Data'!C$3:C$98)&gt;10,IF(AND(ISNUMBER('Control Sample Data'!C29),'Control Sample Data'!C29&lt;$C$109, 'Control Sample Data'!C29&gt;0),'Control Sample Data'!C29,$C$109),""))</f>
        <v>22.38</v>
      </c>
      <c r="R30" s="41">
        <f>IF('Control Sample Data'!D29="","",IF(SUM('Control Sample Data'!D$3:D$98)&gt;10,IF(AND(ISNUMBER('Control Sample Data'!D29),'Control Sample Data'!D29&lt;$C$109, 'Control Sample Data'!D29&gt;0),'Control Sample Data'!D29,$C$109),""))</f>
        <v>22.43</v>
      </c>
      <c r="S30" s="41">
        <f>IF('Control Sample Data'!E29="","",IF(SUM('Control Sample Data'!E$3:E$98)&gt;10,IF(AND(ISNUMBER('Control Sample Data'!E29),'Control Sample Data'!E29&lt;$C$109, 'Control Sample Data'!E29&gt;0),'Control Sample Data'!E29,$C$109),""))</f>
        <v>22.43</v>
      </c>
      <c r="T30" s="41" t="str">
        <f>IF('Control Sample Data'!F29="","",IF(SUM('Control Sample Data'!F$3:F$98)&gt;10,IF(AND(ISNUMBER('Control Sample Data'!F29),'Control Sample Data'!F29&lt;$C$109, 'Control Sample Data'!F29&gt;0),'Control Sample Data'!F29,$C$109),""))</f>
        <v/>
      </c>
      <c r="U30" s="41" t="str">
        <f>IF('Control Sample Data'!G29="","",IF(SUM('Control Sample Data'!G$3:G$98)&gt;10,IF(AND(ISNUMBER('Control Sample Data'!G29),'Control Sample Data'!G29&lt;$C$109, 'Control Sample Data'!G29&gt;0),'Control Sample Data'!G29,$C$109),""))</f>
        <v/>
      </c>
      <c r="V30" s="41" t="str">
        <f>IF('Control Sample Data'!H29="","",IF(SUM('Control Sample Data'!H$3:H$98)&gt;10,IF(AND(ISNUMBER('Control Sample Data'!H29),'Control Sample Data'!H29&lt;$C$109, 'Control Sample Data'!H29&gt;0),'Control Sample Data'!H29,$C$109),""))</f>
        <v/>
      </c>
      <c r="W30" s="41" t="str">
        <f>IF('Control Sample Data'!I29="","",IF(SUM('Control Sample Data'!I$3:I$98)&gt;10,IF(AND(ISNUMBER('Control Sample Data'!I29),'Control Sample Data'!I29&lt;$C$109, 'Control Sample Data'!I29&gt;0),'Control Sample Data'!I29,$C$109),""))</f>
        <v/>
      </c>
      <c r="X30" s="41" t="str">
        <f>IF('Control Sample Data'!J29="","",IF(SUM('Control Sample Data'!J$3:J$98)&gt;10,IF(AND(ISNUMBER('Control Sample Data'!J29),'Control Sample Data'!J29&lt;$C$109, 'Control Sample Data'!J29&gt;0),'Control Sample Data'!J29,$C$109),""))</f>
        <v/>
      </c>
      <c r="Y30" s="41" t="str">
        <f>IF('Control Sample Data'!K29="","",IF(SUM('Control Sample Data'!K$3:K$98)&gt;10,IF(AND(ISNUMBER('Control Sample Data'!K29),'Control Sample Data'!K29&lt;$C$109, 'Control Sample Data'!K29&gt;0),'Control Sample Data'!K29,$C$109),""))</f>
        <v/>
      </c>
      <c r="Z30" s="41" t="str">
        <f>IF('Control Sample Data'!L29="","",IF(SUM('Control Sample Data'!L$3:L$98)&gt;10,IF(AND(ISNUMBER('Control Sample Data'!L29),'Control Sample Data'!L29&lt;$C$109, 'Control Sample Data'!L29&gt;0),'Control Sample Data'!L29,$C$109),""))</f>
        <v/>
      </c>
      <c r="AA30" s="41" t="str">
        <f>IF('Control Sample Data'!M29="","",IF(SUM('Control Sample Data'!M$3:M$98)&gt;10,IF(AND(ISNUMBER('Control Sample Data'!M29),'Control Sample Data'!M29&lt;$C$109, 'Control Sample Data'!M29&gt;0),'Control Sample Data'!M29,$C$109),""))</f>
        <v/>
      </c>
      <c r="AB30" s="127" t="str">
        <f>IF('Control Sample Data'!N29="","",IF(SUM('Control Sample Data'!N$3:N$98)&gt;10,IF(AND(ISNUMBER('Control Sample Data'!N29),'Control Sample Data'!N29&lt;$C$109, 'Control Sample Data'!N29&gt;0),'Control Sample Data'!N29,$C$109),""))</f>
        <v/>
      </c>
      <c r="BA30" s="85" t="str">
        <f t="shared" si="36"/>
        <v>IL10</v>
      </c>
      <c r="BB30" s="107">
        <v>27</v>
      </c>
      <c r="BC30" s="86">
        <f t="shared" si="0"/>
        <v>-5.1780000000000026</v>
      </c>
      <c r="BD30" s="86">
        <f t="shared" si="1"/>
        <v>-5.0939999999999976</v>
      </c>
      <c r="BE30" s="86">
        <f t="shared" si="2"/>
        <v>-4.9920000000000009</v>
      </c>
      <c r="BF30" s="86" t="str">
        <f t="shared" si="3"/>
        <v/>
      </c>
      <c r="BG30" s="86" t="str">
        <f t="shared" si="4"/>
        <v/>
      </c>
      <c r="BH30" s="86" t="str">
        <f t="shared" si="5"/>
        <v/>
      </c>
      <c r="BI30" s="86" t="str">
        <f t="shared" si="6"/>
        <v/>
      </c>
      <c r="BJ30" s="86" t="str">
        <f t="shared" si="7"/>
        <v/>
      </c>
      <c r="BK30" s="86" t="str">
        <f t="shared" si="8"/>
        <v/>
      </c>
      <c r="BL30" s="86" t="str">
        <f t="shared" si="9"/>
        <v/>
      </c>
      <c r="BM30" s="86" t="str">
        <f t="shared" si="37"/>
        <v/>
      </c>
      <c r="BN30" s="86" t="str">
        <f t="shared" si="38"/>
        <v/>
      </c>
      <c r="BO30" s="86">
        <f t="shared" si="11"/>
        <v>3.91</v>
      </c>
      <c r="BP30" s="86">
        <f t="shared" si="12"/>
        <v>4.088000000000001</v>
      </c>
      <c r="BQ30" s="86">
        <f t="shared" si="13"/>
        <v>3.8539999999999992</v>
      </c>
      <c r="BR30" s="86" t="str">
        <f t="shared" si="14"/>
        <v/>
      </c>
      <c r="BS30" s="86" t="str">
        <f t="shared" si="15"/>
        <v/>
      </c>
      <c r="BT30" s="86" t="str">
        <f t="shared" si="16"/>
        <v/>
      </c>
      <c r="BU30" s="86" t="str">
        <f t="shared" si="17"/>
        <v/>
      </c>
      <c r="BV30" s="86" t="str">
        <f t="shared" si="18"/>
        <v/>
      </c>
      <c r="BW30" s="86" t="str">
        <f t="shared" si="19"/>
        <v/>
      </c>
      <c r="BX30" s="86" t="str">
        <f t="shared" si="20"/>
        <v/>
      </c>
      <c r="BY30" s="86" t="str">
        <f t="shared" si="39"/>
        <v/>
      </c>
      <c r="BZ30" s="86" t="str">
        <f t="shared" si="40"/>
        <v/>
      </c>
      <c r="CA30" s="41">
        <f t="shared" si="41"/>
        <v>-5.0880000000000001</v>
      </c>
      <c r="CB30" s="41">
        <f t="shared" si="42"/>
        <v>3.9506666666666668</v>
      </c>
      <c r="CC30" s="90" t="str">
        <f t="shared" si="43"/>
        <v>IL10</v>
      </c>
      <c r="CD30" s="107">
        <v>27</v>
      </c>
      <c r="CE30" s="91">
        <f t="shared" si="22"/>
        <v>36.202062811068863</v>
      </c>
      <c r="CF30" s="91">
        <f t="shared" si="23"/>
        <v>34.154410817278659</v>
      </c>
      <c r="CG30" s="91">
        <f t="shared" si="24"/>
        <v>31.82304539754287</v>
      </c>
      <c r="CH30" s="91" t="str">
        <f t="shared" si="25"/>
        <v/>
      </c>
      <c r="CI30" s="91" t="str">
        <f t="shared" si="26"/>
        <v/>
      </c>
      <c r="CJ30" s="91" t="str">
        <f t="shared" si="27"/>
        <v/>
      </c>
      <c r="CK30" s="91" t="str">
        <f t="shared" si="28"/>
        <v/>
      </c>
      <c r="CL30" s="91" t="str">
        <f t="shared" si="29"/>
        <v/>
      </c>
      <c r="CM30" s="91" t="str">
        <f t="shared" si="30"/>
        <v/>
      </c>
      <c r="CN30" s="91" t="str">
        <f t="shared" si="31"/>
        <v/>
      </c>
      <c r="CO30" s="91" t="str">
        <f t="shared" si="44"/>
        <v/>
      </c>
      <c r="CP30" s="91" t="str">
        <f t="shared" si="45"/>
        <v/>
      </c>
      <c r="CQ30" s="91">
        <f t="shared" si="49"/>
        <v>6.6523136403334987E-2</v>
      </c>
      <c r="CR30" s="91">
        <f t="shared" si="49"/>
        <v>5.8801631719611704E-2</v>
      </c>
      <c r="CS30" s="91">
        <f t="shared" si="49"/>
        <v>6.9156084568267065E-2</v>
      </c>
      <c r="CT30" s="91" t="str">
        <f t="shared" si="49"/>
        <v/>
      </c>
      <c r="CU30" s="91" t="str">
        <f t="shared" si="49"/>
        <v/>
      </c>
      <c r="CV30" s="91" t="str">
        <f t="shared" si="49"/>
        <v/>
      </c>
      <c r="CW30" s="91" t="str">
        <f t="shared" si="50"/>
        <v/>
      </c>
      <c r="CX30" s="91" t="str">
        <f t="shared" si="50"/>
        <v/>
      </c>
      <c r="CY30" s="91" t="str">
        <f t="shared" si="50"/>
        <v/>
      </c>
      <c r="CZ30" s="91" t="str">
        <f t="shared" si="48"/>
        <v/>
      </c>
      <c r="DA30" s="91" t="str">
        <f t="shared" si="46"/>
        <v/>
      </c>
      <c r="DB30" s="91" t="str">
        <f t="shared" si="47"/>
        <v/>
      </c>
    </row>
    <row r="31" spans="1:106" ht="15" customHeight="1" x14ac:dyDescent="0.3">
      <c r="A31" s="126" t="str">
        <f>'Gene Table'!B30</f>
        <v>IL11</v>
      </c>
      <c r="B31" s="102">
        <v>28</v>
      </c>
      <c r="C31" s="41">
        <f>IF('Test Sample Data'!C30="","",IF(SUM('Test Sample Data'!C$3:C$98)&gt;10,IF(AND(ISNUMBER('Test Sample Data'!C30),'Test Sample Data'!C30&lt;$C$109, 'Test Sample Data'!C30&gt;0),'Test Sample Data'!C30,$C$109),""))</f>
        <v>29.52</v>
      </c>
      <c r="D31" s="41">
        <f>IF('Test Sample Data'!D30="","",IF(SUM('Test Sample Data'!D$3:D$98)&gt;10,IF(AND(ISNUMBER('Test Sample Data'!D30),'Test Sample Data'!D30&lt;$C$109, 'Test Sample Data'!D30&gt;0),'Test Sample Data'!D30,$C$109),""))</f>
        <v>29.17</v>
      </c>
      <c r="E31" s="41">
        <f>IF('Test Sample Data'!E30="","",IF(SUM('Test Sample Data'!E$3:E$98)&gt;10,IF(AND(ISNUMBER('Test Sample Data'!E30),'Test Sample Data'!E30&lt;$C$109, 'Test Sample Data'!E30&gt;0),'Test Sample Data'!E30,$C$109),""))</f>
        <v>29.13</v>
      </c>
      <c r="F31" s="41" t="str">
        <f>IF('Test Sample Data'!F30="","",IF(SUM('Test Sample Data'!F$3:F$98)&gt;10,IF(AND(ISNUMBER('Test Sample Data'!F30),'Test Sample Data'!F30&lt;$C$109, 'Test Sample Data'!F30&gt;0),'Test Sample Data'!F30,$C$109),""))</f>
        <v/>
      </c>
      <c r="G31" s="41" t="str">
        <f>IF('Test Sample Data'!G30="","",IF(SUM('Test Sample Data'!G$3:G$98)&gt;10,IF(AND(ISNUMBER('Test Sample Data'!G30),'Test Sample Data'!G30&lt;$C$109, 'Test Sample Data'!G30&gt;0),'Test Sample Data'!G30,$C$109),""))</f>
        <v/>
      </c>
      <c r="H31" s="41" t="str">
        <f>IF('Test Sample Data'!H30="","",IF(SUM('Test Sample Data'!H$3:H$98)&gt;10,IF(AND(ISNUMBER('Test Sample Data'!H30),'Test Sample Data'!H30&lt;$C$109, 'Test Sample Data'!H30&gt;0),'Test Sample Data'!H30,$C$109),""))</f>
        <v/>
      </c>
      <c r="I31" s="41" t="str">
        <f>IF('Test Sample Data'!I30="","",IF(SUM('Test Sample Data'!I$3:I$98)&gt;10,IF(AND(ISNUMBER('Test Sample Data'!I30),'Test Sample Data'!I30&lt;$C$109, 'Test Sample Data'!I30&gt;0),'Test Sample Data'!I30,$C$109),""))</f>
        <v/>
      </c>
      <c r="J31" s="41" t="str">
        <f>IF('Test Sample Data'!J30="","",IF(SUM('Test Sample Data'!J$3:J$98)&gt;10,IF(AND(ISNUMBER('Test Sample Data'!J30),'Test Sample Data'!J30&lt;$C$109, 'Test Sample Data'!J30&gt;0),'Test Sample Data'!J30,$C$109),""))</f>
        <v/>
      </c>
      <c r="K31" s="41" t="str">
        <f>IF('Test Sample Data'!K30="","",IF(SUM('Test Sample Data'!K$3:K$98)&gt;10,IF(AND(ISNUMBER('Test Sample Data'!K30),'Test Sample Data'!K30&lt;$C$109, 'Test Sample Data'!K30&gt;0),'Test Sample Data'!K30,$C$109),""))</f>
        <v/>
      </c>
      <c r="L31" s="41" t="str">
        <f>IF('Test Sample Data'!L30="","",IF(SUM('Test Sample Data'!L$3:L$98)&gt;10,IF(AND(ISNUMBER('Test Sample Data'!L30),'Test Sample Data'!L30&lt;$C$109, 'Test Sample Data'!L30&gt;0),'Test Sample Data'!L30,$C$109),""))</f>
        <v/>
      </c>
      <c r="M31" s="41" t="str">
        <f>IF('Test Sample Data'!M30="","",IF(SUM('Test Sample Data'!M$3:M$98)&gt;10,IF(AND(ISNUMBER('Test Sample Data'!M30),'Test Sample Data'!M30&lt;$C$109, 'Test Sample Data'!M30&gt;0),'Test Sample Data'!M30,$C$109),""))</f>
        <v/>
      </c>
      <c r="N31" s="41" t="str">
        <f>IF('Test Sample Data'!N30="","",IF(SUM('Test Sample Data'!N$3:N$98)&gt;10,IF(AND(ISNUMBER('Test Sample Data'!N30),'Test Sample Data'!N30&lt;$C$109, 'Test Sample Data'!N30&gt;0),'Test Sample Data'!N30,$C$109),""))</f>
        <v/>
      </c>
      <c r="O31" s="41" t="str">
        <f>'Gene Table'!B30</f>
        <v>IL11</v>
      </c>
      <c r="P31" s="102">
        <v>28</v>
      </c>
      <c r="Q31" s="41">
        <f>IF('Control Sample Data'!C30="","",IF(SUM('Control Sample Data'!C$3:C$98)&gt;10,IF(AND(ISNUMBER('Control Sample Data'!C30),'Control Sample Data'!C30&lt;$C$109, 'Control Sample Data'!C30&gt;0),'Control Sample Data'!C30,$C$109),""))</f>
        <v>28.7</v>
      </c>
      <c r="R31" s="41">
        <f>IF('Control Sample Data'!D30="","",IF(SUM('Control Sample Data'!D$3:D$98)&gt;10,IF(AND(ISNUMBER('Control Sample Data'!D30),'Control Sample Data'!D30&lt;$C$109, 'Control Sample Data'!D30&gt;0),'Control Sample Data'!D30,$C$109),""))</f>
        <v>28.21</v>
      </c>
      <c r="S31" s="41">
        <f>IF('Control Sample Data'!E30="","",IF(SUM('Control Sample Data'!E$3:E$98)&gt;10,IF(AND(ISNUMBER('Control Sample Data'!E30),'Control Sample Data'!E30&lt;$C$109, 'Control Sample Data'!E30&gt;0),'Control Sample Data'!E30,$C$109),""))</f>
        <v>28.29</v>
      </c>
      <c r="T31" s="41" t="str">
        <f>IF('Control Sample Data'!F30="","",IF(SUM('Control Sample Data'!F$3:F$98)&gt;10,IF(AND(ISNUMBER('Control Sample Data'!F30),'Control Sample Data'!F30&lt;$C$109, 'Control Sample Data'!F30&gt;0),'Control Sample Data'!F30,$C$109),""))</f>
        <v/>
      </c>
      <c r="U31" s="41" t="str">
        <f>IF('Control Sample Data'!G30="","",IF(SUM('Control Sample Data'!G$3:G$98)&gt;10,IF(AND(ISNUMBER('Control Sample Data'!G30),'Control Sample Data'!G30&lt;$C$109, 'Control Sample Data'!G30&gt;0),'Control Sample Data'!G30,$C$109),""))</f>
        <v/>
      </c>
      <c r="V31" s="41" t="str">
        <f>IF('Control Sample Data'!H30="","",IF(SUM('Control Sample Data'!H$3:H$98)&gt;10,IF(AND(ISNUMBER('Control Sample Data'!H30),'Control Sample Data'!H30&lt;$C$109, 'Control Sample Data'!H30&gt;0),'Control Sample Data'!H30,$C$109),""))</f>
        <v/>
      </c>
      <c r="W31" s="41" t="str">
        <f>IF('Control Sample Data'!I30="","",IF(SUM('Control Sample Data'!I$3:I$98)&gt;10,IF(AND(ISNUMBER('Control Sample Data'!I30),'Control Sample Data'!I30&lt;$C$109, 'Control Sample Data'!I30&gt;0),'Control Sample Data'!I30,$C$109),""))</f>
        <v/>
      </c>
      <c r="X31" s="41" t="str">
        <f>IF('Control Sample Data'!J30="","",IF(SUM('Control Sample Data'!J$3:J$98)&gt;10,IF(AND(ISNUMBER('Control Sample Data'!J30),'Control Sample Data'!J30&lt;$C$109, 'Control Sample Data'!J30&gt;0),'Control Sample Data'!J30,$C$109),""))</f>
        <v/>
      </c>
      <c r="Y31" s="41" t="str">
        <f>IF('Control Sample Data'!K30="","",IF(SUM('Control Sample Data'!K$3:K$98)&gt;10,IF(AND(ISNUMBER('Control Sample Data'!K30),'Control Sample Data'!K30&lt;$C$109, 'Control Sample Data'!K30&gt;0),'Control Sample Data'!K30,$C$109),""))</f>
        <v/>
      </c>
      <c r="Z31" s="41" t="str">
        <f>IF('Control Sample Data'!L30="","",IF(SUM('Control Sample Data'!L$3:L$98)&gt;10,IF(AND(ISNUMBER('Control Sample Data'!L30),'Control Sample Data'!L30&lt;$C$109, 'Control Sample Data'!L30&gt;0),'Control Sample Data'!L30,$C$109),""))</f>
        <v/>
      </c>
      <c r="AA31" s="41" t="str">
        <f>IF('Control Sample Data'!M30="","",IF(SUM('Control Sample Data'!M$3:M$98)&gt;10,IF(AND(ISNUMBER('Control Sample Data'!M30),'Control Sample Data'!M30&lt;$C$109, 'Control Sample Data'!M30&gt;0),'Control Sample Data'!M30,$C$109),""))</f>
        <v/>
      </c>
      <c r="AB31" s="127" t="str">
        <f>IF('Control Sample Data'!N30="","",IF(SUM('Control Sample Data'!N$3:N$98)&gt;10,IF(AND(ISNUMBER('Control Sample Data'!N30),'Control Sample Data'!N30&lt;$C$109, 'Control Sample Data'!N30&gt;0),'Control Sample Data'!N30,$C$109),""))</f>
        <v/>
      </c>
      <c r="BA31" s="85" t="str">
        <f t="shared" si="36"/>
        <v>IL11</v>
      </c>
      <c r="BB31" s="107">
        <v>28</v>
      </c>
      <c r="BC31" s="86">
        <f t="shared" si="0"/>
        <v>10.811999999999998</v>
      </c>
      <c r="BD31" s="86">
        <f t="shared" si="1"/>
        <v>10.486000000000004</v>
      </c>
      <c r="BE31" s="86">
        <f t="shared" si="2"/>
        <v>10.547999999999998</v>
      </c>
      <c r="BF31" s="86" t="str">
        <f t="shared" si="3"/>
        <v/>
      </c>
      <c r="BG31" s="86" t="str">
        <f t="shared" si="4"/>
        <v/>
      </c>
      <c r="BH31" s="86" t="str">
        <f t="shared" si="5"/>
        <v/>
      </c>
      <c r="BI31" s="86" t="str">
        <f t="shared" si="6"/>
        <v/>
      </c>
      <c r="BJ31" s="86" t="str">
        <f t="shared" si="7"/>
        <v/>
      </c>
      <c r="BK31" s="86" t="str">
        <f t="shared" si="8"/>
        <v/>
      </c>
      <c r="BL31" s="86" t="str">
        <f t="shared" si="9"/>
        <v/>
      </c>
      <c r="BM31" s="86" t="str">
        <f t="shared" si="37"/>
        <v/>
      </c>
      <c r="BN31" s="86" t="str">
        <f t="shared" si="38"/>
        <v/>
      </c>
      <c r="BO31" s="86">
        <f t="shared" si="11"/>
        <v>10.23</v>
      </c>
      <c r="BP31" s="86">
        <f t="shared" si="12"/>
        <v>9.8680000000000021</v>
      </c>
      <c r="BQ31" s="86">
        <f t="shared" si="13"/>
        <v>9.7139999999999986</v>
      </c>
      <c r="BR31" s="86" t="str">
        <f t="shared" si="14"/>
        <v/>
      </c>
      <c r="BS31" s="86" t="str">
        <f t="shared" si="15"/>
        <v/>
      </c>
      <c r="BT31" s="86" t="str">
        <f t="shared" si="16"/>
        <v/>
      </c>
      <c r="BU31" s="86" t="str">
        <f t="shared" si="17"/>
        <v/>
      </c>
      <c r="BV31" s="86" t="str">
        <f t="shared" si="18"/>
        <v/>
      </c>
      <c r="BW31" s="86" t="str">
        <f t="shared" si="19"/>
        <v/>
      </c>
      <c r="BX31" s="86" t="str">
        <f t="shared" si="20"/>
        <v/>
      </c>
      <c r="BY31" s="86" t="str">
        <f t="shared" si="39"/>
        <v/>
      </c>
      <c r="BZ31" s="86" t="str">
        <f t="shared" si="40"/>
        <v/>
      </c>
      <c r="CA31" s="41">
        <f t="shared" si="41"/>
        <v>10.615333333333334</v>
      </c>
      <c r="CB31" s="41">
        <f t="shared" si="42"/>
        <v>9.9373333333333331</v>
      </c>
      <c r="CC31" s="90" t="str">
        <f t="shared" si="43"/>
        <v>IL11</v>
      </c>
      <c r="CD31" s="107">
        <v>28</v>
      </c>
      <c r="CE31" s="91">
        <f t="shared" si="22"/>
        <v>5.5624188340923678E-4</v>
      </c>
      <c r="CF31" s="91">
        <f t="shared" si="23"/>
        <v>6.9726756820559564E-4</v>
      </c>
      <c r="CG31" s="91">
        <f t="shared" si="24"/>
        <v>6.6793716010863941E-4</v>
      </c>
      <c r="CH31" s="91" t="str">
        <f t="shared" si="25"/>
        <v/>
      </c>
      <c r="CI31" s="91" t="str">
        <f t="shared" si="26"/>
        <v/>
      </c>
      <c r="CJ31" s="91" t="str">
        <f t="shared" si="27"/>
        <v/>
      </c>
      <c r="CK31" s="91" t="str">
        <f t="shared" si="28"/>
        <v/>
      </c>
      <c r="CL31" s="91" t="str">
        <f t="shared" si="29"/>
        <v/>
      </c>
      <c r="CM31" s="91" t="str">
        <f t="shared" si="30"/>
        <v/>
      </c>
      <c r="CN31" s="91" t="str">
        <f t="shared" si="31"/>
        <v/>
      </c>
      <c r="CO31" s="91" t="str">
        <f t="shared" si="44"/>
        <v/>
      </c>
      <c r="CP31" s="91" t="str">
        <f t="shared" si="45"/>
        <v/>
      </c>
      <c r="CQ31" s="91">
        <f t="shared" si="49"/>
        <v>8.3265126149214522E-4</v>
      </c>
      <c r="CR31" s="91">
        <f t="shared" si="49"/>
        <v>1.0701286781715719E-3</v>
      </c>
      <c r="CS31" s="91">
        <f t="shared" si="49"/>
        <v>1.1906788028088913E-3</v>
      </c>
      <c r="CT31" s="91" t="str">
        <f t="shared" si="49"/>
        <v/>
      </c>
      <c r="CU31" s="91" t="str">
        <f t="shared" si="49"/>
        <v/>
      </c>
      <c r="CV31" s="91" t="str">
        <f t="shared" si="49"/>
        <v/>
      </c>
      <c r="CW31" s="91" t="str">
        <f t="shared" si="50"/>
        <v/>
      </c>
      <c r="CX31" s="91" t="str">
        <f t="shared" si="50"/>
        <v/>
      </c>
      <c r="CY31" s="91" t="str">
        <f t="shared" si="50"/>
        <v/>
      </c>
      <c r="CZ31" s="91" t="str">
        <f t="shared" si="48"/>
        <v/>
      </c>
      <c r="DA31" s="91" t="str">
        <f t="shared" si="46"/>
        <v/>
      </c>
      <c r="DB31" s="91" t="str">
        <f t="shared" si="47"/>
        <v/>
      </c>
    </row>
    <row r="32" spans="1:106" ht="15" customHeight="1" x14ac:dyDescent="0.3">
      <c r="A32" s="126" t="str">
        <f>'Gene Table'!B31</f>
        <v>IL12A</v>
      </c>
      <c r="B32" s="102">
        <v>29</v>
      </c>
      <c r="C32" s="41">
        <f>IF('Test Sample Data'!C31="","",IF(SUM('Test Sample Data'!C$3:C$98)&gt;10,IF(AND(ISNUMBER('Test Sample Data'!C31),'Test Sample Data'!C31&lt;$C$109, 'Test Sample Data'!C31&gt;0),'Test Sample Data'!C31,$C$109),""))</f>
        <v>21.51</v>
      </c>
      <c r="D32" s="41">
        <f>IF('Test Sample Data'!D31="","",IF(SUM('Test Sample Data'!D$3:D$98)&gt;10,IF(AND(ISNUMBER('Test Sample Data'!D31),'Test Sample Data'!D31&lt;$C$109, 'Test Sample Data'!D31&gt;0),'Test Sample Data'!D31,$C$109),""))</f>
        <v>21.46</v>
      </c>
      <c r="E32" s="41">
        <f>IF('Test Sample Data'!E31="","",IF(SUM('Test Sample Data'!E$3:E$98)&gt;10,IF(AND(ISNUMBER('Test Sample Data'!E31),'Test Sample Data'!E31&lt;$C$109, 'Test Sample Data'!E31&gt;0),'Test Sample Data'!E31,$C$109),""))</f>
        <v>21.32</v>
      </c>
      <c r="F32" s="41" t="str">
        <f>IF('Test Sample Data'!F31="","",IF(SUM('Test Sample Data'!F$3:F$98)&gt;10,IF(AND(ISNUMBER('Test Sample Data'!F31),'Test Sample Data'!F31&lt;$C$109, 'Test Sample Data'!F31&gt;0),'Test Sample Data'!F31,$C$109),""))</f>
        <v/>
      </c>
      <c r="G32" s="41" t="str">
        <f>IF('Test Sample Data'!G31="","",IF(SUM('Test Sample Data'!G$3:G$98)&gt;10,IF(AND(ISNUMBER('Test Sample Data'!G31),'Test Sample Data'!G31&lt;$C$109, 'Test Sample Data'!G31&gt;0),'Test Sample Data'!G31,$C$109),""))</f>
        <v/>
      </c>
      <c r="H32" s="41" t="str">
        <f>IF('Test Sample Data'!H31="","",IF(SUM('Test Sample Data'!H$3:H$98)&gt;10,IF(AND(ISNUMBER('Test Sample Data'!H31),'Test Sample Data'!H31&lt;$C$109, 'Test Sample Data'!H31&gt;0),'Test Sample Data'!H31,$C$109),""))</f>
        <v/>
      </c>
      <c r="I32" s="41" t="str">
        <f>IF('Test Sample Data'!I31="","",IF(SUM('Test Sample Data'!I$3:I$98)&gt;10,IF(AND(ISNUMBER('Test Sample Data'!I31),'Test Sample Data'!I31&lt;$C$109, 'Test Sample Data'!I31&gt;0),'Test Sample Data'!I31,$C$109),""))</f>
        <v/>
      </c>
      <c r="J32" s="41" t="str">
        <f>IF('Test Sample Data'!J31="","",IF(SUM('Test Sample Data'!J$3:J$98)&gt;10,IF(AND(ISNUMBER('Test Sample Data'!J31),'Test Sample Data'!J31&lt;$C$109, 'Test Sample Data'!J31&gt;0),'Test Sample Data'!J31,$C$109),""))</f>
        <v/>
      </c>
      <c r="K32" s="41" t="str">
        <f>IF('Test Sample Data'!K31="","",IF(SUM('Test Sample Data'!K$3:K$98)&gt;10,IF(AND(ISNUMBER('Test Sample Data'!K31),'Test Sample Data'!K31&lt;$C$109, 'Test Sample Data'!K31&gt;0),'Test Sample Data'!K31,$C$109),""))</f>
        <v/>
      </c>
      <c r="L32" s="41" t="str">
        <f>IF('Test Sample Data'!L31="","",IF(SUM('Test Sample Data'!L$3:L$98)&gt;10,IF(AND(ISNUMBER('Test Sample Data'!L31),'Test Sample Data'!L31&lt;$C$109, 'Test Sample Data'!L31&gt;0),'Test Sample Data'!L31,$C$109),""))</f>
        <v/>
      </c>
      <c r="M32" s="41" t="str">
        <f>IF('Test Sample Data'!M31="","",IF(SUM('Test Sample Data'!M$3:M$98)&gt;10,IF(AND(ISNUMBER('Test Sample Data'!M31),'Test Sample Data'!M31&lt;$C$109, 'Test Sample Data'!M31&gt;0),'Test Sample Data'!M31,$C$109),""))</f>
        <v/>
      </c>
      <c r="N32" s="41" t="str">
        <f>IF('Test Sample Data'!N31="","",IF(SUM('Test Sample Data'!N$3:N$98)&gt;10,IF(AND(ISNUMBER('Test Sample Data'!N31),'Test Sample Data'!N31&lt;$C$109, 'Test Sample Data'!N31&gt;0),'Test Sample Data'!N31,$C$109),""))</f>
        <v/>
      </c>
      <c r="O32" s="41" t="str">
        <f>'Gene Table'!B31</f>
        <v>IL12A</v>
      </c>
      <c r="P32" s="102">
        <v>29</v>
      </c>
      <c r="Q32" s="41">
        <f>IF('Control Sample Data'!C31="","",IF(SUM('Control Sample Data'!C$3:C$98)&gt;10,IF(AND(ISNUMBER('Control Sample Data'!C31),'Control Sample Data'!C31&lt;$C$109, 'Control Sample Data'!C31&gt;0),'Control Sample Data'!C31,$C$109),""))</f>
        <v>27.23</v>
      </c>
      <c r="R32" s="41">
        <f>IF('Control Sample Data'!D31="","",IF(SUM('Control Sample Data'!D$3:D$98)&gt;10,IF(AND(ISNUMBER('Control Sample Data'!D31),'Control Sample Data'!D31&lt;$C$109, 'Control Sample Data'!D31&gt;0),'Control Sample Data'!D31,$C$109),""))</f>
        <v>27.15</v>
      </c>
      <c r="S32" s="41">
        <f>IF('Control Sample Data'!E31="","",IF(SUM('Control Sample Data'!E$3:E$98)&gt;10,IF(AND(ISNUMBER('Control Sample Data'!E31),'Control Sample Data'!E31&lt;$C$109, 'Control Sample Data'!E31&gt;0),'Control Sample Data'!E31,$C$109),""))</f>
        <v>27.24</v>
      </c>
      <c r="T32" s="41" t="str">
        <f>IF('Control Sample Data'!F31="","",IF(SUM('Control Sample Data'!F$3:F$98)&gt;10,IF(AND(ISNUMBER('Control Sample Data'!F31),'Control Sample Data'!F31&lt;$C$109, 'Control Sample Data'!F31&gt;0),'Control Sample Data'!F31,$C$109),""))</f>
        <v/>
      </c>
      <c r="U32" s="41" t="str">
        <f>IF('Control Sample Data'!G31="","",IF(SUM('Control Sample Data'!G$3:G$98)&gt;10,IF(AND(ISNUMBER('Control Sample Data'!G31),'Control Sample Data'!G31&lt;$C$109, 'Control Sample Data'!G31&gt;0),'Control Sample Data'!G31,$C$109),""))</f>
        <v/>
      </c>
      <c r="V32" s="41" t="str">
        <f>IF('Control Sample Data'!H31="","",IF(SUM('Control Sample Data'!H$3:H$98)&gt;10,IF(AND(ISNUMBER('Control Sample Data'!H31),'Control Sample Data'!H31&lt;$C$109, 'Control Sample Data'!H31&gt;0),'Control Sample Data'!H31,$C$109),""))</f>
        <v/>
      </c>
      <c r="W32" s="41" t="str">
        <f>IF('Control Sample Data'!I31="","",IF(SUM('Control Sample Data'!I$3:I$98)&gt;10,IF(AND(ISNUMBER('Control Sample Data'!I31),'Control Sample Data'!I31&lt;$C$109, 'Control Sample Data'!I31&gt;0),'Control Sample Data'!I31,$C$109),""))</f>
        <v/>
      </c>
      <c r="X32" s="41" t="str">
        <f>IF('Control Sample Data'!J31="","",IF(SUM('Control Sample Data'!J$3:J$98)&gt;10,IF(AND(ISNUMBER('Control Sample Data'!J31),'Control Sample Data'!J31&lt;$C$109, 'Control Sample Data'!J31&gt;0),'Control Sample Data'!J31,$C$109),""))</f>
        <v/>
      </c>
      <c r="Y32" s="41" t="str">
        <f>IF('Control Sample Data'!K31="","",IF(SUM('Control Sample Data'!K$3:K$98)&gt;10,IF(AND(ISNUMBER('Control Sample Data'!K31),'Control Sample Data'!K31&lt;$C$109, 'Control Sample Data'!K31&gt;0),'Control Sample Data'!K31,$C$109),""))</f>
        <v/>
      </c>
      <c r="Z32" s="41" t="str">
        <f>IF('Control Sample Data'!L31="","",IF(SUM('Control Sample Data'!L$3:L$98)&gt;10,IF(AND(ISNUMBER('Control Sample Data'!L31),'Control Sample Data'!L31&lt;$C$109, 'Control Sample Data'!L31&gt;0),'Control Sample Data'!L31,$C$109),""))</f>
        <v/>
      </c>
      <c r="AA32" s="41" t="str">
        <f>IF('Control Sample Data'!M31="","",IF(SUM('Control Sample Data'!M$3:M$98)&gt;10,IF(AND(ISNUMBER('Control Sample Data'!M31),'Control Sample Data'!M31&lt;$C$109, 'Control Sample Data'!M31&gt;0),'Control Sample Data'!M31,$C$109),""))</f>
        <v/>
      </c>
      <c r="AB32" s="127" t="str">
        <f>IF('Control Sample Data'!N31="","",IF(SUM('Control Sample Data'!N$3:N$98)&gt;10,IF(AND(ISNUMBER('Control Sample Data'!N31),'Control Sample Data'!N31&lt;$C$109, 'Control Sample Data'!N31&gt;0),'Control Sample Data'!N31,$C$109),""))</f>
        <v/>
      </c>
      <c r="BA32" s="85" t="str">
        <f t="shared" si="36"/>
        <v>IL12A</v>
      </c>
      <c r="BB32" s="107">
        <v>29</v>
      </c>
      <c r="BC32" s="86">
        <f t="shared" si="0"/>
        <v>2.8019999999999996</v>
      </c>
      <c r="BD32" s="86">
        <f t="shared" si="1"/>
        <v>2.7760000000000034</v>
      </c>
      <c r="BE32" s="86">
        <f t="shared" si="2"/>
        <v>2.7379999999999995</v>
      </c>
      <c r="BF32" s="86" t="str">
        <f t="shared" si="3"/>
        <v/>
      </c>
      <c r="BG32" s="86" t="str">
        <f t="shared" si="4"/>
        <v/>
      </c>
      <c r="BH32" s="86" t="str">
        <f t="shared" si="5"/>
        <v/>
      </c>
      <c r="BI32" s="86" t="str">
        <f t="shared" si="6"/>
        <v/>
      </c>
      <c r="BJ32" s="86" t="str">
        <f t="shared" si="7"/>
        <v/>
      </c>
      <c r="BK32" s="86" t="str">
        <f t="shared" si="8"/>
        <v/>
      </c>
      <c r="BL32" s="86" t="str">
        <f t="shared" si="9"/>
        <v/>
      </c>
      <c r="BM32" s="86" t="str">
        <f t="shared" si="37"/>
        <v/>
      </c>
      <c r="BN32" s="86" t="str">
        <f t="shared" si="38"/>
        <v/>
      </c>
      <c r="BO32" s="86">
        <f t="shared" si="11"/>
        <v>8.7600000000000016</v>
      </c>
      <c r="BP32" s="86">
        <f t="shared" si="12"/>
        <v>8.8079999999999998</v>
      </c>
      <c r="BQ32" s="86">
        <f t="shared" si="13"/>
        <v>8.6639999999999979</v>
      </c>
      <c r="BR32" s="86" t="str">
        <f t="shared" si="14"/>
        <v/>
      </c>
      <c r="BS32" s="86" t="str">
        <f t="shared" si="15"/>
        <v/>
      </c>
      <c r="BT32" s="86" t="str">
        <f t="shared" si="16"/>
        <v/>
      </c>
      <c r="BU32" s="86" t="str">
        <f t="shared" si="17"/>
        <v/>
      </c>
      <c r="BV32" s="86" t="str">
        <f t="shared" si="18"/>
        <v/>
      </c>
      <c r="BW32" s="86" t="str">
        <f t="shared" si="19"/>
        <v/>
      </c>
      <c r="BX32" s="86" t="str">
        <f t="shared" si="20"/>
        <v/>
      </c>
      <c r="BY32" s="86" t="str">
        <f t="shared" si="39"/>
        <v/>
      </c>
      <c r="BZ32" s="86" t="str">
        <f t="shared" si="40"/>
        <v/>
      </c>
      <c r="CA32" s="41">
        <f t="shared" si="41"/>
        <v>2.7720000000000007</v>
      </c>
      <c r="CB32" s="41">
        <f t="shared" si="42"/>
        <v>8.7439999999999998</v>
      </c>
      <c r="CC32" s="90" t="str">
        <f t="shared" si="43"/>
        <v>IL12A</v>
      </c>
      <c r="CD32" s="107">
        <v>29</v>
      </c>
      <c r="CE32" s="91">
        <f t="shared" si="22"/>
        <v>0.1433883780282707</v>
      </c>
      <c r="CF32" s="91">
        <f t="shared" si="23"/>
        <v>0.14599592432663938</v>
      </c>
      <c r="CG32" s="91">
        <f t="shared" si="24"/>
        <v>0.14989248922388915</v>
      </c>
      <c r="CH32" s="91" t="str">
        <f t="shared" si="25"/>
        <v/>
      </c>
      <c r="CI32" s="91" t="str">
        <f t="shared" si="26"/>
        <v/>
      </c>
      <c r="CJ32" s="91" t="str">
        <f t="shared" si="27"/>
        <v/>
      </c>
      <c r="CK32" s="91" t="str">
        <f t="shared" si="28"/>
        <v/>
      </c>
      <c r="CL32" s="91" t="str">
        <f t="shared" si="29"/>
        <v/>
      </c>
      <c r="CM32" s="91" t="str">
        <f t="shared" si="30"/>
        <v/>
      </c>
      <c r="CN32" s="91" t="str">
        <f t="shared" si="31"/>
        <v/>
      </c>
      <c r="CO32" s="91" t="str">
        <f t="shared" si="44"/>
        <v/>
      </c>
      <c r="CP32" s="91" t="str">
        <f t="shared" si="45"/>
        <v/>
      </c>
      <c r="CQ32" s="91">
        <f t="shared" ref="CQ32:CV51" si="52">IF(BO32="","",POWER(2, -BO32))</f>
        <v>2.3066262918545501E-3</v>
      </c>
      <c r="CR32" s="91">
        <f t="shared" si="52"/>
        <v>2.2311450133760662E-3</v>
      </c>
      <c r="CS32" s="91">
        <f t="shared" si="52"/>
        <v>2.46533600021898E-3</v>
      </c>
      <c r="CT32" s="91" t="str">
        <f t="shared" si="52"/>
        <v/>
      </c>
      <c r="CU32" s="91" t="str">
        <f t="shared" si="52"/>
        <v/>
      </c>
      <c r="CV32" s="91" t="str">
        <f t="shared" si="52"/>
        <v/>
      </c>
      <c r="CW32" s="91" t="str">
        <f t="shared" si="50"/>
        <v/>
      </c>
      <c r="CX32" s="91" t="str">
        <f t="shared" si="50"/>
        <v/>
      </c>
      <c r="CY32" s="91" t="str">
        <f t="shared" si="50"/>
        <v/>
      </c>
      <c r="CZ32" s="91" t="str">
        <f t="shared" si="48"/>
        <v/>
      </c>
      <c r="DA32" s="91" t="str">
        <f t="shared" si="46"/>
        <v/>
      </c>
      <c r="DB32" s="91" t="str">
        <f t="shared" si="47"/>
        <v/>
      </c>
    </row>
    <row r="33" spans="1:106" ht="15" customHeight="1" x14ac:dyDescent="0.3">
      <c r="A33" s="126" t="str">
        <f>'Gene Table'!B32</f>
        <v>IL12B</v>
      </c>
      <c r="B33" s="102">
        <v>30</v>
      </c>
      <c r="C33" s="41">
        <f>IF('Test Sample Data'!C32="","",IF(SUM('Test Sample Data'!C$3:C$98)&gt;10,IF(AND(ISNUMBER('Test Sample Data'!C32),'Test Sample Data'!C32&lt;$C$109, 'Test Sample Data'!C32&gt;0),'Test Sample Data'!C32,$C$109),""))</f>
        <v>24.15</v>
      </c>
      <c r="D33" s="41">
        <f>IF('Test Sample Data'!D32="","",IF(SUM('Test Sample Data'!D$3:D$98)&gt;10,IF(AND(ISNUMBER('Test Sample Data'!D32),'Test Sample Data'!D32&lt;$C$109, 'Test Sample Data'!D32&gt;0),'Test Sample Data'!D32,$C$109),""))</f>
        <v>24.33</v>
      </c>
      <c r="E33" s="41">
        <f>IF('Test Sample Data'!E32="","",IF(SUM('Test Sample Data'!E$3:E$98)&gt;10,IF(AND(ISNUMBER('Test Sample Data'!E32),'Test Sample Data'!E32&lt;$C$109, 'Test Sample Data'!E32&gt;0),'Test Sample Data'!E32,$C$109),""))</f>
        <v>24.19</v>
      </c>
      <c r="F33" s="41" t="str">
        <f>IF('Test Sample Data'!F32="","",IF(SUM('Test Sample Data'!F$3:F$98)&gt;10,IF(AND(ISNUMBER('Test Sample Data'!F32),'Test Sample Data'!F32&lt;$C$109, 'Test Sample Data'!F32&gt;0),'Test Sample Data'!F32,$C$109),""))</f>
        <v/>
      </c>
      <c r="G33" s="41" t="str">
        <f>IF('Test Sample Data'!G32="","",IF(SUM('Test Sample Data'!G$3:G$98)&gt;10,IF(AND(ISNUMBER('Test Sample Data'!G32),'Test Sample Data'!G32&lt;$C$109, 'Test Sample Data'!G32&gt;0),'Test Sample Data'!G32,$C$109),""))</f>
        <v/>
      </c>
      <c r="H33" s="41" t="str">
        <f>IF('Test Sample Data'!H32="","",IF(SUM('Test Sample Data'!H$3:H$98)&gt;10,IF(AND(ISNUMBER('Test Sample Data'!H32),'Test Sample Data'!H32&lt;$C$109, 'Test Sample Data'!H32&gt;0),'Test Sample Data'!H32,$C$109),""))</f>
        <v/>
      </c>
      <c r="I33" s="41" t="str">
        <f>IF('Test Sample Data'!I32="","",IF(SUM('Test Sample Data'!I$3:I$98)&gt;10,IF(AND(ISNUMBER('Test Sample Data'!I32),'Test Sample Data'!I32&lt;$C$109, 'Test Sample Data'!I32&gt;0),'Test Sample Data'!I32,$C$109),""))</f>
        <v/>
      </c>
      <c r="J33" s="41" t="str">
        <f>IF('Test Sample Data'!J32="","",IF(SUM('Test Sample Data'!J$3:J$98)&gt;10,IF(AND(ISNUMBER('Test Sample Data'!J32),'Test Sample Data'!J32&lt;$C$109, 'Test Sample Data'!J32&gt;0),'Test Sample Data'!J32,$C$109),""))</f>
        <v/>
      </c>
      <c r="K33" s="41" t="str">
        <f>IF('Test Sample Data'!K32="","",IF(SUM('Test Sample Data'!K$3:K$98)&gt;10,IF(AND(ISNUMBER('Test Sample Data'!K32),'Test Sample Data'!K32&lt;$C$109, 'Test Sample Data'!K32&gt;0),'Test Sample Data'!K32,$C$109),""))</f>
        <v/>
      </c>
      <c r="L33" s="41" t="str">
        <f>IF('Test Sample Data'!L32="","",IF(SUM('Test Sample Data'!L$3:L$98)&gt;10,IF(AND(ISNUMBER('Test Sample Data'!L32),'Test Sample Data'!L32&lt;$C$109, 'Test Sample Data'!L32&gt;0),'Test Sample Data'!L32,$C$109),""))</f>
        <v/>
      </c>
      <c r="M33" s="41" t="str">
        <f>IF('Test Sample Data'!M32="","",IF(SUM('Test Sample Data'!M$3:M$98)&gt;10,IF(AND(ISNUMBER('Test Sample Data'!M32),'Test Sample Data'!M32&lt;$C$109, 'Test Sample Data'!M32&gt;0),'Test Sample Data'!M32,$C$109),""))</f>
        <v/>
      </c>
      <c r="N33" s="41" t="str">
        <f>IF('Test Sample Data'!N32="","",IF(SUM('Test Sample Data'!N$3:N$98)&gt;10,IF(AND(ISNUMBER('Test Sample Data'!N32),'Test Sample Data'!N32&lt;$C$109, 'Test Sample Data'!N32&gt;0),'Test Sample Data'!N32,$C$109),""))</f>
        <v/>
      </c>
      <c r="O33" s="41" t="str">
        <f>'Gene Table'!B32</f>
        <v>IL12B</v>
      </c>
      <c r="P33" s="102">
        <v>30</v>
      </c>
      <c r="Q33" s="41">
        <f>IF('Control Sample Data'!C32="","",IF(SUM('Control Sample Data'!C$3:C$98)&gt;10,IF(AND(ISNUMBER('Control Sample Data'!C32),'Control Sample Data'!C32&lt;$C$109, 'Control Sample Data'!C32&gt;0),'Control Sample Data'!C32,$C$109),""))</f>
        <v>31.06</v>
      </c>
      <c r="R33" s="41">
        <f>IF('Control Sample Data'!D32="","",IF(SUM('Control Sample Data'!D$3:D$98)&gt;10,IF(AND(ISNUMBER('Control Sample Data'!D32),'Control Sample Data'!D32&lt;$C$109, 'Control Sample Data'!D32&gt;0),'Control Sample Data'!D32,$C$109),""))</f>
        <v>31.12</v>
      </c>
      <c r="S33" s="41">
        <f>IF('Control Sample Data'!E32="","",IF(SUM('Control Sample Data'!E$3:E$98)&gt;10,IF(AND(ISNUMBER('Control Sample Data'!E32),'Control Sample Data'!E32&lt;$C$109, 'Control Sample Data'!E32&gt;0),'Control Sample Data'!E32,$C$109),""))</f>
        <v>31.19</v>
      </c>
      <c r="T33" s="41" t="str">
        <f>IF('Control Sample Data'!F32="","",IF(SUM('Control Sample Data'!F$3:F$98)&gt;10,IF(AND(ISNUMBER('Control Sample Data'!F32),'Control Sample Data'!F32&lt;$C$109, 'Control Sample Data'!F32&gt;0),'Control Sample Data'!F32,$C$109),""))</f>
        <v/>
      </c>
      <c r="U33" s="41" t="str">
        <f>IF('Control Sample Data'!G32="","",IF(SUM('Control Sample Data'!G$3:G$98)&gt;10,IF(AND(ISNUMBER('Control Sample Data'!G32),'Control Sample Data'!G32&lt;$C$109, 'Control Sample Data'!G32&gt;0),'Control Sample Data'!G32,$C$109),""))</f>
        <v/>
      </c>
      <c r="V33" s="41" t="str">
        <f>IF('Control Sample Data'!H32="","",IF(SUM('Control Sample Data'!H$3:H$98)&gt;10,IF(AND(ISNUMBER('Control Sample Data'!H32),'Control Sample Data'!H32&lt;$C$109, 'Control Sample Data'!H32&gt;0),'Control Sample Data'!H32,$C$109),""))</f>
        <v/>
      </c>
      <c r="W33" s="41" t="str">
        <f>IF('Control Sample Data'!I32="","",IF(SUM('Control Sample Data'!I$3:I$98)&gt;10,IF(AND(ISNUMBER('Control Sample Data'!I32),'Control Sample Data'!I32&lt;$C$109, 'Control Sample Data'!I32&gt;0),'Control Sample Data'!I32,$C$109),""))</f>
        <v/>
      </c>
      <c r="X33" s="41" t="str">
        <f>IF('Control Sample Data'!J32="","",IF(SUM('Control Sample Data'!J$3:J$98)&gt;10,IF(AND(ISNUMBER('Control Sample Data'!J32),'Control Sample Data'!J32&lt;$C$109, 'Control Sample Data'!J32&gt;0),'Control Sample Data'!J32,$C$109),""))</f>
        <v/>
      </c>
      <c r="Y33" s="41" t="str">
        <f>IF('Control Sample Data'!K32="","",IF(SUM('Control Sample Data'!K$3:K$98)&gt;10,IF(AND(ISNUMBER('Control Sample Data'!K32),'Control Sample Data'!K32&lt;$C$109, 'Control Sample Data'!K32&gt;0),'Control Sample Data'!K32,$C$109),""))</f>
        <v/>
      </c>
      <c r="Z33" s="41" t="str">
        <f>IF('Control Sample Data'!L32="","",IF(SUM('Control Sample Data'!L$3:L$98)&gt;10,IF(AND(ISNUMBER('Control Sample Data'!L32),'Control Sample Data'!L32&lt;$C$109, 'Control Sample Data'!L32&gt;0),'Control Sample Data'!L32,$C$109),""))</f>
        <v/>
      </c>
      <c r="AA33" s="41" t="str">
        <f>IF('Control Sample Data'!M32="","",IF(SUM('Control Sample Data'!M$3:M$98)&gt;10,IF(AND(ISNUMBER('Control Sample Data'!M32),'Control Sample Data'!M32&lt;$C$109, 'Control Sample Data'!M32&gt;0),'Control Sample Data'!M32,$C$109),""))</f>
        <v/>
      </c>
      <c r="AB33" s="127" t="str">
        <f>IF('Control Sample Data'!N32="","",IF(SUM('Control Sample Data'!N$3:N$98)&gt;10,IF(AND(ISNUMBER('Control Sample Data'!N32),'Control Sample Data'!N32&lt;$C$109, 'Control Sample Data'!N32&gt;0),'Control Sample Data'!N32,$C$109),""))</f>
        <v/>
      </c>
      <c r="BA33" s="85" t="str">
        <f t="shared" si="36"/>
        <v>IL12B</v>
      </c>
      <c r="BB33" s="107">
        <v>30</v>
      </c>
      <c r="BC33" s="86">
        <f t="shared" si="0"/>
        <v>5.4419999999999966</v>
      </c>
      <c r="BD33" s="86">
        <f t="shared" si="1"/>
        <v>5.6460000000000008</v>
      </c>
      <c r="BE33" s="86">
        <f t="shared" si="2"/>
        <v>5.6080000000000005</v>
      </c>
      <c r="BF33" s="86" t="str">
        <f t="shared" si="3"/>
        <v/>
      </c>
      <c r="BG33" s="86" t="str">
        <f t="shared" si="4"/>
        <v/>
      </c>
      <c r="BH33" s="86" t="str">
        <f t="shared" si="5"/>
        <v/>
      </c>
      <c r="BI33" s="86" t="str">
        <f t="shared" si="6"/>
        <v/>
      </c>
      <c r="BJ33" s="86" t="str">
        <f t="shared" si="7"/>
        <v/>
      </c>
      <c r="BK33" s="86" t="str">
        <f t="shared" si="8"/>
        <v/>
      </c>
      <c r="BL33" s="86" t="str">
        <f t="shared" si="9"/>
        <v/>
      </c>
      <c r="BM33" s="86" t="str">
        <f t="shared" si="37"/>
        <v/>
      </c>
      <c r="BN33" s="86" t="str">
        <f t="shared" si="38"/>
        <v/>
      </c>
      <c r="BO33" s="86">
        <f t="shared" si="11"/>
        <v>12.59</v>
      </c>
      <c r="BP33" s="86">
        <f t="shared" si="12"/>
        <v>12.778000000000002</v>
      </c>
      <c r="BQ33" s="86">
        <f t="shared" si="13"/>
        <v>12.614000000000001</v>
      </c>
      <c r="BR33" s="86" t="str">
        <f t="shared" si="14"/>
        <v/>
      </c>
      <c r="BS33" s="86" t="str">
        <f t="shared" si="15"/>
        <v/>
      </c>
      <c r="BT33" s="86" t="str">
        <f t="shared" si="16"/>
        <v/>
      </c>
      <c r="BU33" s="86" t="str">
        <f t="shared" si="17"/>
        <v/>
      </c>
      <c r="BV33" s="86" t="str">
        <f t="shared" si="18"/>
        <v/>
      </c>
      <c r="BW33" s="86" t="str">
        <f t="shared" si="19"/>
        <v/>
      </c>
      <c r="BX33" s="86" t="str">
        <f t="shared" si="20"/>
        <v/>
      </c>
      <c r="BY33" s="86" t="str">
        <f t="shared" si="39"/>
        <v/>
      </c>
      <c r="BZ33" s="86" t="str">
        <f t="shared" si="40"/>
        <v/>
      </c>
      <c r="CA33" s="41">
        <f t="shared" si="41"/>
        <v>5.5653333333333324</v>
      </c>
      <c r="CB33" s="41">
        <f t="shared" si="42"/>
        <v>12.660666666666666</v>
      </c>
      <c r="CC33" s="90" t="str">
        <f t="shared" si="43"/>
        <v>IL12B</v>
      </c>
      <c r="CD33" s="107">
        <v>30</v>
      </c>
      <c r="CE33" s="91">
        <f t="shared" si="22"/>
        <v>2.300354472137784E-2</v>
      </c>
      <c r="CF33" s="91">
        <f t="shared" si="23"/>
        <v>1.9970302550047673E-2</v>
      </c>
      <c r="CG33" s="91">
        <f t="shared" si="24"/>
        <v>2.0503300852999385E-2</v>
      </c>
      <c r="CH33" s="91" t="str">
        <f t="shared" si="25"/>
        <v/>
      </c>
      <c r="CI33" s="91" t="str">
        <f t="shared" si="26"/>
        <v/>
      </c>
      <c r="CJ33" s="91" t="str">
        <f t="shared" si="27"/>
        <v/>
      </c>
      <c r="CK33" s="91" t="str">
        <f t="shared" si="28"/>
        <v/>
      </c>
      <c r="CL33" s="91" t="str">
        <f t="shared" si="29"/>
        <v/>
      </c>
      <c r="CM33" s="91" t="str">
        <f t="shared" si="30"/>
        <v/>
      </c>
      <c r="CN33" s="91" t="str">
        <f t="shared" si="31"/>
        <v/>
      </c>
      <c r="CO33" s="91" t="str">
        <f t="shared" si="44"/>
        <v/>
      </c>
      <c r="CP33" s="91" t="str">
        <f t="shared" si="45"/>
        <v/>
      </c>
      <c r="CQ33" s="91">
        <f t="shared" si="52"/>
        <v>1.6219309254107808E-4</v>
      </c>
      <c r="CR33" s="91">
        <f t="shared" si="52"/>
        <v>1.4237663205425601E-4</v>
      </c>
      <c r="CS33" s="91">
        <f t="shared" si="52"/>
        <v>1.5951724290688154E-4</v>
      </c>
      <c r="CT33" s="91" t="str">
        <f t="shared" si="52"/>
        <v/>
      </c>
      <c r="CU33" s="91" t="str">
        <f t="shared" si="52"/>
        <v/>
      </c>
      <c r="CV33" s="91" t="str">
        <f t="shared" si="52"/>
        <v/>
      </c>
      <c r="CW33" s="91" t="str">
        <f t="shared" si="50"/>
        <v/>
      </c>
      <c r="CX33" s="91" t="str">
        <f t="shared" si="50"/>
        <v/>
      </c>
      <c r="CY33" s="91" t="str">
        <f t="shared" si="50"/>
        <v/>
      </c>
      <c r="CZ33" s="91" t="str">
        <f t="shared" si="48"/>
        <v/>
      </c>
      <c r="DA33" s="91" t="str">
        <f t="shared" si="46"/>
        <v/>
      </c>
      <c r="DB33" s="91" t="str">
        <f t="shared" si="47"/>
        <v/>
      </c>
    </row>
    <row r="34" spans="1:106" ht="15" customHeight="1" x14ac:dyDescent="0.3">
      <c r="A34" s="126" t="str">
        <f>'Gene Table'!B33</f>
        <v>IL13</v>
      </c>
      <c r="B34" s="102">
        <v>31</v>
      </c>
      <c r="C34" s="41">
        <f>IF('Test Sample Data'!C33="","",IF(SUM('Test Sample Data'!C$3:C$98)&gt;10,IF(AND(ISNUMBER('Test Sample Data'!C33),'Test Sample Data'!C33&lt;$C$109, 'Test Sample Data'!C33&gt;0),'Test Sample Data'!C33,$C$109),""))</f>
        <v>27.2</v>
      </c>
      <c r="D34" s="41">
        <f>IF('Test Sample Data'!D33="","",IF(SUM('Test Sample Data'!D$3:D$98)&gt;10,IF(AND(ISNUMBER('Test Sample Data'!D33),'Test Sample Data'!D33&lt;$C$109, 'Test Sample Data'!D33&gt;0),'Test Sample Data'!D33,$C$109),""))</f>
        <v>27.24</v>
      </c>
      <c r="E34" s="41">
        <f>IF('Test Sample Data'!E33="","",IF(SUM('Test Sample Data'!E$3:E$98)&gt;10,IF(AND(ISNUMBER('Test Sample Data'!E33),'Test Sample Data'!E33&lt;$C$109, 'Test Sample Data'!E33&gt;0),'Test Sample Data'!E33,$C$109),""))</f>
        <v>27.14</v>
      </c>
      <c r="F34" s="41" t="str">
        <f>IF('Test Sample Data'!F33="","",IF(SUM('Test Sample Data'!F$3:F$98)&gt;10,IF(AND(ISNUMBER('Test Sample Data'!F33),'Test Sample Data'!F33&lt;$C$109, 'Test Sample Data'!F33&gt;0),'Test Sample Data'!F33,$C$109),""))</f>
        <v/>
      </c>
      <c r="G34" s="41" t="str">
        <f>IF('Test Sample Data'!G33="","",IF(SUM('Test Sample Data'!G$3:G$98)&gt;10,IF(AND(ISNUMBER('Test Sample Data'!G33),'Test Sample Data'!G33&lt;$C$109, 'Test Sample Data'!G33&gt;0),'Test Sample Data'!G33,$C$109),""))</f>
        <v/>
      </c>
      <c r="H34" s="41" t="str">
        <f>IF('Test Sample Data'!H33="","",IF(SUM('Test Sample Data'!H$3:H$98)&gt;10,IF(AND(ISNUMBER('Test Sample Data'!H33),'Test Sample Data'!H33&lt;$C$109, 'Test Sample Data'!H33&gt;0),'Test Sample Data'!H33,$C$109),""))</f>
        <v/>
      </c>
      <c r="I34" s="41" t="str">
        <f>IF('Test Sample Data'!I33="","",IF(SUM('Test Sample Data'!I$3:I$98)&gt;10,IF(AND(ISNUMBER('Test Sample Data'!I33),'Test Sample Data'!I33&lt;$C$109, 'Test Sample Data'!I33&gt;0),'Test Sample Data'!I33,$C$109),""))</f>
        <v/>
      </c>
      <c r="J34" s="41" t="str">
        <f>IF('Test Sample Data'!J33="","",IF(SUM('Test Sample Data'!J$3:J$98)&gt;10,IF(AND(ISNUMBER('Test Sample Data'!J33),'Test Sample Data'!J33&lt;$C$109, 'Test Sample Data'!J33&gt;0),'Test Sample Data'!J33,$C$109),""))</f>
        <v/>
      </c>
      <c r="K34" s="41" t="str">
        <f>IF('Test Sample Data'!K33="","",IF(SUM('Test Sample Data'!K$3:K$98)&gt;10,IF(AND(ISNUMBER('Test Sample Data'!K33),'Test Sample Data'!K33&lt;$C$109, 'Test Sample Data'!K33&gt;0),'Test Sample Data'!K33,$C$109),""))</f>
        <v/>
      </c>
      <c r="L34" s="41" t="str">
        <f>IF('Test Sample Data'!L33="","",IF(SUM('Test Sample Data'!L$3:L$98)&gt;10,IF(AND(ISNUMBER('Test Sample Data'!L33),'Test Sample Data'!L33&lt;$C$109, 'Test Sample Data'!L33&gt;0),'Test Sample Data'!L33,$C$109),""))</f>
        <v/>
      </c>
      <c r="M34" s="41" t="str">
        <f>IF('Test Sample Data'!M33="","",IF(SUM('Test Sample Data'!M$3:M$98)&gt;10,IF(AND(ISNUMBER('Test Sample Data'!M33),'Test Sample Data'!M33&lt;$C$109, 'Test Sample Data'!M33&gt;0),'Test Sample Data'!M33,$C$109),""))</f>
        <v/>
      </c>
      <c r="N34" s="41" t="str">
        <f>IF('Test Sample Data'!N33="","",IF(SUM('Test Sample Data'!N$3:N$98)&gt;10,IF(AND(ISNUMBER('Test Sample Data'!N33),'Test Sample Data'!N33&lt;$C$109, 'Test Sample Data'!N33&gt;0),'Test Sample Data'!N33,$C$109),""))</f>
        <v/>
      </c>
      <c r="O34" s="41" t="str">
        <f>'Gene Table'!B33</f>
        <v>IL13</v>
      </c>
      <c r="P34" s="102">
        <v>31</v>
      </c>
      <c r="Q34" s="41">
        <f>IF('Control Sample Data'!C33="","",IF(SUM('Control Sample Data'!C$3:C$98)&gt;10,IF(AND(ISNUMBER('Control Sample Data'!C33),'Control Sample Data'!C33&lt;$C$109, 'Control Sample Data'!C33&gt;0),'Control Sample Data'!C33,$C$109),""))</f>
        <v>27.09</v>
      </c>
      <c r="R34" s="41">
        <f>IF('Control Sample Data'!D33="","",IF(SUM('Control Sample Data'!D$3:D$98)&gt;10,IF(AND(ISNUMBER('Control Sample Data'!D33),'Control Sample Data'!D33&lt;$C$109, 'Control Sample Data'!D33&gt;0),'Control Sample Data'!D33,$C$109),""))</f>
        <v>27.24</v>
      </c>
      <c r="S34" s="41">
        <f>IF('Control Sample Data'!E33="","",IF(SUM('Control Sample Data'!E$3:E$98)&gt;10,IF(AND(ISNUMBER('Control Sample Data'!E33),'Control Sample Data'!E33&lt;$C$109, 'Control Sample Data'!E33&gt;0),'Control Sample Data'!E33,$C$109),""))</f>
        <v>27.24</v>
      </c>
      <c r="T34" s="41" t="str">
        <f>IF('Control Sample Data'!F33="","",IF(SUM('Control Sample Data'!F$3:F$98)&gt;10,IF(AND(ISNUMBER('Control Sample Data'!F33),'Control Sample Data'!F33&lt;$C$109, 'Control Sample Data'!F33&gt;0),'Control Sample Data'!F33,$C$109),""))</f>
        <v/>
      </c>
      <c r="U34" s="41" t="str">
        <f>IF('Control Sample Data'!G33="","",IF(SUM('Control Sample Data'!G$3:G$98)&gt;10,IF(AND(ISNUMBER('Control Sample Data'!G33),'Control Sample Data'!G33&lt;$C$109, 'Control Sample Data'!G33&gt;0),'Control Sample Data'!G33,$C$109),""))</f>
        <v/>
      </c>
      <c r="V34" s="41" t="str">
        <f>IF('Control Sample Data'!H33="","",IF(SUM('Control Sample Data'!H$3:H$98)&gt;10,IF(AND(ISNUMBER('Control Sample Data'!H33),'Control Sample Data'!H33&lt;$C$109, 'Control Sample Data'!H33&gt;0),'Control Sample Data'!H33,$C$109),""))</f>
        <v/>
      </c>
      <c r="W34" s="41" t="str">
        <f>IF('Control Sample Data'!I33="","",IF(SUM('Control Sample Data'!I$3:I$98)&gt;10,IF(AND(ISNUMBER('Control Sample Data'!I33),'Control Sample Data'!I33&lt;$C$109, 'Control Sample Data'!I33&gt;0),'Control Sample Data'!I33,$C$109),""))</f>
        <v/>
      </c>
      <c r="X34" s="41" t="str">
        <f>IF('Control Sample Data'!J33="","",IF(SUM('Control Sample Data'!J$3:J$98)&gt;10,IF(AND(ISNUMBER('Control Sample Data'!J33),'Control Sample Data'!J33&lt;$C$109, 'Control Sample Data'!J33&gt;0),'Control Sample Data'!J33,$C$109),""))</f>
        <v/>
      </c>
      <c r="Y34" s="41" t="str">
        <f>IF('Control Sample Data'!K33="","",IF(SUM('Control Sample Data'!K$3:K$98)&gt;10,IF(AND(ISNUMBER('Control Sample Data'!K33),'Control Sample Data'!K33&lt;$C$109, 'Control Sample Data'!K33&gt;0),'Control Sample Data'!K33,$C$109),""))</f>
        <v/>
      </c>
      <c r="Z34" s="41" t="str">
        <f>IF('Control Sample Data'!L33="","",IF(SUM('Control Sample Data'!L$3:L$98)&gt;10,IF(AND(ISNUMBER('Control Sample Data'!L33),'Control Sample Data'!L33&lt;$C$109, 'Control Sample Data'!L33&gt;0),'Control Sample Data'!L33,$C$109),""))</f>
        <v/>
      </c>
      <c r="AA34" s="41" t="str">
        <f>IF('Control Sample Data'!M33="","",IF(SUM('Control Sample Data'!M$3:M$98)&gt;10,IF(AND(ISNUMBER('Control Sample Data'!M33),'Control Sample Data'!M33&lt;$C$109, 'Control Sample Data'!M33&gt;0),'Control Sample Data'!M33,$C$109),""))</f>
        <v/>
      </c>
      <c r="AB34" s="127" t="str">
        <f>IF('Control Sample Data'!N33="","",IF(SUM('Control Sample Data'!N$3:N$98)&gt;10,IF(AND(ISNUMBER('Control Sample Data'!N33),'Control Sample Data'!N33&lt;$C$109, 'Control Sample Data'!N33&gt;0),'Control Sample Data'!N33,$C$109),""))</f>
        <v/>
      </c>
      <c r="BA34" s="85" t="str">
        <f t="shared" si="36"/>
        <v>IL13</v>
      </c>
      <c r="BB34" s="107">
        <v>31</v>
      </c>
      <c r="BC34" s="86">
        <f t="shared" si="0"/>
        <v>8.4919999999999973</v>
      </c>
      <c r="BD34" s="86">
        <f t="shared" si="1"/>
        <v>8.5560000000000009</v>
      </c>
      <c r="BE34" s="86">
        <f t="shared" si="2"/>
        <v>8.5579999999999998</v>
      </c>
      <c r="BF34" s="86" t="str">
        <f t="shared" si="3"/>
        <v/>
      </c>
      <c r="BG34" s="86" t="str">
        <f t="shared" si="4"/>
        <v/>
      </c>
      <c r="BH34" s="86" t="str">
        <f t="shared" si="5"/>
        <v/>
      </c>
      <c r="BI34" s="86" t="str">
        <f t="shared" si="6"/>
        <v/>
      </c>
      <c r="BJ34" s="86" t="str">
        <f t="shared" si="7"/>
        <v/>
      </c>
      <c r="BK34" s="86" t="str">
        <f t="shared" si="8"/>
        <v/>
      </c>
      <c r="BL34" s="86" t="str">
        <f t="shared" si="9"/>
        <v/>
      </c>
      <c r="BM34" s="86" t="str">
        <f t="shared" si="37"/>
        <v/>
      </c>
      <c r="BN34" s="86" t="str">
        <f t="shared" si="38"/>
        <v/>
      </c>
      <c r="BO34" s="86">
        <f t="shared" si="11"/>
        <v>8.620000000000001</v>
      </c>
      <c r="BP34" s="86">
        <f t="shared" si="12"/>
        <v>8.8979999999999997</v>
      </c>
      <c r="BQ34" s="86">
        <f t="shared" si="13"/>
        <v>8.6639999999999979</v>
      </c>
      <c r="BR34" s="86" t="str">
        <f t="shared" si="14"/>
        <v/>
      </c>
      <c r="BS34" s="86" t="str">
        <f t="shared" si="15"/>
        <v/>
      </c>
      <c r="BT34" s="86" t="str">
        <f t="shared" si="16"/>
        <v/>
      </c>
      <c r="BU34" s="86" t="str">
        <f t="shared" si="17"/>
        <v/>
      </c>
      <c r="BV34" s="86" t="str">
        <f t="shared" si="18"/>
        <v/>
      </c>
      <c r="BW34" s="86" t="str">
        <f t="shared" si="19"/>
        <v/>
      </c>
      <c r="BX34" s="86" t="str">
        <f t="shared" si="20"/>
        <v/>
      </c>
      <c r="BY34" s="86" t="str">
        <f t="shared" si="39"/>
        <v/>
      </c>
      <c r="BZ34" s="86" t="str">
        <f t="shared" si="40"/>
        <v/>
      </c>
      <c r="CA34" s="41">
        <f t="shared" si="41"/>
        <v>8.5353333333333321</v>
      </c>
      <c r="CB34" s="41">
        <f t="shared" si="42"/>
        <v>8.7273333333333323</v>
      </c>
      <c r="CC34" s="90" t="str">
        <f t="shared" si="43"/>
        <v>IL13</v>
      </c>
      <c r="CD34" s="107">
        <v>31</v>
      </c>
      <c r="CE34" s="91">
        <f t="shared" si="22"/>
        <v>2.7774949425532778E-3</v>
      </c>
      <c r="CF34" s="91">
        <f t="shared" si="23"/>
        <v>2.65697432110538E-3</v>
      </c>
      <c r="CG34" s="91">
        <f t="shared" si="24"/>
        <v>2.6532935245096581E-3</v>
      </c>
      <c r="CH34" s="91" t="str">
        <f t="shared" si="25"/>
        <v/>
      </c>
      <c r="CI34" s="91" t="str">
        <f t="shared" si="26"/>
        <v/>
      </c>
      <c r="CJ34" s="91" t="str">
        <f t="shared" si="27"/>
        <v/>
      </c>
      <c r="CK34" s="91" t="str">
        <f t="shared" si="28"/>
        <v/>
      </c>
      <c r="CL34" s="91" t="str">
        <f t="shared" si="29"/>
        <v/>
      </c>
      <c r="CM34" s="91" t="str">
        <f t="shared" si="30"/>
        <v/>
      </c>
      <c r="CN34" s="91" t="str">
        <f t="shared" si="31"/>
        <v/>
      </c>
      <c r="CO34" s="91" t="str">
        <f t="shared" si="44"/>
        <v/>
      </c>
      <c r="CP34" s="91" t="str">
        <f t="shared" si="45"/>
        <v/>
      </c>
      <c r="CQ34" s="91">
        <f t="shared" si="52"/>
        <v>2.5416833114100252E-3</v>
      </c>
      <c r="CR34" s="91">
        <f t="shared" si="52"/>
        <v>2.0962114968622152E-3</v>
      </c>
      <c r="CS34" s="91">
        <f t="shared" si="52"/>
        <v>2.46533600021898E-3</v>
      </c>
      <c r="CT34" s="91" t="str">
        <f t="shared" si="52"/>
        <v/>
      </c>
      <c r="CU34" s="91" t="str">
        <f t="shared" si="52"/>
        <v/>
      </c>
      <c r="CV34" s="91" t="str">
        <f t="shared" si="52"/>
        <v/>
      </c>
      <c r="CW34" s="91" t="str">
        <f t="shared" si="50"/>
        <v/>
      </c>
      <c r="CX34" s="91" t="str">
        <f t="shared" si="50"/>
        <v/>
      </c>
      <c r="CY34" s="91" t="str">
        <f t="shared" si="50"/>
        <v/>
      </c>
      <c r="CZ34" s="91" t="str">
        <f t="shared" si="48"/>
        <v/>
      </c>
      <c r="DA34" s="91" t="str">
        <f t="shared" si="46"/>
        <v/>
      </c>
      <c r="DB34" s="91" t="str">
        <f t="shared" si="47"/>
        <v/>
      </c>
    </row>
    <row r="35" spans="1:106" ht="15" customHeight="1" x14ac:dyDescent="0.3">
      <c r="A35" s="126" t="str">
        <f>'Gene Table'!B34</f>
        <v>IL15</v>
      </c>
      <c r="B35" s="102">
        <v>32</v>
      </c>
      <c r="C35" s="41">
        <f>IF('Test Sample Data'!C34="","",IF(SUM('Test Sample Data'!C$3:C$98)&gt;10,IF(AND(ISNUMBER('Test Sample Data'!C34),'Test Sample Data'!C34&lt;$C$109, 'Test Sample Data'!C34&gt;0),'Test Sample Data'!C34,$C$109),""))</f>
        <v>35</v>
      </c>
      <c r="D35" s="41">
        <f>IF('Test Sample Data'!D34="","",IF(SUM('Test Sample Data'!D$3:D$98)&gt;10,IF(AND(ISNUMBER('Test Sample Data'!D34),'Test Sample Data'!D34&lt;$C$109, 'Test Sample Data'!D34&gt;0),'Test Sample Data'!D34,$C$109),""))</f>
        <v>35</v>
      </c>
      <c r="E35" s="41">
        <f>IF('Test Sample Data'!E34="","",IF(SUM('Test Sample Data'!E$3:E$98)&gt;10,IF(AND(ISNUMBER('Test Sample Data'!E34),'Test Sample Data'!E34&lt;$C$109, 'Test Sample Data'!E34&gt;0),'Test Sample Data'!E34,$C$109),""))</f>
        <v>35</v>
      </c>
      <c r="F35" s="41" t="str">
        <f>IF('Test Sample Data'!F34="","",IF(SUM('Test Sample Data'!F$3:F$98)&gt;10,IF(AND(ISNUMBER('Test Sample Data'!F34),'Test Sample Data'!F34&lt;$C$109, 'Test Sample Data'!F34&gt;0),'Test Sample Data'!F34,$C$109),""))</f>
        <v/>
      </c>
      <c r="G35" s="41" t="str">
        <f>IF('Test Sample Data'!G34="","",IF(SUM('Test Sample Data'!G$3:G$98)&gt;10,IF(AND(ISNUMBER('Test Sample Data'!G34),'Test Sample Data'!G34&lt;$C$109, 'Test Sample Data'!G34&gt;0),'Test Sample Data'!G34,$C$109),""))</f>
        <v/>
      </c>
      <c r="H35" s="41" t="str">
        <f>IF('Test Sample Data'!H34="","",IF(SUM('Test Sample Data'!H$3:H$98)&gt;10,IF(AND(ISNUMBER('Test Sample Data'!H34),'Test Sample Data'!H34&lt;$C$109, 'Test Sample Data'!H34&gt;0),'Test Sample Data'!H34,$C$109),""))</f>
        <v/>
      </c>
      <c r="I35" s="41" t="str">
        <f>IF('Test Sample Data'!I34="","",IF(SUM('Test Sample Data'!I$3:I$98)&gt;10,IF(AND(ISNUMBER('Test Sample Data'!I34),'Test Sample Data'!I34&lt;$C$109, 'Test Sample Data'!I34&gt;0),'Test Sample Data'!I34,$C$109),""))</f>
        <v/>
      </c>
      <c r="J35" s="41" t="str">
        <f>IF('Test Sample Data'!J34="","",IF(SUM('Test Sample Data'!J$3:J$98)&gt;10,IF(AND(ISNUMBER('Test Sample Data'!J34),'Test Sample Data'!J34&lt;$C$109, 'Test Sample Data'!J34&gt;0),'Test Sample Data'!J34,$C$109),""))</f>
        <v/>
      </c>
      <c r="K35" s="41" t="str">
        <f>IF('Test Sample Data'!K34="","",IF(SUM('Test Sample Data'!K$3:K$98)&gt;10,IF(AND(ISNUMBER('Test Sample Data'!K34),'Test Sample Data'!K34&lt;$C$109, 'Test Sample Data'!K34&gt;0),'Test Sample Data'!K34,$C$109),""))</f>
        <v/>
      </c>
      <c r="L35" s="41" t="str">
        <f>IF('Test Sample Data'!L34="","",IF(SUM('Test Sample Data'!L$3:L$98)&gt;10,IF(AND(ISNUMBER('Test Sample Data'!L34),'Test Sample Data'!L34&lt;$C$109, 'Test Sample Data'!L34&gt;0),'Test Sample Data'!L34,$C$109),""))</f>
        <v/>
      </c>
      <c r="M35" s="41" t="str">
        <f>IF('Test Sample Data'!M34="","",IF(SUM('Test Sample Data'!M$3:M$98)&gt;10,IF(AND(ISNUMBER('Test Sample Data'!M34),'Test Sample Data'!M34&lt;$C$109, 'Test Sample Data'!M34&gt;0),'Test Sample Data'!M34,$C$109),""))</f>
        <v/>
      </c>
      <c r="N35" s="41" t="str">
        <f>IF('Test Sample Data'!N34="","",IF(SUM('Test Sample Data'!N$3:N$98)&gt;10,IF(AND(ISNUMBER('Test Sample Data'!N34),'Test Sample Data'!N34&lt;$C$109, 'Test Sample Data'!N34&gt;0),'Test Sample Data'!N34,$C$109),""))</f>
        <v/>
      </c>
      <c r="O35" s="41" t="str">
        <f>'Gene Table'!B34</f>
        <v>IL15</v>
      </c>
      <c r="P35" s="102">
        <v>32</v>
      </c>
      <c r="Q35" s="41">
        <f>IF('Control Sample Data'!C34="","",IF(SUM('Control Sample Data'!C$3:C$98)&gt;10,IF(AND(ISNUMBER('Control Sample Data'!C34),'Control Sample Data'!C34&lt;$C$109, 'Control Sample Data'!C34&gt;0),'Control Sample Data'!C34,$C$109),""))</f>
        <v>32.53</v>
      </c>
      <c r="R35" s="41">
        <f>IF('Control Sample Data'!D34="","",IF(SUM('Control Sample Data'!D$3:D$98)&gt;10,IF(AND(ISNUMBER('Control Sample Data'!D34),'Control Sample Data'!D34&lt;$C$109, 'Control Sample Data'!D34&gt;0),'Control Sample Data'!D34,$C$109),""))</f>
        <v>31.86</v>
      </c>
      <c r="S35" s="41">
        <f>IF('Control Sample Data'!E34="","",IF(SUM('Control Sample Data'!E$3:E$98)&gt;10,IF(AND(ISNUMBER('Control Sample Data'!E34),'Control Sample Data'!E34&lt;$C$109, 'Control Sample Data'!E34&gt;0),'Control Sample Data'!E34,$C$109),""))</f>
        <v>33.76</v>
      </c>
      <c r="T35" s="41" t="str">
        <f>IF('Control Sample Data'!F34="","",IF(SUM('Control Sample Data'!F$3:F$98)&gt;10,IF(AND(ISNUMBER('Control Sample Data'!F34),'Control Sample Data'!F34&lt;$C$109, 'Control Sample Data'!F34&gt;0),'Control Sample Data'!F34,$C$109),""))</f>
        <v/>
      </c>
      <c r="U35" s="41" t="str">
        <f>IF('Control Sample Data'!G34="","",IF(SUM('Control Sample Data'!G$3:G$98)&gt;10,IF(AND(ISNUMBER('Control Sample Data'!G34),'Control Sample Data'!G34&lt;$C$109, 'Control Sample Data'!G34&gt;0),'Control Sample Data'!G34,$C$109),""))</f>
        <v/>
      </c>
      <c r="V35" s="41" t="str">
        <f>IF('Control Sample Data'!H34="","",IF(SUM('Control Sample Data'!H$3:H$98)&gt;10,IF(AND(ISNUMBER('Control Sample Data'!H34),'Control Sample Data'!H34&lt;$C$109, 'Control Sample Data'!H34&gt;0),'Control Sample Data'!H34,$C$109),""))</f>
        <v/>
      </c>
      <c r="W35" s="41" t="str">
        <f>IF('Control Sample Data'!I34="","",IF(SUM('Control Sample Data'!I$3:I$98)&gt;10,IF(AND(ISNUMBER('Control Sample Data'!I34),'Control Sample Data'!I34&lt;$C$109, 'Control Sample Data'!I34&gt;0),'Control Sample Data'!I34,$C$109),""))</f>
        <v/>
      </c>
      <c r="X35" s="41" t="str">
        <f>IF('Control Sample Data'!J34="","",IF(SUM('Control Sample Data'!J$3:J$98)&gt;10,IF(AND(ISNUMBER('Control Sample Data'!J34),'Control Sample Data'!J34&lt;$C$109, 'Control Sample Data'!J34&gt;0),'Control Sample Data'!J34,$C$109),""))</f>
        <v/>
      </c>
      <c r="Y35" s="41" t="str">
        <f>IF('Control Sample Data'!K34="","",IF(SUM('Control Sample Data'!K$3:K$98)&gt;10,IF(AND(ISNUMBER('Control Sample Data'!K34),'Control Sample Data'!K34&lt;$C$109, 'Control Sample Data'!K34&gt;0),'Control Sample Data'!K34,$C$109),""))</f>
        <v/>
      </c>
      <c r="Z35" s="41" t="str">
        <f>IF('Control Sample Data'!L34="","",IF(SUM('Control Sample Data'!L$3:L$98)&gt;10,IF(AND(ISNUMBER('Control Sample Data'!L34),'Control Sample Data'!L34&lt;$C$109, 'Control Sample Data'!L34&gt;0),'Control Sample Data'!L34,$C$109),""))</f>
        <v/>
      </c>
      <c r="AA35" s="41" t="str">
        <f>IF('Control Sample Data'!M34="","",IF(SUM('Control Sample Data'!M$3:M$98)&gt;10,IF(AND(ISNUMBER('Control Sample Data'!M34),'Control Sample Data'!M34&lt;$C$109, 'Control Sample Data'!M34&gt;0),'Control Sample Data'!M34,$C$109),""))</f>
        <v/>
      </c>
      <c r="AB35" s="127" t="str">
        <f>IF('Control Sample Data'!N34="","",IF(SUM('Control Sample Data'!N$3:N$98)&gt;10,IF(AND(ISNUMBER('Control Sample Data'!N34),'Control Sample Data'!N34&lt;$C$109, 'Control Sample Data'!N34&gt;0),'Control Sample Data'!N34,$C$109),""))</f>
        <v/>
      </c>
      <c r="BA35" s="85" t="str">
        <f t="shared" si="36"/>
        <v>IL15</v>
      </c>
      <c r="BB35" s="107">
        <v>32</v>
      </c>
      <c r="BC35" s="86">
        <f t="shared" si="0"/>
        <v>16.291999999999998</v>
      </c>
      <c r="BD35" s="86">
        <f t="shared" si="1"/>
        <v>16.316000000000003</v>
      </c>
      <c r="BE35" s="86">
        <f t="shared" si="2"/>
        <v>16.417999999999999</v>
      </c>
      <c r="BF35" s="86" t="str">
        <f t="shared" si="3"/>
        <v/>
      </c>
      <c r="BG35" s="86" t="str">
        <f t="shared" si="4"/>
        <v/>
      </c>
      <c r="BH35" s="86" t="str">
        <f t="shared" si="5"/>
        <v/>
      </c>
      <c r="BI35" s="86" t="str">
        <f t="shared" si="6"/>
        <v/>
      </c>
      <c r="BJ35" s="86" t="str">
        <f t="shared" si="7"/>
        <v/>
      </c>
      <c r="BK35" s="86" t="str">
        <f t="shared" si="8"/>
        <v/>
      </c>
      <c r="BL35" s="86" t="str">
        <f t="shared" si="9"/>
        <v/>
      </c>
      <c r="BM35" s="86" t="str">
        <f t="shared" si="37"/>
        <v/>
      </c>
      <c r="BN35" s="86" t="str">
        <f t="shared" si="38"/>
        <v/>
      </c>
      <c r="BO35" s="86">
        <f t="shared" si="11"/>
        <v>14.060000000000002</v>
      </c>
      <c r="BP35" s="86">
        <f t="shared" si="12"/>
        <v>13.518000000000001</v>
      </c>
      <c r="BQ35" s="86">
        <f t="shared" si="13"/>
        <v>15.183999999999997</v>
      </c>
      <c r="BR35" s="86" t="str">
        <f t="shared" si="14"/>
        <v/>
      </c>
      <c r="BS35" s="86" t="str">
        <f t="shared" si="15"/>
        <v/>
      </c>
      <c r="BT35" s="86" t="str">
        <f t="shared" si="16"/>
        <v/>
      </c>
      <c r="BU35" s="86" t="str">
        <f t="shared" si="17"/>
        <v/>
      </c>
      <c r="BV35" s="86" t="str">
        <f t="shared" si="18"/>
        <v/>
      </c>
      <c r="BW35" s="86" t="str">
        <f t="shared" si="19"/>
        <v/>
      </c>
      <c r="BX35" s="86" t="str">
        <f t="shared" si="20"/>
        <v/>
      </c>
      <c r="BY35" s="86" t="str">
        <f t="shared" si="39"/>
        <v/>
      </c>
      <c r="BZ35" s="86" t="str">
        <f t="shared" si="40"/>
        <v/>
      </c>
      <c r="CA35" s="41">
        <f t="shared" si="41"/>
        <v>16.342000000000002</v>
      </c>
      <c r="CB35" s="41">
        <f t="shared" si="42"/>
        <v>14.254</v>
      </c>
      <c r="CC35" s="90" t="str">
        <f t="shared" si="43"/>
        <v>IL15</v>
      </c>
      <c r="CD35" s="107">
        <v>32</v>
      </c>
      <c r="CE35" s="91">
        <f t="shared" si="22"/>
        <v>1.2462905748138799E-5</v>
      </c>
      <c r="CF35" s="91">
        <f t="shared" si="23"/>
        <v>1.2257293651688118E-5</v>
      </c>
      <c r="CG35" s="91">
        <f t="shared" si="24"/>
        <v>1.1420616049138579E-5</v>
      </c>
      <c r="CH35" s="91" t="str">
        <f t="shared" si="25"/>
        <v/>
      </c>
      <c r="CI35" s="91" t="str">
        <f t="shared" si="26"/>
        <v/>
      </c>
      <c r="CJ35" s="91" t="str">
        <f t="shared" si="27"/>
        <v/>
      </c>
      <c r="CK35" s="91" t="str">
        <f t="shared" si="28"/>
        <v/>
      </c>
      <c r="CL35" s="91" t="str">
        <f t="shared" si="29"/>
        <v/>
      </c>
      <c r="CM35" s="91" t="str">
        <f t="shared" si="30"/>
        <v/>
      </c>
      <c r="CN35" s="91" t="str">
        <f t="shared" si="31"/>
        <v/>
      </c>
      <c r="CO35" s="91" t="str">
        <f t="shared" si="44"/>
        <v/>
      </c>
      <c r="CP35" s="91" t="str">
        <f t="shared" si="45"/>
        <v/>
      </c>
      <c r="CQ35" s="91">
        <f t="shared" si="52"/>
        <v>5.8548835408036093E-5</v>
      </c>
      <c r="CR35" s="91">
        <f t="shared" si="52"/>
        <v>8.5246492460168297E-5</v>
      </c>
      <c r="CS35" s="91">
        <f t="shared" si="52"/>
        <v>2.6863373216648934E-5</v>
      </c>
      <c r="CT35" s="91" t="str">
        <f t="shared" si="52"/>
        <v/>
      </c>
      <c r="CU35" s="91" t="str">
        <f t="shared" si="52"/>
        <v/>
      </c>
      <c r="CV35" s="91" t="str">
        <f t="shared" si="52"/>
        <v/>
      </c>
      <c r="CW35" s="91" t="str">
        <f t="shared" si="50"/>
        <v/>
      </c>
      <c r="CX35" s="91" t="str">
        <f t="shared" si="50"/>
        <v/>
      </c>
      <c r="CY35" s="91" t="str">
        <f t="shared" si="50"/>
        <v/>
      </c>
      <c r="CZ35" s="91" t="str">
        <f t="shared" si="48"/>
        <v/>
      </c>
      <c r="DA35" s="91" t="str">
        <f t="shared" si="46"/>
        <v/>
      </c>
      <c r="DB35" s="91" t="str">
        <f t="shared" si="47"/>
        <v/>
      </c>
    </row>
    <row r="36" spans="1:106" ht="15" customHeight="1" x14ac:dyDescent="0.3">
      <c r="A36" s="126" t="str">
        <f>'Gene Table'!B35</f>
        <v>IL16</v>
      </c>
      <c r="B36" s="102">
        <v>33</v>
      </c>
      <c r="C36" s="41">
        <f>IF('Test Sample Data'!C35="","",IF(SUM('Test Sample Data'!C$3:C$98)&gt;10,IF(AND(ISNUMBER('Test Sample Data'!C35),'Test Sample Data'!C35&lt;$C$109, 'Test Sample Data'!C35&gt;0),'Test Sample Data'!C35,$C$109),""))</f>
        <v>21.07</v>
      </c>
      <c r="D36" s="41">
        <f>IF('Test Sample Data'!D35="","",IF(SUM('Test Sample Data'!D$3:D$98)&gt;10,IF(AND(ISNUMBER('Test Sample Data'!D35),'Test Sample Data'!D35&lt;$C$109, 'Test Sample Data'!D35&gt;0),'Test Sample Data'!D35,$C$109),""))</f>
        <v>21.02</v>
      </c>
      <c r="E36" s="41">
        <f>IF('Test Sample Data'!E35="","",IF(SUM('Test Sample Data'!E$3:E$98)&gt;10,IF(AND(ISNUMBER('Test Sample Data'!E35),'Test Sample Data'!E35&lt;$C$109, 'Test Sample Data'!E35&gt;0),'Test Sample Data'!E35,$C$109),""))</f>
        <v>21.05</v>
      </c>
      <c r="F36" s="41" t="str">
        <f>IF('Test Sample Data'!F35="","",IF(SUM('Test Sample Data'!F$3:F$98)&gt;10,IF(AND(ISNUMBER('Test Sample Data'!F35),'Test Sample Data'!F35&lt;$C$109, 'Test Sample Data'!F35&gt;0),'Test Sample Data'!F35,$C$109),""))</f>
        <v/>
      </c>
      <c r="G36" s="41" t="str">
        <f>IF('Test Sample Data'!G35="","",IF(SUM('Test Sample Data'!G$3:G$98)&gt;10,IF(AND(ISNUMBER('Test Sample Data'!G35),'Test Sample Data'!G35&lt;$C$109, 'Test Sample Data'!G35&gt;0),'Test Sample Data'!G35,$C$109),""))</f>
        <v/>
      </c>
      <c r="H36" s="41" t="str">
        <f>IF('Test Sample Data'!H35="","",IF(SUM('Test Sample Data'!H$3:H$98)&gt;10,IF(AND(ISNUMBER('Test Sample Data'!H35),'Test Sample Data'!H35&lt;$C$109, 'Test Sample Data'!H35&gt;0),'Test Sample Data'!H35,$C$109),""))</f>
        <v/>
      </c>
      <c r="I36" s="41" t="str">
        <f>IF('Test Sample Data'!I35="","",IF(SUM('Test Sample Data'!I$3:I$98)&gt;10,IF(AND(ISNUMBER('Test Sample Data'!I35),'Test Sample Data'!I35&lt;$C$109, 'Test Sample Data'!I35&gt;0),'Test Sample Data'!I35,$C$109),""))</f>
        <v/>
      </c>
      <c r="J36" s="41" t="str">
        <f>IF('Test Sample Data'!J35="","",IF(SUM('Test Sample Data'!J$3:J$98)&gt;10,IF(AND(ISNUMBER('Test Sample Data'!J35),'Test Sample Data'!J35&lt;$C$109, 'Test Sample Data'!J35&gt;0),'Test Sample Data'!J35,$C$109),""))</f>
        <v/>
      </c>
      <c r="K36" s="41" t="str">
        <f>IF('Test Sample Data'!K35="","",IF(SUM('Test Sample Data'!K$3:K$98)&gt;10,IF(AND(ISNUMBER('Test Sample Data'!K35),'Test Sample Data'!K35&lt;$C$109, 'Test Sample Data'!K35&gt;0),'Test Sample Data'!K35,$C$109),""))</f>
        <v/>
      </c>
      <c r="L36" s="41" t="str">
        <f>IF('Test Sample Data'!L35="","",IF(SUM('Test Sample Data'!L$3:L$98)&gt;10,IF(AND(ISNUMBER('Test Sample Data'!L35),'Test Sample Data'!L35&lt;$C$109, 'Test Sample Data'!L35&gt;0),'Test Sample Data'!L35,$C$109),""))</f>
        <v/>
      </c>
      <c r="M36" s="41" t="str">
        <f>IF('Test Sample Data'!M35="","",IF(SUM('Test Sample Data'!M$3:M$98)&gt;10,IF(AND(ISNUMBER('Test Sample Data'!M35),'Test Sample Data'!M35&lt;$C$109, 'Test Sample Data'!M35&gt;0),'Test Sample Data'!M35,$C$109),""))</f>
        <v/>
      </c>
      <c r="N36" s="41" t="str">
        <f>IF('Test Sample Data'!N35="","",IF(SUM('Test Sample Data'!N$3:N$98)&gt;10,IF(AND(ISNUMBER('Test Sample Data'!N35),'Test Sample Data'!N35&lt;$C$109, 'Test Sample Data'!N35&gt;0),'Test Sample Data'!N35,$C$109),""))</f>
        <v/>
      </c>
      <c r="O36" s="41" t="str">
        <f>'Gene Table'!B35</f>
        <v>IL16</v>
      </c>
      <c r="P36" s="102">
        <v>33</v>
      </c>
      <c r="Q36" s="41">
        <f>IF('Control Sample Data'!C35="","",IF(SUM('Control Sample Data'!C$3:C$98)&gt;10,IF(AND(ISNUMBER('Control Sample Data'!C35),'Control Sample Data'!C35&lt;$C$109, 'Control Sample Data'!C35&gt;0),'Control Sample Data'!C35,$C$109),""))</f>
        <v>32.409999999999997</v>
      </c>
      <c r="R36" s="41">
        <f>IF('Control Sample Data'!D35="","",IF(SUM('Control Sample Data'!D$3:D$98)&gt;10,IF(AND(ISNUMBER('Control Sample Data'!D35),'Control Sample Data'!D35&lt;$C$109, 'Control Sample Data'!D35&gt;0),'Control Sample Data'!D35,$C$109),""))</f>
        <v>32.950000000000003</v>
      </c>
      <c r="S36" s="41">
        <f>IF('Control Sample Data'!E35="","",IF(SUM('Control Sample Data'!E$3:E$98)&gt;10,IF(AND(ISNUMBER('Control Sample Data'!E35),'Control Sample Data'!E35&lt;$C$109, 'Control Sample Data'!E35&gt;0),'Control Sample Data'!E35,$C$109),""))</f>
        <v>33.049999999999997</v>
      </c>
      <c r="T36" s="41" t="str">
        <f>IF('Control Sample Data'!F35="","",IF(SUM('Control Sample Data'!F$3:F$98)&gt;10,IF(AND(ISNUMBER('Control Sample Data'!F35),'Control Sample Data'!F35&lt;$C$109, 'Control Sample Data'!F35&gt;0),'Control Sample Data'!F35,$C$109),""))</f>
        <v/>
      </c>
      <c r="U36" s="41" t="str">
        <f>IF('Control Sample Data'!G35="","",IF(SUM('Control Sample Data'!G$3:G$98)&gt;10,IF(AND(ISNUMBER('Control Sample Data'!G35),'Control Sample Data'!G35&lt;$C$109, 'Control Sample Data'!G35&gt;0),'Control Sample Data'!G35,$C$109),""))</f>
        <v/>
      </c>
      <c r="V36" s="41" t="str">
        <f>IF('Control Sample Data'!H35="","",IF(SUM('Control Sample Data'!H$3:H$98)&gt;10,IF(AND(ISNUMBER('Control Sample Data'!H35),'Control Sample Data'!H35&lt;$C$109, 'Control Sample Data'!H35&gt;0),'Control Sample Data'!H35,$C$109),""))</f>
        <v/>
      </c>
      <c r="W36" s="41" t="str">
        <f>IF('Control Sample Data'!I35="","",IF(SUM('Control Sample Data'!I$3:I$98)&gt;10,IF(AND(ISNUMBER('Control Sample Data'!I35),'Control Sample Data'!I35&lt;$C$109, 'Control Sample Data'!I35&gt;0),'Control Sample Data'!I35,$C$109),""))</f>
        <v/>
      </c>
      <c r="X36" s="41" t="str">
        <f>IF('Control Sample Data'!J35="","",IF(SUM('Control Sample Data'!J$3:J$98)&gt;10,IF(AND(ISNUMBER('Control Sample Data'!J35),'Control Sample Data'!J35&lt;$C$109, 'Control Sample Data'!J35&gt;0),'Control Sample Data'!J35,$C$109),""))</f>
        <v/>
      </c>
      <c r="Y36" s="41" t="str">
        <f>IF('Control Sample Data'!K35="","",IF(SUM('Control Sample Data'!K$3:K$98)&gt;10,IF(AND(ISNUMBER('Control Sample Data'!K35),'Control Sample Data'!K35&lt;$C$109, 'Control Sample Data'!K35&gt;0),'Control Sample Data'!K35,$C$109),""))</f>
        <v/>
      </c>
      <c r="Z36" s="41" t="str">
        <f>IF('Control Sample Data'!L35="","",IF(SUM('Control Sample Data'!L$3:L$98)&gt;10,IF(AND(ISNUMBER('Control Sample Data'!L35),'Control Sample Data'!L35&lt;$C$109, 'Control Sample Data'!L35&gt;0),'Control Sample Data'!L35,$C$109),""))</f>
        <v/>
      </c>
      <c r="AA36" s="41" t="str">
        <f>IF('Control Sample Data'!M35="","",IF(SUM('Control Sample Data'!M$3:M$98)&gt;10,IF(AND(ISNUMBER('Control Sample Data'!M35),'Control Sample Data'!M35&lt;$C$109, 'Control Sample Data'!M35&gt;0),'Control Sample Data'!M35,$C$109),""))</f>
        <v/>
      </c>
      <c r="AB36" s="127" t="str">
        <f>IF('Control Sample Data'!N35="","",IF(SUM('Control Sample Data'!N$3:N$98)&gt;10,IF(AND(ISNUMBER('Control Sample Data'!N35),'Control Sample Data'!N35&lt;$C$109, 'Control Sample Data'!N35&gt;0),'Control Sample Data'!N35,$C$109),""))</f>
        <v/>
      </c>
      <c r="BA36" s="85" t="str">
        <f t="shared" si="36"/>
        <v>IL16</v>
      </c>
      <c r="BB36" s="107">
        <v>33</v>
      </c>
      <c r="BC36" s="86">
        <f t="shared" ref="BC36:BC67" si="53">IF(ISERROR(C36-AC$26),"",C36-AC$26)</f>
        <v>2.3619999999999983</v>
      </c>
      <c r="BD36" s="86">
        <f t="shared" ref="BD36:BD67" si="54">IF(ISERROR(D36-AD$26),"",D36-AD$26)</f>
        <v>2.3360000000000021</v>
      </c>
      <c r="BE36" s="86">
        <f t="shared" ref="BE36:BE67" si="55">IF(ISERROR(E36-AE$26),"",E36-AE$26)</f>
        <v>2.468</v>
      </c>
      <c r="BF36" s="86" t="str">
        <f t="shared" ref="BF36:BF67" si="56">IF(ISERROR(F36-AF$26),"",F36-AF$26)</f>
        <v/>
      </c>
      <c r="BG36" s="86" t="str">
        <f t="shared" ref="BG36:BG67" si="57">IF(ISERROR(G36-AG$26),"",G36-AG$26)</f>
        <v/>
      </c>
      <c r="BH36" s="86" t="str">
        <f t="shared" ref="BH36:BH67" si="58">IF(ISERROR(H36-AH$26),"",H36-AH$26)</f>
        <v/>
      </c>
      <c r="BI36" s="86" t="str">
        <f t="shared" ref="BI36:BI67" si="59">IF(ISERROR(I36-AI$26),"",I36-AI$26)</f>
        <v/>
      </c>
      <c r="BJ36" s="86" t="str">
        <f t="shared" ref="BJ36:BJ67" si="60">IF(ISERROR(J36-AJ$26),"",J36-AJ$26)</f>
        <v/>
      </c>
      <c r="BK36" s="86" t="str">
        <f t="shared" ref="BK36:BK67" si="61">IF(ISERROR(K36-AK$26),"",K36-AK$26)</f>
        <v/>
      </c>
      <c r="BL36" s="86" t="str">
        <f t="shared" ref="BL36:BL67" si="62">IF(ISERROR(L36-AL$26),"",L36-AL$26)</f>
        <v/>
      </c>
      <c r="BM36" s="86" t="str">
        <f t="shared" si="37"/>
        <v/>
      </c>
      <c r="BN36" s="86" t="str">
        <f t="shared" si="38"/>
        <v/>
      </c>
      <c r="BO36" s="86">
        <f t="shared" ref="BO36:BO67" si="63">IF(ISERROR(Q36-AO$26),"",Q36-AO$26)</f>
        <v>13.939999999999998</v>
      </c>
      <c r="BP36" s="86">
        <f t="shared" ref="BP36:BP67" si="64">IF(ISERROR(R36-AP$26),"",R36-AP$26)</f>
        <v>14.608000000000004</v>
      </c>
      <c r="BQ36" s="86">
        <f t="shared" ref="BQ36:BQ67" si="65">IF(ISERROR(S36-AQ$26),"",S36-AQ$26)</f>
        <v>14.473999999999997</v>
      </c>
      <c r="BR36" s="86" t="str">
        <f t="shared" ref="BR36:BR67" si="66">IF(ISERROR(T36-AR$26),"",T36-AR$26)</f>
        <v/>
      </c>
      <c r="BS36" s="86" t="str">
        <f t="shared" ref="BS36:BS67" si="67">IF(ISERROR(U36-AS$26),"",U36-AS$26)</f>
        <v/>
      </c>
      <c r="BT36" s="86" t="str">
        <f t="shared" ref="BT36:BT67" si="68">IF(ISERROR(V36-AT$26),"",V36-AT$26)</f>
        <v/>
      </c>
      <c r="BU36" s="86" t="str">
        <f t="shared" ref="BU36:BU67" si="69">IF(ISERROR(W36-AU$26),"",W36-AU$26)</f>
        <v/>
      </c>
      <c r="BV36" s="86" t="str">
        <f t="shared" ref="BV36:BV67" si="70">IF(ISERROR(X36-AV$26),"",X36-AV$26)</f>
        <v/>
      </c>
      <c r="BW36" s="86" t="str">
        <f t="shared" ref="BW36:BW67" si="71">IF(ISERROR(Y36-AW$26),"",Y36-AW$26)</f>
        <v/>
      </c>
      <c r="BX36" s="86" t="str">
        <f t="shared" ref="BX36:BX67" si="72">IF(ISERROR(Z36-AX$26),"",Z36-AX$26)</f>
        <v/>
      </c>
      <c r="BY36" s="86" t="str">
        <f t="shared" si="39"/>
        <v/>
      </c>
      <c r="BZ36" s="86" t="str">
        <f t="shared" si="40"/>
        <v/>
      </c>
      <c r="CA36" s="41">
        <f t="shared" si="41"/>
        <v>2.3886666666666669</v>
      </c>
      <c r="CB36" s="41">
        <f t="shared" si="42"/>
        <v>14.340666666666666</v>
      </c>
      <c r="CC36" s="90" t="str">
        <f t="shared" si="43"/>
        <v>IL16</v>
      </c>
      <c r="CD36" s="107">
        <v>33</v>
      </c>
      <c r="CE36" s="91">
        <f t="shared" ref="CE36:CE67" si="73">IF(BC36="","",POWER(2, -BC36))</f>
        <v>0.19452129413885488</v>
      </c>
      <c r="CF36" s="91">
        <f t="shared" ref="CF36:CF67" si="74">IF(BD36="","",POWER(2, -BD36))</f>
        <v>0.19805870273124201</v>
      </c>
      <c r="CG36" s="91">
        <f t="shared" ref="CG36:CG67" si="75">IF(BE36="","",POWER(2, -BE36))</f>
        <v>0.18074153681821842</v>
      </c>
      <c r="CH36" s="91" t="str">
        <f t="shared" ref="CH36:CH67" si="76">IF(BF36="","",POWER(2, -BF36))</f>
        <v/>
      </c>
      <c r="CI36" s="91" t="str">
        <f t="shared" ref="CI36:CI67" si="77">IF(BG36="","",POWER(2, -BG36))</f>
        <v/>
      </c>
      <c r="CJ36" s="91" t="str">
        <f t="shared" ref="CJ36:CJ67" si="78">IF(BH36="","",POWER(2, -BH36))</f>
        <v/>
      </c>
      <c r="CK36" s="91" t="str">
        <f t="shared" ref="CK36:CK67" si="79">IF(BI36="","",POWER(2, -BI36))</f>
        <v/>
      </c>
      <c r="CL36" s="91" t="str">
        <f t="shared" ref="CL36:CL67" si="80">IF(BJ36="","",POWER(2, -BJ36))</f>
        <v/>
      </c>
      <c r="CM36" s="91" t="str">
        <f t="shared" ref="CM36:CM67" si="81">IF(BK36="","",POWER(2, -BK36))</f>
        <v/>
      </c>
      <c r="CN36" s="91" t="str">
        <f t="shared" ref="CN36:CN67" si="82">IF(BL36="","",POWER(2, -BL36))</f>
        <v/>
      </c>
      <c r="CO36" s="91" t="str">
        <f t="shared" si="44"/>
        <v/>
      </c>
      <c r="CP36" s="91" t="str">
        <f t="shared" si="45"/>
        <v/>
      </c>
      <c r="CQ36" s="91">
        <f t="shared" si="52"/>
        <v>6.3627060598213112E-5</v>
      </c>
      <c r="CR36" s="91">
        <f t="shared" si="52"/>
        <v>4.0045509478514363E-5</v>
      </c>
      <c r="CS36" s="91">
        <f t="shared" si="52"/>
        <v>4.3943216507406271E-5</v>
      </c>
      <c r="CT36" s="91" t="str">
        <f t="shared" si="52"/>
        <v/>
      </c>
      <c r="CU36" s="91" t="str">
        <f t="shared" si="52"/>
        <v/>
      </c>
      <c r="CV36" s="91" t="str">
        <f t="shared" si="52"/>
        <v/>
      </c>
      <c r="CW36" s="91" t="str">
        <f t="shared" si="50"/>
        <v/>
      </c>
      <c r="CX36" s="91" t="str">
        <f t="shared" si="50"/>
        <v/>
      </c>
      <c r="CY36" s="91" t="str">
        <f t="shared" si="50"/>
        <v/>
      </c>
      <c r="CZ36" s="91" t="str">
        <f t="shared" si="48"/>
        <v/>
      </c>
      <c r="DA36" s="91" t="str">
        <f t="shared" si="46"/>
        <v/>
      </c>
      <c r="DB36" s="91" t="str">
        <f t="shared" si="47"/>
        <v/>
      </c>
    </row>
    <row r="37" spans="1:106" ht="15" customHeight="1" x14ac:dyDescent="0.3">
      <c r="A37" s="126" t="str">
        <f>'Gene Table'!B36</f>
        <v>IL17A</v>
      </c>
      <c r="B37" s="102">
        <v>34</v>
      </c>
      <c r="C37" s="41">
        <f>IF('Test Sample Data'!C36="","",IF(SUM('Test Sample Data'!C$3:C$98)&gt;10,IF(AND(ISNUMBER('Test Sample Data'!C36),'Test Sample Data'!C36&lt;$C$109, 'Test Sample Data'!C36&gt;0),'Test Sample Data'!C36,$C$109),""))</f>
        <v>23.55</v>
      </c>
      <c r="D37" s="41">
        <f>IF('Test Sample Data'!D36="","",IF(SUM('Test Sample Data'!D$3:D$98)&gt;10,IF(AND(ISNUMBER('Test Sample Data'!D36),'Test Sample Data'!D36&lt;$C$109, 'Test Sample Data'!D36&gt;0),'Test Sample Data'!D36,$C$109),""))</f>
        <v>23.62</v>
      </c>
      <c r="E37" s="41">
        <f>IF('Test Sample Data'!E36="","",IF(SUM('Test Sample Data'!E$3:E$98)&gt;10,IF(AND(ISNUMBER('Test Sample Data'!E36),'Test Sample Data'!E36&lt;$C$109, 'Test Sample Data'!E36&gt;0),'Test Sample Data'!E36,$C$109),""))</f>
        <v>23.57</v>
      </c>
      <c r="F37" s="41" t="str">
        <f>IF('Test Sample Data'!F36="","",IF(SUM('Test Sample Data'!F$3:F$98)&gt;10,IF(AND(ISNUMBER('Test Sample Data'!F36),'Test Sample Data'!F36&lt;$C$109, 'Test Sample Data'!F36&gt;0),'Test Sample Data'!F36,$C$109),""))</f>
        <v/>
      </c>
      <c r="G37" s="41" t="str">
        <f>IF('Test Sample Data'!G36="","",IF(SUM('Test Sample Data'!G$3:G$98)&gt;10,IF(AND(ISNUMBER('Test Sample Data'!G36),'Test Sample Data'!G36&lt;$C$109, 'Test Sample Data'!G36&gt;0),'Test Sample Data'!G36,$C$109),""))</f>
        <v/>
      </c>
      <c r="H37" s="41" t="str">
        <f>IF('Test Sample Data'!H36="","",IF(SUM('Test Sample Data'!H$3:H$98)&gt;10,IF(AND(ISNUMBER('Test Sample Data'!H36),'Test Sample Data'!H36&lt;$C$109, 'Test Sample Data'!H36&gt;0),'Test Sample Data'!H36,$C$109),""))</f>
        <v/>
      </c>
      <c r="I37" s="41" t="str">
        <f>IF('Test Sample Data'!I36="","",IF(SUM('Test Sample Data'!I$3:I$98)&gt;10,IF(AND(ISNUMBER('Test Sample Data'!I36),'Test Sample Data'!I36&lt;$C$109, 'Test Sample Data'!I36&gt;0),'Test Sample Data'!I36,$C$109),""))</f>
        <v/>
      </c>
      <c r="J37" s="41" t="str">
        <f>IF('Test Sample Data'!J36="","",IF(SUM('Test Sample Data'!J$3:J$98)&gt;10,IF(AND(ISNUMBER('Test Sample Data'!J36),'Test Sample Data'!J36&lt;$C$109, 'Test Sample Data'!J36&gt;0),'Test Sample Data'!J36,$C$109),""))</f>
        <v/>
      </c>
      <c r="K37" s="41" t="str">
        <f>IF('Test Sample Data'!K36="","",IF(SUM('Test Sample Data'!K$3:K$98)&gt;10,IF(AND(ISNUMBER('Test Sample Data'!K36),'Test Sample Data'!K36&lt;$C$109, 'Test Sample Data'!K36&gt;0),'Test Sample Data'!K36,$C$109),""))</f>
        <v/>
      </c>
      <c r="L37" s="41" t="str">
        <f>IF('Test Sample Data'!L36="","",IF(SUM('Test Sample Data'!L$3:L$98)&gt;10,IF(AND(ISNUMBER('Test Sample Data'!L36),'Test Sample Data'!L36&lt;$C$109, 'Test Sample Data'!L36&gt;0),'Test Sample Data'!L36,$C$109),""))</f>
        <v/>
      </c>
      <c r="M37" s="41" t="str">
        <f>IF('Test Sample Data'!M36="","",IF(SUM('Test Sample Data'!M$3:M$98)&gt;10,IF(AND(ISNUMBER('Test Sample Data'!M36),'Test Sample Data'!M36&lt;$C$109, 'Test Sample Data'!M36&gt;0),'Test Sample Data'!M36,$C$109),""))</f>
        <v/>
      </c>
      <c r="N37" s="41" t="str">
        <f>IF('Test Sample Data'!N36="","",IF(SUM('Test Sample Data'!N$3:N$98)&gt;10,IF(AND(ISNUMBER('Test Sample Data'!N36),'Test Sample Data'!N36&lt;$C$109, 'Test Sample Data'!N36&gt;0),'Test Sample Data'!N36,$C$109),""))</f>
        <v/>
      </c>
      <c r="O37" s="41" t="str">
        <f>'Gene Table'!B36</f>
        <v>IL17A</v>
      </c>
      <c r="P37" s="102">
        <v>34</v>
      </c>
      <c r="Q37" s="41">
        <f>IF('Control Sample Data'!C36="","",IF(SUM('Control Sample Data'!C$3:C$98)&gt;10,IF(AND(ISNUMBER('Control Sample Data'!C36),'Control Sample Data'!C36&lt;$C$109, 'Control Sample Data'!C36&gt;0),'Control Sample Data'!C36,$C$109),""))</f>
        <v>23.41</v>
      </c>
      <c r="R37" s="41">
        <f>IF('Control Sample Data'!D36="","",IF(SUM('Control Sample Data'!D$3:D$98)&gt;10,IF(AND(ISNUMBER('Control Sample Data'!D36),'Control Sample Data'!D36&lt;$C$109, 'Control Sample Data'!D36&gt;0),'Control Sample Data'!D36,$C$109),""))</f>
        <v>23.44</v>
      </c>
      <c r="S37" s="41">
        <f>IF('Control Sample Data'!E36="","",IF(SUM('Control Sample Data'!E$3:E$98)&gt;10,IF(AND(ISNUMBER('Control Sample Data'!E36),'Control Sample Data'!E36&lt;$C$109, 'Control Sample Data'!E36&gt;0),'Control Sample Data'!E36,$C$109),""))</f>
        <v>23.4</v>
      </c>
      <c r="T37" s="41" t="str">
        <f>IF('Control Sample Data'!F36="","",IF(SUM('Control Sample Data'!F$3:F$98)&gt;10,IF(AND(ISNUMBER('Control Sample Data'!F36),'Control Sample Data'!F36&lt;$C$109, 'Control Sample Data'!F36&gt;0),'Control Sample Data'!F36,$C$109),""))</f>
        <v/>
      </c>
      <c r="U37" s="41" t="str">
        <f>IF('Control Sample Data'!G36="","",IF(SUM('Control Sample Data'!G$3:G$98)&gt;10,IF(AND(ISNUMBER('Control Sample Data'!G36),'Control Sample Data'!G36&lt;$C$109, 'Control Sample Data'!G36&gt;0),'Control Sample Data'!G36,$C$109),""))</f>
        <v/>
      </c>
      <c r="V37" s="41" t="str">
        <f>IF('Control Sample Data'!H36="","",IF(SUM('Control Sample Data'!H$3:H$98)&gt;10,IF(AND(ISNUMBER('Control Sample Data'!H36),'Control Sample Data'!H36&lt;$C$109, 'Control Sample Data'!H36&gt;0),'Control Sample Data'!H36,$C$109),""))</f>
        <v/>
      </c>
      <c r="W37" s="41" t="str">
        <f>IF('Control Sample Data'!I36="","",IF(SUM('Control Sample Data'!I$3:I$98)&gt;10,IF(AND(ISNUMBER('Control Sample Data'!I36),'Control Sample Data'!I36&lt;$C$109, 'Control Sample Data'!I36&gt;0),'Control Sample Data'!I36,$C$109),""))</f>
        <v/>
      </c>
      <c r="X37" s="41" t="str">
        <f>IF('Control Sample Data'!J36="","",IF(SUM('Control Sample Data'!J$3:J$98)&gt;10,IF(AND(ISNUMBER('Control Sample Data'!J36),'Control Sample Data'!J36&lt;$C$109, 'Control Sample Data'!J36&gt;0),'Control Sample Data'!J36,$C$109),""))</f>
        <v/>
      </c>
      <c r="Y37" s="41" t="str">
        <f>IF('Control Sample Data'!K36="","",IF(SUM('Control Sample Data'!K$3:K$98)&gt;10,IF(AND(ISNUMBER('Control Sample Data'!K36),'Control Sample Data'!K36&lt;$C$109, 'Control Sample Data'!K36&gt;0),'Control Sample Data'!K36,$C$109),""))</f>
        <v/>
      </c>
      <c r="Z37" s="41" t="str">
        <f>IF('Control Sample Data'!L36="","",IF(SUM('Control Sample Data'!L$3:L$98)&gt;10,IF(AND(ISNUMBER('Control Sample Data'!L36),'Control Sample Data'!L36&lt;$C$109, 'Control Sample Data'!L36&gt;0),'Control Sample Data'!L36,$C$109),""))</f>
        <v/>
      </c>
      <c r="AA37" s="41" t="str">
        <f>IF('Control Sample Data'!M36="","",IF(SUM('Control Sample Data'!M$3:M$98)&gt;10,IF(AND(ISNUMBER('Control Sample Data'!M36),'Control Sample Data'!M36&lt;$C$109, 'Control Sample Data'!M36&gt;0),'Control Sample Data'!M36,$C$109),""))</f>
        <v/>
      </c>
      <c r="AB37" s="127" t="str">
        <f>IF('Control Sample Data'!N36="","",IF(SUM('Control Sample Data'!N$3:N$98)&gt;10,IF(AND(ISNUMBER('Control Sample Data'!N36),'Control Sample Data'!N36&lt;$C$109, 'Control Sample Data'!N36&gt;0),'Control Sample Data'!N36,$C$109),""))</f>
        <v/>
      </c>
      <c r="BA37" s="85" t="str">
        <f t="shared" si="36"/>
        <v>IL17A</v>
      </c>
      <c r="BB37" s="107">
        <v>34</v>
      </c>
      <c r="BC37" s="86">
        <f t="shared" si="53"/>
        <v>4.8419999999999987</v>
      </c>
      <c r="BD37" s="86">
        <f t="shared" si="54"/>
        <v>4.9360000000000035</v>
      </c>
      <c r="BE37" s="86">
        <f t="shared" si="55"/>
        <v>4.9879999999999995</v>
      </c>
      <c r="BF37" s="86" t="str">
        <f t="shared" si="56"/>
        <v/>
      </c>
      <c r="BG37" s="86" t="str">
        <f t="shared" si="57"/>
        <v/>
      </c>
      <c r="BH37" s="86" t="str">
        <f t="shared" si="58"/>
        <v/>
      </c>
      <c r="BI37" s="86" t="str">
        <f t="shared" si="59"/>
        <v/>
      </c>
      <c r="BJ37" s="86" t="str">
        <f t="shared" si="60"/>
        <v/>
      </c>
      <c r="BK37" s="86" t="str">
        <f t="shared" si="61"/>
        <v/>
      </c>
      <c r="BL37" s="86" t="str">
        <f t="shared" si="62"/>
        <v/>
      </c>
      <c r="BM37" s="86" t="str">
        <f t="shared" si="37"/>
        <v/>
      </c>
      <c r="BN37" s="86" t="str">
        <f t="shared" si="38"/>
        <v/>
      </c>
      <c r="BO37" s="86">
        <f t="shared" si="63"/>
        <v>4.9400000000000013</v>
      </c>
      <c r="BP37" s="86">
        <f t="shared" si="64"/>
        <v>5.0980000000000025</v>
      </c>
      <c r="BQ37" s="86">
        <f t="shared" si="65"/>
        <v>4.8239999999999981</v>
      </c>
      <c r="BR37" s="86" t="str">
        <f t="shared" si="66"/>
        <v/>
      </c>
      <c r="BS37" s="86" t="str">
        <f t="shared" si="67"/>
        <v/>
      </c>
      <c r="BT37" s="86" t="str">
        <f t="shared" si="68"/>
        <v/>
      </c>
      <c r="BU37" s="86" t="str">
        <f t="shared" si="69"/>
        <v/>
      </c>
      <c r="BV37" s="86" t="str">
        <f t="shared" si="70"/>
        <v/>
      </c>
      <c r="BW37" s="86" t="str">
        <f t="shared" si="71"/>
        <v/>
      </c>
      <c r="BX37" s="86" t="str">
        <f t="shared" si="72"/>
        <v/>
      </c>
      <c r="BY37" s="86" t="str">
        <f t="shared" si="39"/>
        <v/>
      </c>
      <c r="BZ37" s="86" t="str">
        <f t="shared" si="40"/>
        <v/>
      </c>
      <c r="CA37" s="41">
        <f t="shared" si="41"/>
        <v>4.9220000000000006</v>
      </c>
      <c r="CB37" s="41">
        <f t="shared" si="42"/>
        <v>4.9540000000000006</v>
      </c>
      <c r="CC37" s="90" t="str">
        <f t="shared" si="43"/>
        <v>IL17A</v>
      </c>
      <c r="CD37" s="107">
        <v>34</v>
      </c>
      <c r="CE37" s="91">
        <f t="shared" si="73"/>
        <v>3.4866853822655162E-2</v>
      </c>
      <c r="CF37" s="91">
        <f t="shared" si="74"/>
        <v>3.2667503131411341E-2</v>
      </c>
      <c r="CG37" s="91">
        <f t="shared" si="75"/>
        <v>3.1511014215456108E-2</v>
      </c>
      <c r="CH37" s="91" t="str">
        <f t="shared" si="76"/>
        <v/>
      </c>
      <c r="CI37" s="91" t="str">
        <f t="shared" si="77"/>
        <v/>
      </c>
      <c r="CJ37" s="91" t="str">
        <f t="shared" si="78"/>
        <v/>
      </c>
      <c r="CK37" s="91" t="str">
        <f t="shared" si="79"/>
        <v/>
      </c>
      <c r="CL37" s="91" t="str">
        <f t="shared" si="80"/>
        <v/>
      </c>
      <c r="CM37" s="91" t="str">
        <f t="shared" si="81"/>
        <v/>
      </c>
      <c r="CN37" s="91" t="str">
        <f t="shared" si="82"/>
        <v/>
      </c>
      <c r="CO37" s="91" t="str">
        <f t="shared" si="44"/>
        <v/>
      </c>
      <c r="CP37" s="91" t="str">
        <f t="shared" si="45"/>
        <v/>
      </c>
      <c r="CQ37" s="91">
        <f t="shared" si="52"/>
        <v>3.2577055026285023E-2</v>
      </c>
      <c r="CR37" s="91">
        <f t="shared" si="52"/>
        <v>2.919772959009934E-2</v>
      </c>
      <c r="CS37" s="91">
        <f t="shared" si="52"/>
        <v>3.5304600455316408E-2</v>
      </c>
      <c r="CT37" s="91" t="str">
        <f t="shared" si="52"/>
        <v/>
      </c>
      <c r="CU37" s="91" t="str">
        <f t="shared" si="52"/>
        <v/>
      </c>
      <c r="CV37" s="91" t="str">
        <f t="shared" si="52"/>
        <v/>
      </c>
      <c r="CW37" s="91" t="str">
        <f t="shared" si="50"/>
        <v/>
      </c>
      <c r="CX37" s="91" t="str">
        <f t="shared" si="50"/>
        <v/>
      </c>
      <c r="CY37" s="91" t="str">
        <f t="shared" si="50"/>
        <v/>
      </c>
      <c r="CZ37" s="91" t="str">
        <f t="shared" si="48"/>
        <v/>
      </c>
      <c r="DA37" s="91" t="str">
        <f t="shared" si="46"/>
        <v/>
      </c>
      <c r="DB37" s="91" t="str">
        <f t="shared" si="47"/>
        <v/>
      </c>
    </row>
    <row r="38" spans="1:106" ht="15" customHeight="1" x14ac:dyDescent="0.3">
      <c r="A38" s="126" t="str">
        <f>'Gene Table'!B37</f>
        <v>IL17B</v>
      </c>
      <c r="B38" s="102">
        <v>35</v>
      </c>
      <c r="C38" s="41">
        <f>IF('Test Sample Data'!C37="","",IF(SUM('Test Sample Data'!C$3:C$98)&gt;10,IF(AND(ISNUMBER('Test Sample Data'!C37),'Test Sample Data'!C37&lt;$C$109, 'Test Sample Data'!C37&gt;0),'Test Sample Data'!C37,$C$109),""))</f>
        <v>29.38</v>
      </c>
      <c r="D38" s="41">
        <f>IF('Test Sample Data'!D37="","",IF(SUM('Test Sample Data'!D$3:D$98)&gt;10,IF(AND(ISNUMBER('Test Sample Data'!D37),'Test Sample Data'!D37&lt;$C$109, 'Test Sample Data'!D37&gt;0),'Test Sample Data'!D37,$C$109),""))</f>
        <v>29.68</v>
      </c>
      <c r="E38" s="41">
        <f>IF('Test Sample Data'!E37="","",IF(SUM('Test Sample Data'!E$3:E$98)&gt;10,IF(AND(ISNUMBER('Test Sample Data'!E37),'Test Sample Data'!E37&lt;$C$109, 'Test Sample Data'!E37&gt;0),'Test Sample Data'!E37,$C$109),""))</f>
        <v>29.32</v>
      </c>
      <c r="F38" s="41" t="str">
        <f>IF('Test Sample Data'!F37="","",IF(SUM('Test Sample Data'!F$3:F$98)&gt;10,IF(AND(ISNUMBER('Test Sample Data'!F37),'Test Sample Data'!F37&lt;$C$109, 'Test Sample Data'!F37&gt;0),'Test Sample Data'!F37,$C$109),""))</f>
        <v/>
      </c>
      <c r="G38" s="41" t="str">
        <f>IF('Test Sample Data'!G37="","",IF(SUM('Test Sample Data'!G$3:G$98)&gt;10,IF(AND(ISNUMBER('Test Sample Data'!G37),'Test Sample Data'!G37&lt;$C$109, 'Test Sample Data'!G37&gt;0),'Test Sample Data'!G37,$C$109),""))</f>
        <v/>
      </c>
      <c r="H38" s="41" t="str">
        <f>IF('Test Sample Data'!H37="","",IF(SUM('Test Sample Data'!H$3:H$98)&gt;10,IF(AND(ISNUMBER('Test Sample Data'!H37),'Test Sample Data'!H37&lt;$C$109, 'Test Sample Data'!H37&gt;0),'Test Sample Data'!H37,$C$109),""))</f>
        <v/>
      </c>
      <c r="I38" s="41" t="str">
        <f>IF('Test Sample Data'!I37="","",IF(SUM('Test Sample Data'!I$3:I$98)&gt;10,IF(AND(ISNUMBER('Test Sample Data'!I37),'Test Sample Data'!I37&lt;$C$109, 'Test Sample Data'!I37&gt;0),'Test Sample Data'!I37,$C$109),""))</f>
        <v/>
      </c>
      <c r="J38" s="41" t="str">
        <f>IF('Test Sample Data'!J37="","",IF(SUM('Test Sample Data'!J$3:J$98)&gt;10,IF(AND(ISNUMBER('Test Sample Data'!J37),'Test Sample Data'!J37&lt;$C$109, 'Test Sample Data'!J37&gt;0),'Test Sample Data'!J37,$C$109),""))</f>
        <v/>
      </c>
      <c r="K38" s="41" t="str">
        <f>IF('Test Sample Data'!K37="","",IF(SUM('Test Sample Data'!K$3:K$98)&gt;10,IF(AND(ISNUMBER('Test Sample Data'!K37),'Test Sample Data'!K37&lt;$C$109, 'Test Sample Data'!K37&gt;0),'Test Sample Data'!K37,$C$109),""))</f>
        <v/>
      </c>
      <c r="L38" s="41" t="str">
        <f>IF('Test Sample Data'!L37="","",IF(SUM('Test Sample Data'!L$3:L$98)&gt;10,IF(AND(ISNUMBER('Test Sample Data'!L37),'Test Sample Data'!L37&lt;$C$109, 'Test Sample Data'!L37&gt;0),'Test Sample Data'!L37,$C$109),""))</f>
        <v/>
      </c>
      <c r="M38" s="41" t="str">
        <f>IF('Test Sample Data'!M37="","",IF(SUM('Test Sample Data'!M$3:M$98)&gt;10,IF(AND(ISNUMBER('Test Sample Data'!M37),'Test Sample Data'!M37&lt;$C$109, 'Test Sample Data'!M37&gt;0),'Test Sample Data'!M37,$C$109),""))</f>
        <v/>
      </c>
      <c r="N38" s="41" t="str">
        <f>IF('Test Sample Data'!N37="","",IF(SUM('Test Sample Data'!N$3:N$98)&gt;10,IF(AND(ISNUMBER('Test Sample Data'!N37),'Test Sample Data'!N37&lt;$C$109, 'Test Sample Data'!N37&gt;0),'Test Sample Data'!N37,$C$109),""))</f>
        <v/>
      </c>
      <c r="O38" s="41" t="str">
        <f>'Gene Table'!B37</f>
        <v>IL17B</v>
      </c>
      <c r="P38" s="102">
        <v>35</v>
      </c>
      <c r="Q38" s="41">
        <f>IF('Control Sample Data'!C37="","",IF(SUM('Control Sample Data'!C$3:C$98)&gt;10,IF(AND(ISNUMBER('Control Sample Data'!C37),'Control Sample Data'!C37&lt;$C$109, 'Control Sample Data'!C37&gt;0),'Control Sample Data'!C37,$C$109),""))</f>
        <v>27.49</v>
      </c>
      <c r="R38" s="41">
        <f>IF('Control Sample Data'!D37="","",IF(SUM('Control Sample Data'!D$3:D$98)&gt;10,IF(AND(ISNUMBER('Control Sample Data'!D37),'Control Sample Data'!D37&lt;$C$109, 'Control Sample Data'!D37&gt;0),'Control Sample Data'!D37,$C$109),""))</f>
        <v>27.72</v>
      </c>
      <c r="S38" s="41">
        <f>IF('Control Sample Data'!E37="","",IF(SUM('Control Sample Data'!E$3:E$98)&gt;10,IF(AND(ISNUMBER('Control Sample Data'!E37),'Control Sample Data'!E37&lt;$C$109, 'Control Sample Data'!E37&gt;0),'Control Sample Data'!E37,$C$109),""))</f>
        <v>27.44</v>
      </c>
      <c r="T38" s="41" t="str">
        <f>IF('Control Sample Data'!F37="","",IF(SUM('Control Sample Data'!F$3:F$98)&gt;10,IF(AND(ISNUMBER('Control Sample Data'!F37),'Control Sample Data'!F37&lt;$C$109, 'Control Sample Data'!F37&gt;0),'Control Sample Data'!F37,$C$109),""))</f>
        <v/>
      </c>
      <c r="U38" s="41" t="str">
        <f>IF('Control Sample Data'!G37="","",IF(SUM('Control Sample Data'!G$3:G$98)&gt;10,IF(AND(ISNUMBER('Control Sample Data'!G37),'Control Sample Data'!G37&lt;$C$109, 'Control Sample Data'!G37&gt;0),'Control Sample Data'!G37,$C$109),""))</f>
        <v/>
      </c>
      <c r="V38" s="41" t="str">
        <f>IF('Control Sample Data'!H37="","",IF(SUM('Control Sample Data'!H$3:H$98)&gt;10,IF(AND(ISNUMBER('Control Sample Data'!H37),'Control Sample Data'!H37&lt;$C$109, 'Control Sample Data'!H37&gt;0),'Control Sample Data'!H37,$C$109),""))</f>
        <v/>
      </c>
      <c r="W38" s="41" t="str">
        <f>IF('Control Sample Data'!I37="","",IF(SUM('Control Sample Data'!I$3:I$98)&gt;10,IF(AND(ISNUMBER('Control Sample Data'!I37),'Control Sample Data'!I37&lt;$C$109, 'Control Sample Data'!I37&gt;0),'Control Sample Data'!I37,$C$109),""))</f>
        <v/>
      </c>
      <c r="X38" s="41" t="str">
        <f>IF('Control Sample Data'!J37="","",IF(SUM('Control Sample Data'!J$3:J$98)&gt;10,IF(AND(ISNUMBER('Control Sample Data'!J37),'Control Sample Data'!J37&lt;$C$109, 'Control Sample Data'!J37&gt;0),'Control Sample Data'!J37,$C$109),""))</f>
        <v/>
      </c>
      <c r="Y38" s="41" t="str">
        <f>IF('Control Sample Data'!K37="","",IF(SUM('Control Sample Data'!K$3:K$98)&gt;10,IF(AND(ISNUMBER('Control Sample Data'!K37),'Control Sample Data'!K37&lt;$C$109, 'Control Sample Data'!K37&gt;0),'Control Sample Data'!K37,$C$109),""))</f>
        <v/>
      </c>
      <c r="Z38" s="41" t="str">
        <f>IF('Control Sample Data'!L37="","",IF(SUM('Control Sample Data'!L$3:L$98)&gt;10,IF(AND(ISNUMBER('Control Sample Data'!L37),'Control Sample Data'!L37&lt;$C$109, 'Control Sample Data'!L37&gt;0),'Control Sample Data'!L37,$C$109),""))</f>
        <v/>
      </c>
      <c r="AA38" s="41" t="str">
        <f>IF('Control Sample Data'!M37="","",IF(SUM('Control Sample Data'!M$3:M$98)&gt;10,IF(AND(ISNUMBER('Control Sample Data'!M37),'Control Sample Data'!M37&lt;$C$109, 'Control Sample Data'!M37&gt;0),'Control Sample Data'!M37,$C$109),""))</f>
        <v/>
      </c>
      <c r="AB38" s="127" t="str">
        <f>IF('Control Sample Data'!N37="","",IF(SUM('Control Sample Data'!N$3:N$98)&gt;10,IF(AND(ISNUMBER('Control Sample Data'!N37),'Control Sample Data'!N37&lt;$C$109, 'Control Sample Data'!N37&gt;0),'Control Sample Data'!N37,$C$109),""))</f>
        <v/>
      </c>
      <c r="BA38" s="85" t="str">
        <f t="shared" si="36"/>
        <v>IL17B</v>
      </c>
      <c r="BB38" s="107">
        <v>35</v>
      </c>
      <c r="BC38" s="86">
        <f t="shared" si="53"/>
        <v>10.671999999999997</v>
      </c>
      <c r="BD38" s="86">
        <f t="shared" si="54"/>
        <v>10.996000000000002</v>
      </c>
      <c r="BE38" s="86">
        <f t="shared" si="55"/>
        <v>10.738</v>
      </c>
      <c r="BF38" s="86" t="str">
        <f t="shared" si="56"/>
        <v/>
      </c>
      <c r="BG38" s="86" t="str">
        <f t="shared" si="57"/>
        <v/>
      </c>
      <c r="BH38" s="86" t="str">
        <f t="shared" si="58"/>
        <v/>
      </c>
      <c r="BI38" s="86" t="str">
        <f t="shared" si="59"/>
        <v/>
      </c>
      <c r="BJ38" s="86" t="str">
        <f t="shared" si="60"/>
        <v/>
      </c>
      <c r="BK38" s="86" t="str">
        <f t="shared" si="61"/>
        <v/>
      </c>
      <c r="BL38" s="86" t="str">
        <f t="shared" si="62"/>
        <v/>
      </c>
      <c r="BM38" s="86" t="str">
        <f t="shared" si="37"/>
        <v/>
      </c>
      <c r="BN38" s="86" t="str">
        <f t="shared" si="38"/>
        <v/>
      </c>
      <c r="BO38" s="86">
        <f t="shared" si="63"/>
        <v>9.02</v>
      </c>
      <c r="BP38" s="86">
        <f t="shared" si="64"/>
        <v>9.3780000000000001</v>
      </c>
      <c r="BQ38" s="86">
        <f t="shared" si="65"/>
        <v>8.8640000000000008</v>
      </c>
      <c r="BR38" s="86" t="str">
        <f t="shared" si="66"/>
        <v/>
      </c>
      <c r="BS38" s="86" t="str">
        <f t="shared" si="67"/>
        <v/>
      </c>
      <c r="BT38" s="86" t="str">
        <f t="shared" si="68"/>
        <v/>
      </c>
      <c r="BU38" s="86" t="str">
        <f t="shared" si="69"/>
        <v/>
      </c>
      <c r="BV38" s="86" t="str">
        <f t="shared" si="70"/>
        <v/>
      </c>
      <c r="BW38" s="86" t="str">
        <f t="shared" si="71"/>
        <v/>
      </c>
      <c r="BX38" s="86" t="str">
        <f t="shared" si="72"/>
        <v/>
      </c>
      <c r="BY38" s="86" t="str">
        <f t="shared" si="39"/>
        <v/>
      </c>
      <c r="BZ38" s="86" t="str">
        <f t="shared" si="40"/>
        <v/>
      </c>
      <c r="CA38" s="41">
        <f t="shared" si="41"/>
        <v>10.802</v>
      </c>
      <c r="CB38" s="41">
        <f t="shared" si="42"/>
        <v>9.0873333333333335</v>
      </c>
      <c r="CC38" s="90" t="str">
        <f t="shared" si="43"/>
        <v>IL17B</v>
      </c>
      <c r="CD38" s="107">
        <v>35</v>
      </c>
      <c r="CE38" s="91">
        <f t="shared" si="73"/>
        <v>6.1292577699347938E-4</v>
      </c>
      <c r="CF38" s="91">
        <f t="shared" si="74"/>
        <v>4.8963693159232238E-4</v>
      </c>
      <c r="CG38" s="91">
        <f t="shared" si="75"/>
        <v>5.8551753603081698E-4</v>
      </c>
      <c r="CH38" s="91" t="str">
        <f t="shared" si="76"/>
        <v/>
      </c>
      <c r="CI38" s="91" t="str">
        <f t="shared" si="77"/>
        <v/>
      </c>
      <c r="CJ38" s="91" t="str">
        <f t="shared" si="78"/>
        <v/>
      </c>
      <c r="CK38" s="91" t="str">
        <f t="shared" si="79"/>
        <v/>
      </c>
      <c r="CL38" s="91" t="str">
        <f t="shared" si="80"/>
        <v/>
      </c>
      <c r="CM38" s="91" t="str">
        <f t="shared" si="81"/>
        <v/>
      </c>
      <c r="CN38" s="91" t="str">
        <f t="shared" si="82"/>
        <v/>
      </c>
      <c r="CO38" s="91" t="str">
        <f t="shared" si="44"/>
        <v/>
      </c>
      <c r="CP38" s="91" t="str">
        <f t="shared" si="45"/>
        <v/>
      </c>
      <c r="CQ38" s="91">
        <f t="shared" si="52"/>
        <v>1.9262357509635931E-3</v>
      </c>
      <c r="CR38" s="91">
        <f t="shared" si="52"/>
        <v>1.5029367384383427E-3</v>
      </c>
      <c r="CS38" s="91">
        <f t="shared" si="52"/>
        <v>2.146199643704843E-3</v>
      </c>
      <c r="CT38" s="91" t="str">
        <f t="shared" si="52"/>
        <v/>
      </c>
      <c r="CU38" s="91" t="str">
        <f t="shared" si="52"/>
        <v/>
      </c>
      <c r="CV38" s="91" t="str">
        <f t="shared" si="52"/>
        <v/>
      </c>
      <c r="CW38" s="91" t="str">
        <f t="shared" si="50"/>
        <v/>
      </c>
      <c r="CX38" s="91" t="str">
        <f t="shared" si="50"/>
        <v/>
      </c>
      <c r="CY38" s="91" t="str">
        <f t="shared" si="50"/>
        <v/>
      </c>
      <c r="CZ38" s="91" t="str">
        <f t="shared" si="48"/>
        <v/>
      </c>
      <c r="DA38" s="91" t="str">
        <f t="shared" si="46"/>
        <v/>
      </c>
      <c r="DB38" s="91" t="str">
        <f t="shared" si="47"/>
        <v/>
      </c>
    </row>
    <row r="39" spans="1:106" ht="15" customHeight="1" x14ac:dyDescent="0.3">
      <c r="A39" s="126" t="str">
        <f>'Gene Table'!B38</f>
        <v>IL17C</v>
      </c>
      <c r="B39" s="102">
        <v>36</v>
      </c>
      <c r="C39" s="41">
        <f>IF('Test Sample Data'!C38="","",IF(SUM('Test Sample Data'!C$3:C$98)&gt;10,IF(AND(ISNUMBER('Test Sample Data'!C38),'Test Sample Data'!C38&lt;$C$109, 'Test Sample Data'!C38&gt;0),'Test Sample Data'!C38,$C$109),""))</f>
        <v>23.53</v>
      </c>
      <c r="D39" s="41">
        <f>IF('Test Sample Data'!D38="","",IF(SUM('Test Sample Data'!D$3:D$98)&gt;10,IF(AND(ISNUMBER('Test Sample Data'!D38),'Test Sample Data'!D38&lt;$C$109, 'Test Sample Data'!D38&gt;0),'Test Sample Data'!D38,$C$109),""))</f>
        <v>23.58</v>
      </c>
      <c r="E39" s="41">
        <f>IF('Test Sample Data'!E38="","",IF(SUM('Test Sample Data'!E$3:E$98)&gt;10,IF(AND(ISNUMBER('Test Sample Data'!E38),'Test Sample Data'!E38&lt;$C$109, 'Test Sample Data'!E38&gt;0),'Test Sample Data'!E38,$C$109),""))</f>
        <v>23.46</v>
      </c>
      <c r="F39" s="41" t="str">
        <f>IF('Test Sample Data'!F38="","",IF(SUM('Test Sample Data'!F$3:F$98)&gt;10,IF(AND(ISNUMBER('Test Sample Data'!F38),'Test Sample Data'!F38&lt;$C$109, 'Test Sample Data'!F38&gt;0),'Test Sample Data'!F38,$C$109),""))</f>
        <v/>
      </c>
      <c r="G39" s="41" t="str">
        <f>IF('Test Sample Data'!G38="","",IF(SUM('Test Sample Data'!G$3:G$98)&gt;10,IF(AND(ISNUMBER('Test Sample Data'!G38),'Test Sample Data'!G38&lt;$C$109, 'Test Sample Data'!G38&gt;0),'Test Sample Data'!G38,$C$109),""))</f>
        <v/>
      </c>
      <c r="H39" s="41" t="str">
        <f>IF('Test Sample Data'!H38="","",IF(SUM('Test Sample Data'!H$3:H$98)&gt;10,IF(AND(ISNUMBER('Test Sample Data'!H38),'Test Sample Data'!H38&lt;$C$109, 'Test Sample Data'!H38&gt;0),'Test Sample Data'!H38,$C$109),""))</f>
        <v/>
      </c>
      <c r="I39" s="41" t="str">
        <f>IF('Test Sample Data'!I38="","",IF(SUM('Test Sample Data'!I$3:I$98)&gt;10,IF(AND(ISNUMBER('Test Sample Data'!I38),'Test Sample Data'!I38&lt;$C$109, 'Test Sample Data'!I38&gt;0),'Test Sample Data'!I38,$C$109),""))</f>
        <v/>
      </c>
      <c r="J39" s="41" t="str">
        <f>IF('Test Sample Data'!J38="","",IF(SUM('Test Sample Data'!J$3:J$98)&gt;10,IF(AND(ISNUMBER('Test Sample Data'!J38),'Test Sample Data'!J38&lt;$C$109, 'Test Sample Data'!J38&gt;0),'Test Sample Data'!J38,$C$109),""))</f>
        <v/>
      </c>
      <c r="K39" s="41" t="str">
        <f>IF('Test Sample Data'!K38="","",IF(SUM('Test Sample Data'!K$3:K$98)&gt;10,IF(AND(ISNUMBER('Test Sample Data'!K38),'Test Sample Data'!K38&lt;$C$109, 'Test Sample Data'!K38&gt;0),'Test Sample Data'!K38,$C$109),""))</f>
        <v/>
      </c>
      <c r="L39" s="41" t="str">
        <f>IF('Test Sample Data'!L38="","",IF(SUM('Test Sample Data'!L$3:L$98)&gt;10,IF(AND(ISNUMBER('Test Sample Data'!L38),'Test Sample Data'!L38&lt;$C$109, 'Test Sample Data'!L38&gt;0),'Test Sample Data'!L38,$C$109),""))</f>
        <v/>
      </c>
      <c r="M39" s="41" t="str">
        <f>IF('Test Sample Data'!M38="","",IF(SUM('Test Sample Data'!M$3:M$98)&gt;10,IF(AND(ISNUMBER('Test Sample Data'!M38),'Test Sample Data'!M38&lt;$C$109, 'Test Sample Data'!M38&gt;0),'Test Sample Data'!M38,$C$109),""))</f>
        <v/>
      </c>
      <c r="N39" s="41" t="str">
        <f>IF('Test Sample Data'!N38="","",IF(SUM('Test Sample Data'!N$3:N$98)&gt;10,IF(AND(ISNUMBER('Test Sample Data'!N38),'Test Sample Data'!N38&lt;$C$109, 'Test Sample Data'!N38&gt;0),'Test Sample Data'!N38,$C$109),""))</f>
        <v/>
      </c>
      <c r="O39" s="41" t="str">
        <f>'Gene Table'!B38</f>
        <v>IL17C</v>
      </c>
      <c r="P39" s="102">
        <v>36</v>
      </c>
      <c r="Q39" s="41">
        <f>IF('Control Sample Data'!C38="","",IF(SUM('Control Sample Data'!C$3:C$98)&gt;10,IF(AND(ISNUMBER('Control Sample Data'!C38),'Control Sample Data'!C38&lt;$C$109, 'Control Sample Data'!C38&gt;0),'Control Sample Data'!C38,$C$109),""))</f>
        <v>22.3</v>
      </c>
      <c r="R39" s="41">
        <f>IF('Control Sample Data'!D38="","",IF(SUM('Control Sample Data'!D$3:D$98)&gt;10,IF(AND(ISNUMBER('Control Sample Data'!D38),'Control Sample Data'!D38&lt;$C$109, 'Control Sample Data'!D38&gt;0),'Control Sample Data'!D38,$C$109),""))</f>
        <v>22.16</v>
      </c>
      <c r="S39" s="41">
        <f>IF('Control Sample Data'!E38="","",IF(SUM('Control Sample Data'!E$3:E$98)&gt;10,IF(AND(ISNUMBER('Control Sample Data'!E38),'Control Sample Data'!E38&lt;$C$109, 'Control Sample Data'!E38&gt;0),'Control Sample Data'!E38,$C$109),""))</f>
        <v>22.29</v>
      </c>
      <c r="T39" s="41" t="str">
        <f>IF('Control Sample Data'!F38="","",IF(SUM('Control Sample Data'!F$3:F$98)&gt;10,IF(AND(ISNUMBER('Control Sample Data'!F38),'Control Sample Data'!F38&lt;$C$109, 'Control Sample Data'!F38&gt;0),'Control Sample Data'!F38,$C$109),""))</f>
        <v/>
      </c>
      <c r="U39" s="41" t="str">
        <f>IF('Control Sample Data'!G38="","",IF(SUM('Control Sample Data'!G$3:G$98)&gt;10,IF(AND(ISNUMBER('Control Sample Data'!G38),'Control Sample Data'!G38&lt;$C$109, 'Control Sample Data'!G38&gt;0),'Control Sample Data'!G38,$C$109),""))</f>
        <v/>
      </c>
      <c r="V39" s="41" t="str">
        <f>IF('Control Sample Data'!H38="","",IF(SUM('Control Sample Data'!H$3:H$98)&gt;10,IF(AND(ISNUMBER('Control Sample Data'!H38),'Control Sample Data'!H38&lt;$C$109, 'Control Sample Data'!H38&gt;0),'Control Sample Data'!H38,$C$109),""))</f>
        <v/>
      </c>
      <c r="W39" s="41" t="str">
        <f>IF('Control Sample Data'!I38="","",IF(SUM('Control Sample Data'!I$3:I$98)&gt;10,IF(AND(ISNUMBER('Control Sample Data'!I38),'Control Sample Data'!I38&lt;$C$109, 'Control Sample Data'!I38&gt;0),'Control Sample Data'!I38,$C$109),""))</f>
        <v/>
      </c>
      <c r="X39" s="41" t="str">
        <f>IF('Control Sample Data'!J38="","",IF(SUM('Control Sample Data'!J$3:J$98)&gt;10,IF(AND(ISNUMBER('Control Sample Data'!J38),'Control Sample Data'!J38&lt;$C$109, 'Control Sample Data'!J38&gt;0),'Control Sample Data'!J38,$C$109),""))</f>
        <v/>
      </c>
      <c r="Y39" s="41" t="str">
        <f>IF('Control Sample Data'!K38="","",IF(SUM('Control Sample Data'!K$3:K$98)&gt;10,IF(AND(ISNUMBER('Control Sample Data'!K38),'Control Sample Data'!K38&lt;$C$109, 'Control Sample Data'!K38&gt;0),'Control Sample Data'!K38,$C$109),""))</f>
        <v/>
      </c>
      <c r="Z39" s="41" t="str">
        <f>IF('Control Sample Data'!L38="","",IF(SUM('Control Sample Data'!L$3:L$98)&gt;10,IF(AND(ISNUMBER('Control Sample Data'!L38),'Control Sample Data'!L38&lt;$C$109, 'Control Sample Data'!L38&gt;0),'Control Sample Data'!L38,$C$109),""))</f>
        <v/>
      </c>
      <c r="AA39" s="41" t="str">
        <f>IF('Control Sample Data'!M38="","",IF(SUM('Control Sample Data'!M$3:M$98)&gt;10,IF(AND(ISNUMBER('Control Sample Data'!M38),'Control Sample Data'!M38&lt;$C$109, 'Control Sample Data'!M38&gt;0),'Control Sample Data'!M38,$C$109),""))</f>
        <v/>
      </c>
      <c r="AB39" s="127" t="str">
        <f>IF('Control Sample Data'!N38="","",IF(SUM('Control Sample Data'!N$3:N$98)&gt;10,IF(AND(ISNUMBER('Control Sample Data'!N38),'Control Sample Data'!N38&lt;$C$109, 'Control Sample Data'!N38&gt;0),'Control Sample Data'!N38,$C$109),""))</f>
        <v/>
      </c>
      <c r="BA39" s="85" t="str">
        <f t="shared" si="36"/>
        <v>IL17C</v>
      </c>
      <c r="BB39" s="107">
        <v>36</v>
      </c>
      <c r="BC39" s="86">
        <f t="shared" si="53"/>
        <v>4.8219999999999992</v>
      </c>
      <c r="BD39" s="86">
        <f t="shared" si="54"/>
        <v>4.8960000000000008</v>
      </c>
      <c r="BE39" s="86">
        <f t="shared" si="55"/>
        <v>4.8780000000000001</v>
      </c>
      <c r="BF39" s="86" t="str">
        <f t="shared" si="56"/>
        <v/>
      </c>
      <c r="BG39" s="86" t="str">
        <f t="shared" si="57"/>
        <v/>
      </c>
      <c r="BH39" s="86" t="str">
        <f t="shared" si="58"/>
        <v/>
      </c>
      <c r="BI39" s="86" t="str">
        <f t="shared" si="59"/>
        <v/>
      </c>
      <c r="BJ39" s="86" t="str">
        <f t="shared" si="60"/>
        <v/>
      </c>
      <c r="BK39" s="86" t="str">
        <f t="shared" si="61"/>
        <v/>
      </c>
      <c r="BL39" s="86" t="str">
        <f t="shared" si="62"/>
        <v/>
      </c>
      <c r="BM39" s="86" t="str">
        <f t="shared" si="37"/>
        <v/>
      </c>
      <c r="BN39" s="86" t="str">
        <f t="shared" si="38"/>
        <v/>
      </c>
      <c r="BO39" s="86">
        <f t="shared" si="63"/>
        <v>3.8300000000000018</v>
      </c>
      <c r="BP39" s="86">
        <f t="shared" si="64"/>
        <v>3.8180000000000014</v>
      </c>
      <c r="BQ39" s="86">
        <f t="shared" si="65"/>
        <v>3.7139999999999986</v>
      </c>
      <c r="BR39" s="86" t="str">
        <f t="shared" si="66"/>
        <v/>
      </c>
      <c r="BS39" s="86" t="str">
        <f t="shared" si="67"/>
        <v/>
      </c>
      <c r="BT39" s="86" t="str">
        <f t="shared" si="68"/>
        <v/>
      </c>
      <c r="BU39" s="86" t="str">
        <f t="shared" si="69"/>
        <v/>
      </c>
      <c r="BV39" s="86" t="str">
        <f t="shared" si="70"/>
        <v/>
      </c>
      <c r="BW39" s="86" t="str">
        <f t="shared" si="71"/>
        <v/>
      </c>
      <c r="BX39" s="86" t="str">
        <f t="shared" si="72"/>
        <v/>
      </c>
      <c r="BY39" s="86" t="str">
        <f t="shared" si="39"/>
        <v/>
      </c>
      <c r="BZ39" s="86" t="str">
        <f t="shared" si="40"/>
        <v/>
      </c>
      <c r="CA39" s="41">
        <f t="shared" si="41"/>
        <v>4.8653333333333331</v>
      </c>
      <c r="CB39" s="41">
        <f t="shared" si="42"/>
        <v>3.7873333333333341</v>
      </c>
      <c r="CC39" s="90" t="str">
        <f t="shared" si="43"/>
        <v>IL17C</v>
      </c>
      <c r="CD39" s="107">
        <v>36</v>
      </c>
      <c r="CE39" s="91">
        <f t="shared" si="73"/>
        <v>3.5353576963934409E-2</v>
      </c>
      <c r="CF39" s="91">
        <f t="shared" si="74"/>
        <v>3.3585911651734392E-2</v>
      </c>
      <c r="CG39" s="91">
        <f t="shared" si="75"/>
        <v>3.4007576302212628E-2</v>
      </c>
      <c r="CH39" s="91" t="str">
        <f t="shared" si="76"/>
        <v/>
      </c>
      <c r="CI39" s="91" t="str">
        <f t="shared" si="77"/>
        <v/>
      </c>
      <c r="CJ39" s="91" t="str">
        <f t="shared" si="78"/>
        <v/>
      </c>
      <c r="CK39" s="91" t="str">
        <f t="shared" si="79"/>
        <v/>
      </c>
      <c r="CL39" s="91" t="str">
        <f t="shared" si="80"/>
        <v/>
      </c>
      <c r="CM39" s="91" t="str">
        <f t="shared" si="81"/>
        <v/>
      </c>
      <c r="CN39" s="91" t="str">
        <f t="shared" si="82"/>
        <v/>
      </c>
      <c r="CO39" s="91" t="str">
        <f t="shared" si="44"/>
        <v/>
      </c>
      <c r="CP39" s="91" t="str">
        <f t="shared" si="45"/>
        <v/>
      </c>
      <c r="CQ39" s="91">
        <f t="shared" si="52"/>
        <v>7.0316155293050506E-2</v>
      </c>
      <c r="CR39" s="91">
        <f t="shared" si="52"/>
        <v>7.0903467808497073E-2</v>
      </c>
      <c r="CS39" s="91">
        <f t="shared" si="52"/>
        <v>7.6203443379769017E-2</v>
      </c>
      <c r="CT39" s="91" t="str">
        <f t="shared" si="52"/>
        <v/>
      </c>
      <c r="CU39" s="91" t="str">
        <f t="shared" si="52"/>
        <v/>
      </c>
      <c r="CV39" s="91" t="str">
        <f t="shared" si="52"/>
        <v/>
      </c>
      <c r="CW39" s="91" t="str">
        <f t="shared" si="50"/>
        <v/>
      </c>
      <c r="CX39" s="91" t="str">
        <f t="shared" si="50"/>
        <v/>
      </c>
      <c r="CY39" s="91" t="str">
        <f t="shared" si="50"/>
        <v/>
      </c>
      <c r="CZ39" s="91" t="str">
        <f t="shared" si="48"/>
        <v/>
      </c>
      <c r="DA39" s="91" t="str">
        <f t="shared" si="46"/>
        <v/>
      </c>
      <c r="DB39" s="91" t="str">
        <f t="shared" si="47"/>
        <v/>
      </c>
    </row>
    <row r="40" spans="1:106" ht="15" customHeight="1" x14ac:dyDescent="0.3">
      <c r="A40" s="126" t="str">
        <f>'Gene Table'!B39</f>
        <v>IL18</v>
      </c>
      <c r="B40" s="102">
        <v>37</v>
      </c>
      <c r="C40" s="41">
        <f>IF('Test Sample Data'!C39="","",IF(SUM('Test Sample Data'!C$3:C$98)&gt;10,IF(AND(ISNUMBER('Test Sample Data'!C39),'Test Sample Data'!C39&lt;$C$109, 'Test Sample Data'!C39&gt;0),'Test Sample Data'!C39,$C$109),""))</f>
        <v>21.52</v>
      </c>
      <c r="D40" s="41">
        <f>IF('Test Sample Data'!D39="","",IF(SUM('Test Sample Data'!D$3:D$98)&gt;10,IF(AND(ISNUMBER('Test Sample Data'!D39),'Test Sample Data'!D39&lt;$C$109, 'Test Sample Data'!D39&gt;0),'Test Sample Data'!D39,$C$109),""))</f>
        <v>21.64</v>
      </c>
      <c r="E40" s="41">
        <f>IF('Test Sample Data'!E39="","",IF(SUM('Test Sample Data'!E$3:E$98)&gt;10,IF(AND(ISNUMBER('Test Sample Data'!E39),'Test Sample Data'!E39&lt;$C$109, 'Test Sample Data'!E39&gt;0),'Test Sample Data'!E39,$C$109),""))</f>
        <v>21.37</v>
      </c>
      <c r="F40" s="41" t="str">
        <f>IF('Test Sample Data'!F39="","",IF(SUM('Test Sample Data'!F$3:F$98)&gt;10,IF(AND(ISNUMBER('Test Sample Data'!F39),'Test Sample Data'!F39&lt;$C$109, 'Test Sample Data'!F39&gt;0),'Test Sample Data'!F39,$C$109),""))</f>
        <v/>
      </c>
      <c r="G40" s="41" t="str">
        <f>IF('Test Sample Data'!G39="","",IF(SUM('Test Sample Data'!G$3:G$98)&gt;10,IF(AND(ISNUMBER('Test Sample Data'!G39),'Test Sample Data'!G39&lt;$C$109, 'Test Sample Data'!G39&gt;0),'Test Sample Data'!G39,$C$109),""))</f>
        <v/>
      </c>
      <c r="H40" s="41" t="str">
        <f>IF('Test Sample Data'!H39="","",IF(SUM('Test Sample Data'!H$3:H$98)&gt;10,IF(AND(ISNUMBER('Test Sample Data'!H39),'Test Sample Data'!H39&lt;$C$109, 'Test Sample Data'!H39&gt;0),'Test Sample Data'!H39,$C$109),""))</f>
        <v/>
      </c>
      <c r="I40" s="41" t="str">
        <f>IF('Test Sample Data'!I39="","",IF(SUM('Test Sample Data'!I$3:I$98)&gt;10,IF(AND(ISNUMBER('Test Sample Data'!I39),'Test Sample Data'!I39&lt;$C$109, 'Test Sample Data'!I39&gt;0),'Test Sample Data'!I39,$C$109),""))</f>
        <v/>
      </c>
      <c r="J40" s="41" t="str">
        <f>IF('Test Sample Data'!J39="","",IF(SUM('Test Sample Data'!J$3:J$98)&gt;10,IF(AND(ISNUMBER('Test Sample Data'!J39),'Test Sample Data'!J39&lt;$C$109, 'Test Sample Data'!J39&gt;0),'Test Sample Data'!J39,$C$109),""))</f>
        <v/>
      </c>
      <c r="K40" s="41" t="str">
        <f>IF('Test Sample Data'!K39="","",IF(SUM('Test Sample Data'!K$3:K$98)&gt;10,IF(AND(ISNUMBER('Test Sample Data'!K39),'Test Sample Data'!K39&lt;$C$109, 'Test Sample Data'!K39&gt;0),'Test Sample Data'!K39,$C$109),""))</f>
        <v/>
      </c>
      <c r="L40" s="41" t="str">
        <f>IF('Test Sample Data'!L39="","",IF(SUM('Test Sample Data'!L$3:L$98)&gt;10,IF(AND(ISNUMBER('Test Sample Data'!L39),'Test Sample Data'!L39&lt;$C$109, 'Test Sample Data'!L39&gt;0),'Test Sample Data'!L39,$C$109),""))</f>
        <v/>
      </c>
      <c r="M40" s="41" t="str">
        <f>IF('Test Sample Data'!M39="","",IF(SUM('Test Sample Data'!M$3:M$98)&gt;10,IF(AND(ISNUMBER('Test Sample Data'!M39),'Test Sample Data'!M39&lt;$C$109, 'Test Sample Data'!M39&gt;0),'Test Sample Data'!M39,$C$109),""))</f>
        <v/>
      </c>
      <c r="N40" s="41" t="str">
        <f>IF('Test Sample Data'!N39="","",IF(SUM('Test Sample Data'!N$3:N$98)&gt;10,IF(AND(ISNUMBER('Test Sample Data'!N39),'Test Sample Data'!N39&lt;$C$109, 'Test Sample Data'!N39&gt;0),'Test Sample Data'!N39,$C$109),""))</f>
        <v/>
      </c>
      <c r="O40" s="41" t="str">
        <f>'Gene Table'!B39</f>
        <v>IL18</v>
      </c>
      <c r="P40" s="102">
        <v>37</v>
      </c>
      <c r="Q40" s="41">
        <f>IF('Control Sample Data'!C39="","",IF(SUM('Control Sample Data'!C$3:C$98)&gt;10,IF(AND(ISNUMBER('Control Sample Data'!C39),'Control Sample Data'!C39&lt;$C$109, 'Control Sample Data'!C39&gt;0),'Control Sample Data'!C39,$C$109),""))</f>
        <v>35</v>
      </c>
      <c r="R40" s="41">
        <f>IF('Control Sample Data'!D39="","",IF(SUM('Control Sample Data'!D$3:D$98)&gt;10,IF(AND(ISNUMBER('Control Sample Data'!D39),'Control Sample Data'!D39&lt;$C$109, 'Control Sample Data'!D39&gt;0),'Control Sample Data'!D39,$C$109),""))</f>
        <v>33.270000000000003</v>
      </c>
      <c r="S40" s="41">
        <f>IF('Control Sample Data'!E39="","",IF(SUM('Control Sample Data'!E$3:E$98)&gt;10,IF(AND(ISNUMBER('Control Sample Data'!E39),'Control Sample Data'!E39&lt;$C$109, 'Control Sample Data'!E39&gt;0),'Control Sample Data'!E39,$C$109),""))</f>
        <v>34.35</v>
      </c>
      <c r="T40" s="41" t="str">
        <f>IF('Control Sample Data'!F39="","",IF(SUM('Control Sample Data'!F$3:F$98)&gt;10,IF(AND(ISNUMBER('Control Sample Data'!F39),'Control Sample Data'!F39&lt;$C$109, 'Control Sample Data'!F39&gt;0),'Control Sample Data'!F39,$C$109),""))</f>
        <v/>
      </c>
      <c r="U40" s="41" t="str">
        <f>IF('Control Sample Data'!G39="","",IF(SUM('Control Sample Data'!G$3:G$98)&gt;10,IF(AND(ISNUMBER('Control Sample Data'!G39),'Control Sample Data'!G39&lt;$C$109, 'Control Sample Data'!G39&gt;0),'Control Sample Data'!G39,$C$109),""))</f>
        <v/>
      </c>
      <c r="V40" s="41" t="str">
        <f>IF('Control Sample Data'!H39="","",IF(SUM('Control Sample Data'!H$3:H$98)&gt;10,IF(AND(ISNUMBER('Control Sample Data'!H39),'Control Sample Data'!H39&lt;$C$109, 'Control Sample Data'!H39&gt;0),'Control Sample Data'!H39,$C$109),""))</f>
        <v/>
      </c>
      <c r="W40" s="41" t="str">
        <f>IF('Control Sample Data'!I39="","",IF(SUM('Control Sample Data'!I$3:I$98)&gt;10,IF(AND(ISNUMBER('Control Sample Data'!I39),'Control Sample Data'!I39&lt;$C$109, 'Control Sample Data'!I39&gt;0),'Control Sample Data'!I39,$C$109),""))</f>
        <v/>
      </c>
      <c r="X40" s="41" t="str">
        <f>IF('Control Sample Data'!J39="","",IF(SUM('Control Sample Data'!J$3:J$98)&gt;10,IF(AND(ISNUMBER('Control Sample Data'!J39),'Control Sample Data'!J39&lt;$C$109, 'Control Sample Data'!J39&gt;0),'Control Sample Data'!J39,$C$109),""))</f>
        <v/>
      </c>
      <c r="Y40" s="41" t="str">
        <f>IF('Control Sample Data'!K39="","",IF(SUM('Control Sample Data'!K$3:K$98)&gt;10,IF(AND(ISNUMBER('Control Sample Data'!K39),'Control Sample Data'!K39&lt;$C$109, 'Control Sample Data'!K39&gt;0),'Control Sample Data'!K39,$C$109),""))</f>
        <v/>
      </c>
      <c r="Z40" s="41" t="str">
        <f>IF('Control Sample Data'!L39="","",IF(SUM('Control Sample Data'!L$3:L$98)&gt;10,IF(AND(ISNUMBER('Control Sample Data'!L39),'Control Sample Data'!L39&lt;$C$109, 'Control Sample Data'!L39&gt;0),'Control Sample Data'!L39,$C$109),""))</f>
        <v/>
      </c>
      <c r="AA40" s="41" t="str">
        <f>IF('Control Sample Data'!M39="","",IF(SUM('Control Sample Data'!M$3:M$98)&gt;10,IF(AND(ISNUMBER('Control Sample Data'!M39),'Control Sample Data'!M39&lt;$C$109, 'Control Sample Data'!M39&gt;0),'Control Sample Data'!M39,$C$109),""))</f>
        <v/>
      </c>
      <c r="AB40" s="127" t="str">
        <f>IF('Control Sample Data'!N39="","",IF(SUM('Control Sample Data'!N$3:N$98)&gt;10,IF(AND(ISNUMBER('Control Sample Data'!N39),'Control Sample Data'!N39&lt;$C$109, 'Control Sample Data'!N39&gt;0),'Control Sample Data'!N39,$C$109),""))</f>
        <v/>
      </c>
      <c r="BA40" s="85" t="str">
        <f t="shared" si="36"/>
        <v>IL18</v>
      </c>
      <c r="BB40" s="107">
        <v>37</v>
      </c>
      <c r="BC40" s="86">
        <f t="shared" si="53"/>
        <v>2.8119999999999976</v>
      </c>
      <c r="BD40" s="86">
        <f t="shared" si="54"/>
        <v>2.9560000000000031</v>
      </c>
      <c r="BE40" s="86">
        <f t="shared" si="55"/>
        <v>2.7880000000000003</v>
      </c>
      <c r="BF40" s="86" t="str">
        <f t="shared" si="56"/>
        <v/>
      </c>
      <c r="BG40" s="86" t="str">
        <f t="shared" si="57"/>
        <v/>
      </c>
      <c r="BH40" s="86" t="str">
        <f t="shared" si="58"/>
        <v/>
      </c>
      <c r="BI40" s="86" t="str">
        <f t="shared" si="59"/>
        <v/>
      </c>
      <c r="BJ40" s="86" t="str">
        <f t="shared" si="60"/>
        <v/>
      </c>
      <c r="BK40" s="86" t="str">
        <f t="shared" si="61"/>
        <v/>
      </c>
      <c r="BL40" s="86" t="str">
        <f t="shared" si="62"/>
        <v/>
      </c>
      <c r="BM40" s="86" t="str">
        <f t="shared" si="37"/>
        <v/>
      </c>
      <c r="BN40" s="86" t="str">
        <f t="shared" si="38"/>
        <v/>
      </c>
      <c r="BO40" s="86">
        <f t="shared" si="63"/>
        <v>16.53</v>
      </c>
      <c r="BP40" s="86">
        <f t="shared" si="64"/>
        <v>14.928000000000004</v>
      </c>
      <c r="BQ40" s="86">
        <f t="shared" si="65"/>
        <v>15.774000000000001</v>
      </c>
      <c r="BR40" s="86" t="str">
        <f t="shared" si="66"/>
        <v/>
      </c>
      <c r="BS40" s="86" t="str">
        <f t="shared" si="67"/>
        <v/>
      </c>
      <c r="BT40" s="86" t="str">
        <f t="shared" si="68"/>
        <v/>
      </c>
      <c r="BU40" s="86" t="str">
        <f t="shared" si="69"/>
        <v/>
      </c>
      <c r="BV40" s="86" t="str">
        <f t="shared" si="70"/>
        <v/>
      </c>
      <c r="BW40" s="86" t="str">
        <f t="shared" si="71"/>
        <v/>
      </c>
      <c r="BX40" s="86" t="str">
        <f t="shared" si="72"/>
        <v/>
      </c>
      <c r="BY40" s="86" t="str">
        <f t="shared" si="39"/>
        <v/>
      </c>
      <c r="BZ40" s="86" t="str">
        <f t="shared" si="40"/>
        <v/>
      </c>
      <c r="CA40" s="41">
        <f t="shared" si="41"/>
        <v>2.8520000000000003</v>
      </c>
      <c r="CB40" s="41">
        <f t="shared" si="42"/>
        <v>15.744000000000002</v>
      </c>
      <c r="CC40" s="90" t="str">
        <f t="shared" si="43"/>
        <v>IL18</v>
      </c>
      <c r="CD40" s="107">
        <v>37</v>
      </c>
      <c r="CE40" s="91">
        <f t="shared" si="73"/>
        <v>0.14239792215276462</v>
      </c>
      <c r="CF40" s="91">
        <f t="shared" si="74"/>
        <v>0.12887103984934833</v>
      </c>
      <c r="CG40" s="91">
        <f t="shared" si="75"/>
        <v>0.14478660077433039</v>
      </c>
      <c r="CH40" s="91" t="str">
        <f t="shared" si="76"/>
        <v/>
      </c>
      <c r="CI40" s="91" t="str">
        <f t="shared" si="77"/>
        <v/>
      </c>
      <c r="CJ40" s="91" t="str">
        <f t="shared" si="78"/>
        <v/>
      </c>
      <c r="CK40" s="91" t="str">
        <f t="shared" si="79"/>
        <v/>
      </c>
      <c r="CL40" s="91" t="str">
        <f t="shared" si="80"/>
        <v/>
      </c>
      <c r="CM40" s="91" t="str">
        <f t="shared" si="81"/>
        <v/>
      </c>
      <c r="CN40" s="91" t="str">
        <f t="shared" si="82"/>
        <v/>
      </c>
      <c r="CO40" s="91" t="str">
        <f t="shared" si="44"/>
        <v/>
      </c>
      <c r="CP40" s="91" t="str">
        <f t="shared" si="45"/>
        <v/>
      </c>
      <c r="CQ40" s="91">
        <f t="shared" si="52"/>
        <v>1.0567546601188079E-5</v>
      </c>
      <c r="CR40" s="91">
        <f t="shared" si="52"/>
        <v>3.2079251375967502E-5</v>
      </c>
      <c r="CS40" s="91">
        <f t="shared" si="52"/>
        <v>1.7846491455870762E-5</v>
      </c>
      <c r="CT40" s="91" t="str">
        <f t="shared" si="52"/>
        <v/>
      </c>
      <c r="CU40" s="91" t="str">
        <f t="shared" si="52"/>
        <v/>
      </c>
      <c r="CV40" s="91" t="str">
        <f t="shared" si="52"/>
        <v/>
      </c>
      <c r="CW40" s="91" t="str">
        <f t="shared" si="50"/>
        <v/>
      </c>
      <c r="CX40" s="91" t="str">
        <f t="shared" si="50"/>
        <v/>
      </c>
      <c r="CY40" s="91" t="str">
        <f t="shared" si="50"/>
        <v/>
      </c>
      <c r="CZ40" s="91" t="str">
        <f t="shared" si="48"/>
        <v/>
      </c>
      <c r="DA40" s="91" t="str">
        <f t="shared" si="46"/>
        <v/>
      </c>
      <c r="DB40" s="91" t="str">
        <f t="shared" si="47"/>
        <v/>
      </c>
    </row>
    <row r="41" spans="1:106" ht="15" customHeight="1" x14ac:dyDescent="0.3">
      <c r="A41" s="126" t="str">
        <f>'Gene Table'!B40</f>
        <v>IL19</v>
      </c>
      <c r="B41" s="102">
        <v>38</v>
      </c>
      <c r="C41" s="41">
        <f>IF('Test Sample Data'!C40="","",IF(SUM('Test Sample Data'!C$3:C$98)&gt;10,IF(AND(ISNUMBER('Test Sample Data'!C40),'Test Sample Data'!C40&lt;$C$109, 'Test Sample Data'!C40&gt;0),'Test Sample Data'!C40,$C$109),""))</f>
        <v>35</v>
      </c>
      <c r="D41" s="41">
        <f>IF('Test Sample Data'!D40="","",IF(SUM('Test Sample Data'!D$3:D$98)&gt;10,IF(AND(ISNUMBER('Test Sample Data'!D40),'Test Sample Data'!D40&lt;$C$109, 'Test Sample Data'!D40&gt;0),'Test Sample Data'!D40,$C$109),""))</f>
        <v>35</v>
      </c>
      <c r="E41" s="41">
        <f>IF('Test Sample Data'!E40="","",IF(SUM('Test Sample Data'!E$3:E$98)&gt;10,IF(AND(ISNUMBER('Test Sample Data'!E40),'Test Sample Data'!E40&lt;$C$109, 'Test Sample Data'!E40&gt;0),'Test Sample Data'!E40,$C$109),""))</f>
        <v>35</v>
      </c>
      <c r="F41" s="41" t="str">
        <f>IF('Test Sample Data'!F40="","",IF(SUM('Test Sample Data'!F$3:F$98)&gt;10,IF(AND(ISNUMBER('Test Sample Data'!F40),'Test Sample Data'!F40&lt;$C$109, 'Test Sample Data'!F40&gt;0),'Test Sample Data'!F40,$C$109),""))</f>
        <v/>
      </c>
      <c r="G41" s="41" t="str">
        <f>IF('Test Sample Data'!G40="","",IF(SUM('Test Sample Data'!G$3:G$98)&gt;10,IF(AND(ISNUMBER('Test Sample Data'!G40),'Test Sample Data'!G40&lt;$C$109, 'Test Sample Data'!G40&gt;0),'Test Sample Data'!G40,$C$109),""))</f>
        <v/>
      </c>
      <c r="H41" s="41" t="str">
        <f>IF('Test Sample Data'!H40="","",IF(SUM('Test Sample Data'!H$3:H$98)&gt;10,IF(AND(ISNUMBER('Test Sample Data'!H40),'Test Sample Data'!H40&lt;$C$109, 'Test Sample Data'!H40&gt;0),'Test Sample Data'!H40,$C$109),""))</f>
        <v/>
      </c>
      <c r="I41" s="41" t="str">
        <f>IF('Test Sample Data'!I40="","",IF(SUM('Test Sample Data'!I$3:I$98)&gt;10,IF(AND(ISNUMBER('Test Sample Data'!I40),'Test Sample Data'!I40&lt;$C$109, 'Test Sample Data'!I40&gt;0),'Test Sample Data'!I40,$C$109),""))</f>
        <v/>
      </c>
      <c r="J41" s="41" t="str">
        <f>IF('Test Sample Data'!J40="","",IF(SUM('Test Sample Data'!J$3:J$98)&gt;10,IF(AND(ISNUMBER('Test Sample Data'!J40),'Test Sample Data'!J40&lt;$C$109, 'Test Sample Data'!J40&gt;0),'Test Sample Data'!J40,$C$109),""))</f>
        <v/>
      </c>
      <c r="K41" s="41" t="str">
        <f>IF('Test Sample Data'!K40="","",IF(SUM('Test Sample Data'!K$3:K$98)&gt;10,IF(AND(ISNUMBER('Test Sample Data'!K40),'Test Sample Data'!K40&lt;$C$109, 'Test Sample Data'!K40&gt;0),'Test Sample Data'!K40,$C$109),""))</f>
        <v/>
      </c>
      <c r="L41" s="41" t="str">
        <f>IF('Test Sample Data'!L40="","",IF(SUM('Test Sample Data'!L$3:L$98)&gt;10,IF(AND(ISNUMBER('Test Sample Data'!L40),'Test Sample Data'!L40&lt;$C$109, 'Test Sample Data'!L40&gt;0),'Test Sample Data'!L40,$C$109),""))</f>
        <v/>
      </c>
      <c r="M41" s="41" t="str">
        <f>IF('Test Sample Data'!M40="","",IF(SUM('Test Sample Data'!M$3:M$98)&gt;10,IF(AND(ISNUMBER('Test Sample Data'!M40),'Test Sample Data'!M40&lt;$C$109, 'Test Sample Data'!M40&gt;0),'Test Sample Data'!M40,$C$109),""))</f>
        <v/>
      </c>
      <c r="N41" s="41" t="str">
        <f>IF('Test Sample Data'!N40="","",IF(SUM('Test Sample Data'!N$3:N$98)&gt;10,IF(AND(ISNUMBER('Test Sample Data'!N40),'Test Sample Data'!N40&lt;$C$109, 'Test Sample Data'!N40&gt;0),'Test Sample Data'!N40,$C$109),""))</f>
        <v/>
      </c>
      <c r="O41" s="41" t="str">
        <f>'Gene Table'!B40</f>
        <v>IL19</v>
      </c>
      <c r="P41" s="102">
        <v>38</v>
      </c>
      <c r="Q41" s="41">
        <f>IF('Control Sample Data'!C40="","",IF(SUM('Control Sample Data'!C$3:C$98)&gt;10,IF(AND(ISNUMBER('Control Sample Data'!C40),'Control Sample Data'!C40&lt;$C$109, 'Control Sample Data'!C40&gt;0),'Control Sample Data'!C40,$C$109),""))</f>
        <v>35</v>
      </c>
      <c r="R41" s="41">
        <f>IF('Control Sample Data'!D40="","",IF(SUM('Control Sample Data'!D$3:D$98)&gt;10,IF(AND(ISNUMBER('Control Sample Data'!D40),'Control Sample Data'!D40&lt;$C$109, 'Control Sample Data'!D40&gt;0),'Control Sample Data'!D40,$C$109),""))</f>
        <v>35</v>
      </c>
      <c r="S41" s="41">
        <f>IF('Control Sample Data'!E40="","",IF(SUM('Control Sample Data'!E$3:E$98)&gt;10,IF(AND(ISNUMBER('Control Sample Data'!E40),'Control Sample Data'!E40&lt;$C$109, 'Control Sample Data'!E40&gt;0),'Control Sample Data'!E40,$C$109),""))</f>
        <v>35</v>
      </c>
      <c r="T41" s="41" t="str">
        <f>IF('Control Sample Data'!F40="","",IF(SUM('Control Sample Data'!F$3:F$98)&gt;10,IF(AND(ISNUMBER('Control Sample Data'!F40),'Control Sample Data'!F40&lt;$C$109, 'Control Sample Data'!F40&gt;0),'Control Sample Data'!F40,$C$109),""))</f>
        <v/>
      </c>
      <c r="U41" s="41" t="str">
        <f>IF('Control Sample Data'!G40="","",IF(SUM('Control Sample Data'!G$3:G$98)&gt;10,IF(AND(ISNUMBER('Control Sample Data'!G40),'Control Sample Data'!G40&lt;$C$109, 'Control Sample Data'!G40&gt;0),'Control Sample Data'!G40,$C$109),""))</f>
        <v/>
      </c>
      <c r="V41" s="41" t="str">
        <f>IF('Control Sample Data'!H40="","",IF(SUM('Control Sample Data'!H$3:H$98)&gt;10,IF(AND(ISNUMBER('Control Sample Data'!H40),'Control Sample Data'!H40&lt;$C$109, 'Control Sample Data'!H40&gt;0),'Control Sample Data'!H40,$C$109),""))</f>
        <v/>
      </c>
      <c r="W41" s="41" t="str">
        <f>IF('Control Sample Data'!I40="","",IF(SUM('Control Sample Data'!I$3:I$98)&gt;10,IF(AND(ISNUMBER('Control Sample Data'!I40),'Control Sample Data'!I40&lt;$C$109, 'Control Sample Data'!I40&gt;0),'Control Sample Data'!I40,$C$109),""))</f>
        <v/>
      </c>
      <c r="X41" s="41" t="str">
        <f>IF('Control Sample Data'!J40="","",IF(SUM('Control Sample Data'!J$3:J$98)&gt;10,IF(AND(ISNUMBER('Control Sample Data'!J40),'Control Sample Data'!J40&lt;$C$109, 'Control Sample Data'!J40&gt;0),'Control Sample Data'!J40,$C$109),""))</f>
        <v/>
      </c>
      <c r="Y41" s="41" t="str">
        <f>IF('Control Sample Data'!K40="","",IF(SUM('Control Sample Data'!K$3:K$98)&gt;10,IF(AND(ISNUMBER('Control Sample Data'!K40),'Control Sample Data'!K40&lt;$C$109, 'Control Sample Data'!K40&gt;0),'Control Sample Data'!K40,$C$109),""))</f>
        <v/>
      </c>
      <c r="Z41" s="41" t="str">
        <f>IF('Control Sample Data'!L40="","",IF(SUM('Control Sample Data'!L$3:L$98)&gt;10,IF(AND(ISNUMBER('Control Sample Data'!L40),'Control Sample Data'!L40&lt;$C$109, 'Control Sample Data'!L40&gt;0),'Control Sample Data'!L40,$C$109),""))</f>
        <v/>
      </c>
      <c r="AA41" s="41" t="str">
        <f>IF('Control Sample Data'!M40="","",IF(SUM('Control Sample Data'!M$3:M$98)&gt;10,IF(AND(ISNUMBER('Control Sample Data'!M40),'Control Sample Data'!M40&lt;$C$109, 'Control Sample Data'!M40&gt;0),'Control Sample Data'!M40,$C$109),""))</f>
        <v/>
      </c>
      <c r="AB41" s="127" t="str">
        <f>IF('Control Sample Data'!N40="","",IF(SUM('Control Sample Data'!N$3:N$98)&gt;10,IF(AND(ISNUMBER('Control Sample Data'!N40),'Control Sample Data'!N40&lt;$C$109, 'Control Sample Data'!N40&gt;0),'Control Sample Data'!N40,$C$109),""))</f>
        <v/>
      </c>
      <c r="BA41" s="85" t="str">
        <f t="shared" si="36"/>
        <v>IL19</v>
      </c>
      <c r="BB41" s="107">
        <v>38</v>
      </c>
      <c r="BC41" s="86">
        <f t="shared" si="53"/>
        <v>16.291999999999998</v>
      </c>
      <c r="BD41" s="86">
        <f t="shared" si="54"/>
        <v>16.316000000000003</v>
      </c>
      <c r="BE41" s="86">
        <f t="shared" si="55"/>
        <v>16.417999999999999</v>
      </c>
      <c r="BF41" s="86" t="str">
        <f t="shared" si="56"/>
        <v/>
      </c>
      <c r="BG41" s="86" t="str">
        <f t="shared" si="57"/>
        <v/>
      </c>
      <c r="BH41" s="86" t="str">
        <f t="shared" si="58"/>
        <v/>
      </c>
      <c r="BI41" s="86" t="str">
        <f t="shared" si="59"/>
        <v/>
      </c>
      <c r="BJ41" s="86" t="str">
        <f t="shared" si="60"/>
        <v/>
      </c>
      <c r="BK41" s="86" t="str">
        <f t="shared" si="61"/>
        <v/>
      </c>
      <c r="BL41" s="86" t="str">
        <f t="shared" si="62"/>
        <v/>
      </c>
      <c r="BM41" s="86" t="str">
        <f t="shared" si="37"/>
        <v/>
      </c>
      <c r="BN41" s="86" t="str">
        <f t="shared" si="38"/>
        <v/>
      </c>
      <c r="BO41" s="86">
        <f t="shared" si="63"/>
        <v>16.53</v>
      </c>
      <c r="BP41" s="86">
        <f t="shared" si="64"/>
        <v>16.658000000000001</v>
      </c>
      <c r="BQ41" s="86">
        <f t="shared" si="65"/>
        <v>16.423999999999999</v>
      </c>
      <c r="BR41" s="86" t="str">
        <f t="shared" si="66"/>
        <v/>
      </c>
      <c r="BS41" s="86" t="str">
        <f t="shared" si="67"/>
        <v/>
      </c>
      <c r="BT41" s="86" t="str">
        <f t="shared" si="68"/>
        <v/>
      </c>
      <c r="BU41" s="86" t="str">
        <f t="shared" si="69"/>
        <v/>
      </c>
      <c r="BV41" s="86" t="str">
        <f t="shared" si="70"/>
        <v/>
      </c>
      <c r="BW41" s="86" t="str">
        <f t="shared" si="71"/>
        <v/>
      </c>
      <c r="BX41" s="86" t="str">
        <f t="shared" si="72"/>
        <v/>
      </c>
      <c r="BY41" s="86" t="str">
        <f t="shared" si="39"/>
        <v/>
      </c>
      <c r="BZ41" s="86" t="str">
        <f t="shared" si="40"/>
        <v/>
      </c>
      <c r="CA41" s="41">
        <f t="shared" si="41"/>
        <v>16.342000000000002</v>
      </c>
      <c r="CB41" s="41">
        <f t="shared" si="42"/>
        <v>16.537333333333333</v>
      </c>
      <c r="CC41" s="90" t="str">
        <f t="shared" si="43"/>
        <v>IL19</v>
      </c>
      <c r="CD41" s="107">
        <v>38</v>
      </c>
      <c r="CE41" s="91">
        <f t="shared" si="73"/>
        <v>1.2462905748138799E-5</v>
      </c>
      <c r="CF41" s="91">
        <f t="shared" si="74"/>
        <v>1.2257293651688118E-5</v>
      </c>
      <c r="CG41" s="91">
        <f t="shared" si="75"/>
        <v>1.1420616049138579E-5</v>
      </c>
      <c r="CH41" s="91" t="str">
        <f t="shared" si="76"/>
        <v/>
      </c>
      <c r="CI41" s="91" t="str">
        <f t="shared" si="77"/>
        <v/>
      </c>
      <c r="CJ41" s="91" t="str">
        <f t="shared" si="78"/>
        <v/>
      </c>
      <c r="CK41" s="91" t="str">
        <f t="shared" si="79"/>
        <v/>
      </c>
      <c r="CL41" s="91" t="str">
        <f t="shared" si="80"/>
        <v/>
      </c>
      <c r="CM41" s="91" t="str">
        <f t="shared" si="81"/>
        <v/>
      </c>
      <c r="CN41" s="91" t="str">
        <f t="shared" si="82"/>
        <v/>
      </c>
      <c r="CO41" s="91" t="str">
        <f t="shared" si="44"/>
        <v/>
      </c>
      <c r="CP41" s="91" t="str">
        <f t="shared" si="45"/>
        <v/>
      </c>
      <c r="CQ41" s="91">
        <f t="shared" si="52"/>
        <v>1.0567546601188079E-5</v>
      </c>
      <c r="CR41" s="91">
        <f t="shared" si="52"/>
        <v>9.670353103900327E-6</v>
      </c>
      <c r="CS41" s="91">
        <f t="shared" si="52"/>
        <v>1.1373217672721261E-5</v>
      </c>
      <c r="CT41" s="91" t="str">
        <f t="shared" si="52"/>
        <v/>
      </c>
      <c r="CU41" s="91" t="str">
        <f t="shared" si="52"/>
        <v/>
      </c>
      <c r="CV41" s="91" t="str">
        <f t="shared" si="52"/>
        <v/>
      </c>
      <c r="CW41" s="91" t="str">
        <f t="shared" si="50"/>
        <v/>
      </c>
      <c r="CX41" s="91" t="str">
        <f t="shared" si="50"/>
        <v/>
      </c>
      <c r="CY41" s="91" t="str">
        <f t="shared" si="50"/>
        <v/>
      </c>
      <c r="CZ41" s="91" t="str">
        <f t="shared" si="48"/>
        <v/>
      </c>
      <c r="DA41" s="91" t="str">
        <f t="shared" si="46"/>
        <v/>
      </c>
      <c r="DB41" s="91" t="str">
        <f t="shared" si="47"/>
        <v/>
      </c>
    </row>
    <row r="42" spans="1:106" ht="15" customHeight="1" x14ac:dyDescent="0.3">
      <c r="A42" s="126" t="str">
        <f>'Gene Table'!B41</f>
        <v>IL1A</v>
      </c>
      <c r="B42" s="102">
        <v>39</v>
      </c>
      <c r="C42" s="41">
        <f>IF('Test Sample Data'!C41="","",IF(SUM('Test Sample Data'!C$3:C$98)&gt;10,IF(AND(ISNUMBER('Test Sample Data'!C41),'Test Sample Data'!C41&lt;$C$109, 'Test Sample Data'!C41&gt;0),'Test Sample Data'!C41,$C$109),""))</f>
        <v>29.12</v>
      </c>
      <c r="D42" s="41">
        <f>IF('Test Sample Data'!D41="","",IF(SUM('Test Sample Data'!D$3:D$98)&gt;10,IF(AND(ISNUMBER('Test Sample Data'!D41),'Test Sample Data'!D41&lt;$C$109, 'Test Sample Data'!D41&gt;0),'Test Sample Data'!D41,$C$109),""))</f>
        <v>28.55</v>
      </c>
      <c r="E42" s="41">
        <f>IF('Test Sample Data'!E41="","",IF(SUM('Test Sample Data'!E$3:E$98)&gt;10,IF(AND(ISNUMBER('Test Sample Data'!E41),'Test Sample Data'!E41&lt;$C$109, 'Test Sample Data'!E41&gt;0),'Test Sample Data'!E41,$C$109),""))</f>
        <v>28.68</v>
      </c>
      <c r="F42" s="41" t="str">
        <f>IF('Test Sample Data'!F41="","",IF(SUM('Test Sample Data'!F$3:F$98)&gt;10,IF(AND(ISNUMBER('Test Sample Data'!F41),'Test Sample Data'!F41&lt;$C$109, 'Test Sample Data'!F41&gt;0),'Test Sample Data'!F41,$C$109),""))</f>
        <v/>
      </c>
      <c r="G42" s="41" t="str">
        <f>IF('Test Sample Data'!G41="","",IF(SUM('Test Sample Data'!G$3:G$98)&gt;10,IF(AND(ISNUMBER('Test Sample Data'!G41),'Test Sample Data'!G41&lt;$C$109, 'Test Sample Data'!G41&gt;0),'Test Sample Data'!G41,$C$109),""))</f>
        <v/>
      </c>
      <c r="H42" s="41" t="str">
        <f>IF('Test Sample Data'!H41="","",IF(SUM('Test Sample Data'!H$3:H$98)&gt;10,IF(AND(ISNUMBER('Test Sample Data'!H41),'Test Sample Data'!H41&lt;$C$109, 'Test Sample Data'!H41&gt;0),'Test Sample Data'!H41,$C$109),""))</f>
        <v/>
      </c>
      <c r="I42" s="41" t="str">
        <f>IF('Test Sample Data'!I41="","",IF(SUM('Test Sample Data'!I$3:I$98)&gt;10,IF(AND(ISNUMBER('Test Sample Data'!I41),'Test Sample Data'!I41&lt;$C$109, 'Test Sample Data'!I41&gt;0),'Test Sample Data'!I41,$C$109),""))</f>
        <v/>
      </c>
      <c r="J42" s="41" t="str">
        <f>IF('Test Sample Data'!J41="","",IF(SUM('Test Sample Data'!J$3:J$98)&gt;10,IF(AND(ISNUMBER('Test Sample Data'!J41),'Test Sample Data'!J41&lt;$C$109, 'Test Sample Data'!J41&gt;0),'Test Sample Data'!J41,$C$109),""))</f>
        <v/>
      </c>
      <c r="K42" s="41" t="str">
        <f>IF('Test Sample Data'!K41="","",IF(SUM('Test Sample Data'!K$3:K$98)&gt;10,IF(AND(ISNUMBER('Test Sample Data'!K41),'Test Sample Data'!K41&lt;$C$109, 'Test Sample Data'!K41&gt;0),'Test Sample Data'!K41,$C$109),""))</f>
        <v/>
      </c>
      <c r="L42" s="41" t="str">
        <f>IF('Test Sample Data'!L41="","",IF(SUM('Test Sample Data'!L$3:L$98)&gt;10,IF(AND(ISNUMBER('Test Sample Data'!L41),'Test Sample Data'!L41&lt;$C$109, 'Test Sample Data'!L41&gt;0),'Test Sample Data'!L41,$C$109),""))</f>
        <v/>
      </c>
      <c r="M42" s="41" t="str">
        <f>IF('Test Sample Data'!M41="","",IF(SUM('Test Sample Data'!M$3:M$98)&gt;10,IF(AND(ISNUMBER('Test Sample Data'!M41),'Test Sample Data'!M41&lt;$C$109, 'Test Sample Data'!M41&gt;0),'Test Sample Data'!M41,$C$109),""))</f>
        <v/>
      </c>
      <c r="N42" s="41" t="str">
        <f>IF('Test Sample Data'!N41="","",IF(SUM('Test Sample Data'!N$3:N$98)&gt;10,IF(AND(ISNUMBER('Test Sample Data'!N41),'Test Sample Data'!N41&lt;$C$109, 'Test Sample Data'!N41&gt;0),'Test Sample Data'!N41,$C$109),""))</f>
        <v/>
      </c>
      <c r="O42" s="41" t="str">
        <f>'Gene Table'!B41</f>
        <v>IL1A</v>
      </c>
      <c r="P42" s="102">
        <v>39</v>
      </c>
      <c r="Q42" s="41">
        <f>IF('Control Sample Data'!C41="","",IF(SUM('Control Sample Data'!C$3:C$98)&gt;10,IF(AND(ISNUMBER('Control Sample Data'!C41),'Control Sample Data'!C41&lt;$C$109, 'Control Sample Data'!C41&gt;0),'Control Sample Data'!C41,$C$109),""))</f>
        <v>27.91</v>
      </c>
      <c r="R42" s="41">
        <f>IF('Control Sample Data'!D41="","",IF(SUM('Control Sample Data'!D$3:D$98)&gt;10,IF(AND(ISNUMBER('Control Sample Data'!D41),'Control Sample Data'!D41&lt;$C$109, 'Control Sample Data'!D41&gt;0),'Control Sample Data'!D41,$C$109),""))</f>
        <v>27.97</v>
      </c>
      <c r="S42" s="41">
        <f>IF('Control Sample Data'!E41="","",IF(SUM('Control Sample Data'!E$3:E$98)&gt;10,IF(AND(ISNUMBER('Control Sample Data'!E41),'Control Sample Data'!E41&lt;$C$109, 'Control Sample Data'!E41&gt;0),'Control Sample Data'!E41,$C$109),""))</f>
        <v>27.98</v>
      </c>
      <c r="T42" s="41" t="str">
        <f>IF('Control Sample Data'!F41="","",IF(SUM('Control Sample Data'!F$3:F$98)&gt;10,IF(AND(ISNUMBER('Control Sample Data'!F41),'Control Sample Data'!F41&lt;$C$109, 'Control Sample Data'!F41&gt;0),'Control Sample Data'!F41,$C$109),""))</f>
        <v/>
      </c>
      <c r="U42" s="41" t="str">
        <f>IF('Control Sample Data'!G41="","",IF(SUM('Control Sample Data'!G$3:G$98)&gt;10,IF(AND(ISNUMBER('Control Sample Data'!G41),'Control Sample Data'!G41&lt;$C$109, 'Control Sample Data'!G41&gt;0),'Control Sample Data'!G41,$C$109),""))</f>
        <v/>
      </c>
      <c r="V42" s="41" t="str">
        <f>IF('Control Sample Data'!H41="","",IF(SUM('Control Sample Data'!H$3:H$98)&gt;10,IF(AND(ISNUMBER('Control Sample Data'!H41),'Control Sample Data'!H41&lt;$C$109, 'Control Sample Data'!H41&gt;0),'Control Sample Data'!H41,$C$109),""))</f>
        <v/>
      </c>
      <c r="W42" s="41" t="str">
        <f>IF('Control Sample Data'!I41="","",IF(SUM('Control Sample Data'!I$3:I$98)&gt;10,IF(AND(ISNUMBER('Control Sample Data'!I41),'Control Sample Data'!I41&lt;$C$109, 'Control Sample Data'!I41&gt;0),'Control Sample Data'!I41,$C$109),""))</f>
        <v/>
      </c>
      <c r="X42" s="41" t="str">
        <f>IF('Control Sample Data'!J41="","",IF(SUM('Control Sample Data'!J$3:J$98)&gt;10,IF(AND(ISNUMBER('Control Sample Data'!J41),'Control Sample Data'!J41&lt;$C$109, 'Control Sample Data'!J41&gt;0),'Control Sample Data'!J41,$C$109),""))</f>
        <v/>
      </c>
      <c r="Y42" s="41" t="str">
        <f>IF('Control Sample Data'!K41="","",IF(SUM('Control Sample Data'!K$3:K$98)&gt;10,IF(AND(ISNUMBER('Control Sample Data'!K41),'Control Sample Data'!K41&lt;$C$109, 'Control Sample Data'!K41&gt;0),'Control Sample Data'!K41,$C$109),""))</f>
        <v/>
      </c>
      <c r="Z42" s="41" t="str">
        <f>IF('Control Sample Data'!L41="","",IF(SUM('Control Sample Data'!L$3:L$98)&gt;10,IF(AND(ISNUMBER('Control Sample Data'!L41),'Control Sample Data'!L41&lt;$C$109, 'Control Sample Data'!L41&gt;0),'Control Sample Data'!L41,$C$109),""))</f>
        <v/>
      </c>
      <c r="AA42" s="41" t="str">
        <f>IF('Control Sample Data'!M41="","",IF(SUM('Control Sample Data'!M$3:M$98)&gt;10,IF(AND(ISNUMBER('Control Sample Data'!M41),'Control Sample Data'!M41&lt;$C$109, 'Control Sample Data'!M41&gt;0),'Control Sample Data'!M41,$C$109),""))</f>
        <v/>
      </c>
      <c r="AB42" s="127" t="str">
        <f>IF('Control Sample Data'!N41="","",IF(SUM('Control Sample Data'!N$3:N$98)&gt;10,IF(AND(ISNUMBER('Control Sample Data'!N41),'Control Sample Data'!N41&lt;$C$109, 'Control Sample Data'!N41&gt;0),'Control Sample Data'!N41,$C$109),""))</f>
        <v/>
      </c>
      <c r="BA42" s="85" t="str">
        <f t="shared" si="36"/>
        <v>IL1A</v>
      </c>
      <c r="BB42" s="107">
        <v>39</v>
      </c>
      <c r="BC42" s="86">
        <f t="shared" si="53"/>
        <v>10.411999999999999</v>
      </c>
      <c r="BD42" s="86">
        <f t="shared" si="54"/>
        <v>9.8660000000000032</v>
      </c>
      <c r="BE42" s="86">
        <f t="shared" si="55"/>
        <v>10.097999999999999</v>
      </c>
      <c r="BF42" s="86" t="str">
        <f t="shared" si="56"/>
        <v/>
      </c>
      <c r="BG42" s="86" t="str">
        <f t="shared" si="57"/>
        <v/>
      </c>
      <c r="BH42" s="86" t="str">
        <f t="shared" si="58"/>
        <v/>
      </c>
      <c r="BI42" s="86" t="str">
        <f t="shared" si="59"/>
        <v/>
      </c>
      <c r="BJ42" s="86" t="str">
        <f t="shared" si="60"/>
        <v/>
      </c>
      <c r="BK42" s="86" t="str">
        <f t="shared" si="61"/>
        <v/>
      </c>
      <c r="BL42" s="86" t="str">
        <f t="shared" si="62"/>
        <v/>
      </c>
      <c r="BM42" s="86" t="str">
        <f t="shared" si="37"/>
        <v/>
      </c>
      <c r="BN42" s="86" t="str">
        <f t="shared" si="38"/>
        <v/>
      </c>
      <c r="BO42" s="86">
        <f t="shared" si="63"/>
        <v>9.4400000000000013</v>
      </c>
      <c r="BP42" s="86">
        <f t="shared" si="64"/>
        <v>9.6280000000000001</v>
      </c>
      <c r="BQ42" s="86">
        <f t="shared" si="65"/>
        <v>9.4039999999999999</v>
      </c>
      <c r="BR42" s="86" t="str">
        <f t="shared" si="66"/>
        <v/>
      </c>
      <c r="BS42" s="86" t="str">
        <f t="shared" si="67"/>
        <v/>
      </c>
      <c r="BT42" s="86" t="str">
        <f t="shared" si="68"/>
        <v/>
      </c>
      <c r="BU42" s="86" t="str">
        <f t="shared" si="69"/>
        <v/>
      </c>
      <c r="BV42" s="86" t="str">
        <f t="shared" si="70"/>
        <v/>
      </c>
      <c r="BW42" s="86" t="str">
        <f t="shared" si="71"/>
        <v/>
      </c>
      <c r="BX42" s="86" t="str">
        <f t="shared" si="72"/>
        <v/>
      </c>
      <c r="BY42" s="86" t="str">
        <f t="shared" si="39"/>
        <v/>
      </c>
      <c r="BZ42" s="86" t="str">
        <f t="shared" si="40"/>
        <v/>
      </c>
      <c r="CA42" s="41">
        <f t="shared" si="41"/>
        <v>10.125333333333334</v>
      </c>
      <c r="CB42" s="41">
        <f t="shared" si="42"/>
        <v>9.4906666666666677</v>
      </c>
      <c r="CC42" s="90" t="str">
        <f t="shared" si="43"/>
        <v>IL1A</v>
      </c>
      <c r="CD42" s="107">
        <v>39</v>
      </c>
      <c r="CE42" s="91">
        <f t="shared" si="73"/>
        <v>7.3396556546170117E-4</v>
      </c>
      <c r="CF42" s="91">
        <f t="shared" si="74"/>
        <v>1.0716132202922279E-3</v>
      </c>
      <c r="CG42" s="91">
        <f t="shared" si="75"/>
        <v>9.1242904969060642E-4</v>
      </c>
      <c r="CH42" s="91" t="str">
        <f t="shared" si="76"/>
        <v/>
      </c>
      <c r="CI42" s="91" t="str">
        <f t="shared" si="77"/>
        <v/>
      </c>
      <c r="CJ42" s="91" t="str">
        <f t="shared" si="78"/>
        <v/>
      </c>
      <c r="CK42" s="91" t="str">
        <f t="shared" si="79"/>
        <v/>
      </c>
      <c r="CL42" s="91" t="str">
        <f t="shared" si="80"/>
        <v/>
      </c>
      <c r="CM42" s="91" t="str">
        <f t="shared" si="81"/>
        <v/>
      </c>
      <c r="CN42" s="91" t="str">
        <f t="shared" si="82"/>
        <v/>
      </c>
      <c r="CO42" s="91" t="str">
        <f t="shared" si="44"/>
        <v/>
      </c>
      <c r="CP42" s="91" t="str">
        <f t="shared" si="45"/>
        <v/>
      </c>
      <c r="CQ42" s="91">
        <f t="shared" si="52"/>
        <v>1.4397160325108395E-3</v>
      </c>
      <c r="CR42" s="91">
        <f t="shared" si="52"/>
        <v>1.2638141157059115E-3</v>
      </c>
      <c r="CS42" s="91">
        <f t="shared" si="52"/>
        <v>1.4760936799963159E-3</v>
      </c>
      <c r="CT42" s="91" t="str">
        <f t="shared" si="52"/>
        <v/>
      </c>
      <c r="CU42" s="91" t="str">
        <f t="shared" si="52"/>
        <v/>
      </c>
      <c r="CV42" s="91" t="str">
        <f t="shared" si="52"/>
        <v/>
      </c>
      <c r="CW42" s="91" t="str">
        <f t="shared" si="50"/>
        <v/>
      </c>
      <c r="CX42" s="91" t="str">
        <f t="shared" si="50"/>
        <v/>
      </c>
      <c r="CY42" s="91" t="str">
        <f t="shared" si="50"/>
        <v/>
      </c>
      <c r="CZ42" s="91" t="str">
        <f t="shared" si="48"/>
        <v/>
      </c>
      <c r="DA42" s="91" t="str">
        <f t="shared" si="46"/>
        <v/>
      </c>
      <c r="DB42" s="91" t="str">
        <f t="shared" si="47"/>
        <v/>
      </c>
    </row>
    <row r="43" spans="1:106" ht="15" customHeight="1" x14ac:dyDescent="0.3">
      <c r="A43" s="126" t="str">
        <f>'Gene Table'!B42</f>
        <v>IL1B</v>
      </c>
      <c r="B43" s="102">
        <v>40</v>
      </c>
      <c r="C43" s="41">
        <f>IF('Test Sample Data'!C42="","",IF(SUM('Test Sample Data'!C$3:C$98)&gt;10,IF(AND(ISNUMBER('Test Sample Data'!C42),'Test Sample Data'!C42&lt;$C$109, 'Test Sample Data'!C42&gt;0),'Test Sample Data'!C42,$C$109),""))</f>
        <v>35</v>
      </c>
      <c r="D43" s="41">
        <f>IF('Test Sample Data'!D42="","",IF(SUM('Test Sample Data'!D$3:D$98)&gt;10,IF(AND(ISNUMBER('Test Sample Data'!D42),'Test Sample Data'!D42&lt;$C$109, 'Test Sample Data'!D42&gt;0),'Test Sample Data'!D42,$C$109),""))</f>
        <v>35</v>
      </c>
      <c r="E43" s="41">
        <f>IF('Test Sample Data'!E42="","",IF(SUM('Test Sample Data'!E$3:E$98)&gt;10,IF(AND(ISNUMBER('Test Sample Data'!E42),'Test Sample Data'!E42&lt;$C$109, 'Test Sample Data'!E42&gt;0),'Test Sample Data'!E42,$C$109),""))</f>
        <v>35</v>
      </c>
      <c r="F43" s="41" t="str">
        <f>IF('Test Sample Data'!F42="","",IF(SUM('Test Sample Data'!F$3:F$98)&gt;10,IF(AND(ISNUMBER('Test Sample Data'!F42),'Test Sample Data'!F42&lt;$C$109, 'Test Sample Data'!F42&gt;0),'Test Sample Data'!F42,$C$109),""))</f>
        <v/>
      </c>
      <c r="G43" s="41" t="str">
        <f>IF('Test Sample Data'!G42="","",IF(SUM('Test Sample Data'!G$3:G$98)&gt;10,IF(AND(ISNUMBER('Test Sample Data'!G42),'Test Sample Data'!G42&lt;$C$109, 'Test Sample Data'!G42&gt;0),'Test Sample Data'!G42,$C$109),""))</f>
        <v/>
      </c>
      <c r="H43" s="41" t="str">
        <f>IF('Test Sample Data'!H42="","",IF(SUM('Test Sample Data'!H$3:H$98)&gt;10,IF(AND(ISNUMBER('Test Sample Data'!H42),'Test Sample Data'!H42&lt;$C$109, 'Test Sample Data'!H42&gt;0),'Test Sample Data'!H42,$C$109),""))</f>
        <v/>
      </c>
      <c r="I43" s="41" t="str">
        <f>IF('Test Sample Data'!I42="","",IF(SUM('Test Sample Data'!I$3:I$98)&gt;10,IF(AND(ISNUMBER('Test Sample Data'!I42),'Test Sample Data'!I42&lt;$C$109, 'Test Sample Data'!I42&gt;0),'Test Sample Data'!I42,$C$109),""))</f>
        <v/>
      </c>
      <c r="J43" s="41" t="str">
        <f>IF('Test Sample Data'!J42="","",IF(SUM('Test Sample Data'!J$3:J$98)&gt;10,IF(AND(ISNUMBER('Test Sample Data'!J42),'Test Sample Data'!J42&lt;$C$109, 'Test Sample Data'!J42&gt;0),'Test Sample Data'!J42,$C$109),""))</f>
        <v/>
      </c>
      <c r="K43" s="41" t="str">
        <f>IF('Test Sample Data'!K42="","",IF(SUM('Test Sample Data'!K$3:K$98)&gt;10,IF(AND(ISNUMBER('Test Sample Data'!K42),'Test Sample Data'!K42&lt;$C$109, 'Test Sample Data'!K42&gt;0),'Test Sample Data'!K42,$C$109),""))</f>
        <v/>
      </c>
      <c r="L43" s="41" t="str">
        <f>IF('Test Sample Data'!L42="","",IF(SUM('Test Sample Data'!L$3:L$98)&gt;10,IF(AND(ISNUMBER('Test Sample Data'!L42),'Test Sample Data'!L42&lt;$C$109, 'Test Sample Data'!L42&gt;0),'Test Sample Data'!L42,$C$109),""))</f>
        <v/>
      </c>
      <c r="M43" s="41" t="str">
        <f>IF('Test Sample Data'!M42="","",IF(SUM('Test Sample Data'!M$3:M$98)&gt;10,IF(AND(ISNUMBER('Test Sample Data'!M42),'Test Sample Data'!M42&lt;$C$109, 'Test Sample Data'!M42&gt;0),'Test Sample Data'!M42,$C$109),""))</f>
        <v/>
      </c>
      <c r="N43" s="41" t="str">
        <f>IF('Test Sample Data'!N42="","",IF(SUM('Test Sample Data'!N$3:N$98)&gt;10,IF(AND(ISNUMBER('Test Sample Data'!N42),'Test Sample Data'!N42&lt;$C$109, 'Test Sample Data'!N42&gt;0),'Test Sample Data'!N42,$C$109),""))</f>
        <v/>
      </c>
      <c r="O43" s="41" t="str">
        <f>'Gene Table'!B42</f>
        <v>IL1B</v>
      </c>
      <c r="P43" s="102">
        <v>40</v>
      </c>
      <c r="Q43" s="41">
        <f>IF('Control Sample Data'!C42="","",IF(SUM('Control Sample Data'!C$3:C$98)&gt;10,IF(AND(ISNUMBER('Control Sample Data'!C42),'Control Sample Data'!C42&lt;$C$109, 'Control Sample Data'!C42&gt;0),'Control Sample Data'!C42,$C$109),""))</f>
        <v>35</v>
      </c>
      <c r="R43" s="41">
        <f>IF('Control Sample Data'!D42="","",IF(SUM('Control Sample Data'!D$3:D$98)&gt;10,IF(AND(ISNUMBER('Control Sample Data'!D42),'Control Sample Data'!D42&lt;$C$109, 'Control Sample Data'!D42&gt;0),'Control Sample Data'!D42,$C$109),""))</f>
        <v>35</v>
      </c>
      <c r="S43" s="41">
        <f>IF('Control Sample Data'!E42="","",IF(SUM('Control Sample Data'!E$3:E$98)&gt;10,IF(AND(ISNUMBER('Control Sample Data'!E42),'Control Sample Data'!E42&lt;$C$109, 'Control Sample Data'!E42&gt;0),'Control Sample Data'!E42,$C$109),""))</f>
        <v>35</v>
      </c>
      <c r="T43" s="41" t="str">
        <f>IF('Control Sample Data'!F42="","",IF(SUM('Control Sample Data'!F$3:F$98)&gt;10,IF(AND(ISNUMBER('Control Sample Data'!F42),'Control Sample Data'!F42&lt;$C$109, 'Control Sample Data'!F42&gt;0),'Control Sample Data'!F42,$C$109),""))</f>
        <v/>
      </c>
      <c r="U43" s="41" t="str">
        <f>IF('Control Sample Data'!G42="","",IF(SUM('Control Sample Data'!G$3:G$98)&gt;10,IF(AND(ISNUMBER('Control Sample Data'!G42),'Control Sample Data'!G42&lt;$C$109, 'Control Sample Data'!G42&gt;0),'Control Sample Data'!G42,$C$109),""))</f>
        <v/>
      </c>
      <c r="V43" s="41" t="str">
        <f>IF('Control Sample Data'!H42="","",IF(SUM('Control Sample Data'!H$3:H$98)&gt;10,IF(AND(ISNUMBER('Control Sample Data'!H42),'Control Sample Data'!H42&lt;$C$109, 'Control Sample Data'!H42&gt;0),'Control Sample Data'!H42,$C$109),""))</f>
        <v/>
      </c>
      <c r="W43" s="41" t="str">
        <f>IF('Control Sample Data'!I42="","",IF(SUM('Control Sample Data'!I$3:I$98)&gt;10,IF(AND(ISNUMBER('Control Sample Data'!I42),'Control Sample Data'!I42&lt;$C$109, 'Control Sample Data'!I42&gt;0),'Control Sample Data'!I42,$C$109),""))</f>
        <v/>
      </c>
      <c r="X43" s="41" t="str">
        <f>IF('Control Sample Data'!J42="","",IF(SUM('Control Sample Data'!J$3:J$98)&gt;10,IF(AND(ISNUMBER('Control Sample Data'!J42),'Control Sample Data'!J42&lt;$C$109, 'Control Sample Data'!J42&gt;0),'Control Sample Data'!J42,$C$109),""))</f>
        <v/>
      </c>
      <c r="Y43" s="41" t="str">
        <f>IF('Control Sample Data'!K42="","",IF(SUM('Control Sample Data'!K$3:K$98)&gt;10,IF(AND(ISNUMBER('Control Sample Data'!K42),'Control Sample Data'!K42&lt;$C$109, 'Control Sample Data'!K42&gt;0),'Control Sample Data'!K42,$C$109),""))</f>
        <v/>
      </c>
      <c r="Z43" s="41" t="str">
        <f>IF('Control Sample Data'!L42="","",IF(SUM('Control Sample Data'!L$3:L$98)&gt;10,IF(AND(ISNUMBER('Control Sample Data'!L42),'Control Sample Data'!L42&lt;$C$109, 'Control Sample Data'!L42&gt;0),'Control Sample Data'!L42,$C$109),""))</f>
        <v/>
      </c>
      <c r="AA43" s="41" t="str">
        <f>IF('Control Sample Data'!M42="","",IF(SUM('Control Sample Data'!M$3:M$98)&gt;10,IF(AND(ISNUMBER('Control Sample Data'!M42),'Control Sample Data'!M42&lt;$C$109, 'Control Sample Data'!M42&gt;0),'Control Sample Data'!M42,$C$109),""))</f>
        <v/>
      </c>
      <c r="AB43" s="127" t="str">
        <f>IF('Control Sample Data'!N42="","",IF(SUM('Control Sample Data'!N$3:N$98)&gt;10,IF(AND(ISNUMBER('Control Sample Data'!N42),'Control Sample Data'!N42&lt;$C$109, 'Control Sample Data'!N42&gt;0),'Control Sample Data'!N42,$C$109),""))</f>
        <v/>
      </c>
      <c r="BA43" s="85" t="str">
        <f t="shared" si="36"/>
        <v>IL1B</v>
      </c>
      <c r="BB43" s="107">
        <v>40</v>
      </c>
      <c r="BC43" s="86">
        <f t="shared" si="53"/>
        <v>16.291999999999998</v>
      </c>
      <c r="BD43" s="86">
        <f t="shared" si="54"/>
        <v>16.316000000000003</v>
      </c>
      <c r="BE43" s="86">
        <f t="shared" si="55"/>
        <v>16.417999999999999</v>
      </c>
      <c r="BF43" s="86" t="str">
        <f t="shared" si="56"/>
        <v/>
      </c>
      <c r="BG43" s="86" t="str">
        <f t="shared" si="57"/>
        <v/>
      </c>
      <c r="BH43" s="86" t="str">
        <f t="shared" si="58"/>
        <v/>
      </c>
      <c r="BI43" s="86" t="str">
        <f t="shared" si="59"/>
        <v/>
      </c>
      <c r="BJ43" s="86" t="str">
        <f t="shared" si="60"/>
        <v/>
      </c>
      <c r="BK43" s="86" t="str">
        <f t="shared" si="61"/>
        <v/>
      </c>
      <c r="BL43" s="86" t="str">
        <f t="shared" si="62"/>
        <v/>
      </c>
      <c r="BM43" s="86" t="str">
        <f t="shared" si="37"/>
        <v/>
      </c>
      <c r="BN43" s="86" t="str">
        <f t="shared" si="38"/>
        <v/>
      </c>
      <c r="BO43" s="86">
        <f t="shared" si="63"/>
        <v>16.53</v>
      </c>
      <c r="BP43" s="86">
        <f t="shared" si="64"/>
        <v>16.658000000000001</v>
      </c>
      <c r="BQ43" s="86">
        <f t="shared" si="65"/>
        <v>16.423999999999999</v>
      </c>
      <c r="BR43" s="86" t="str">
        <f t="shared" si="66"/>
        <v/>
      </c>
      <c r="BS43" s="86" t="str">
        <f t="shared" si="67"/>
        <v/>
      </c>
      <c r="BT43" s="86" t="str">
        <f t="shared" si="68"/>
        <v/>
      </c>
      <c r="BU43" s="86" t="str">
        <f t="shared" si="69"/>
        <v/>
      </c>
      <c r="BV43" s="86" t="str">
        <f t="shared" si="70"/>
        <v/>
      </c>
      <c r="BW43" s="86" t="str">
        <f t="shared" si="71"/>
        <v/>
      </c>
      <c r="BX43" s="86" t="str">
        <f t="shared" si="72"/>
        <v/>
      </c>
      <c r="BY43" s="86" t="str">
        <f t="shared" si="39"/>
        <v/>
      </c>
      <c r="BZ43" s="86" t="str">
        <f t="shared" si="40"/>
        <v/>
      </c>
      <c r="CA43" s="41">
        <f t="shared" si="41"/>
        <v>16.342000000000002</v>
      </c>
      <c r="CB43" s="41">
        <f t="shared" si="42"/>
        <v>16.537333333333333</v>
      </c>
      <c r="CC43" s="90" t="str">
        <f t="shared" si="43"/>
        <v>IL1B</v>
      </c>
      <c r="CD43" s="107">
        <v>40</v>
      </c>
      <c r="CE43" s="91">
        <f t="shared" si="73"/>
        <v>1.2462905748138799E-5</v>
      </c>
      <c r="CF43" s="91">
        <f t="shared" si="74"/>
        <v>1.2257293651688118E-5</v>
      </c>
      <c r="CG43" s="91">
        <f t="shared" si="75"/>
        <v>1.1420616049138579E-5</v>
      </c>
      <c r="CH43" s="91" t="str">
        <f t="shared" si="76"/>
        <v/>
      </c>
      <c r="CI43" s="91" t="str">
        <f t="shared" si="77"/>
        <v/>
      </c>
      <c r="CJ43" s="91" t="str">
        <f t="shared" si="78"/>
        <v/>
      </c>
      <c r="CK43" s="91" t="str">
        <f t="shared" si="79"/>
        <v/>
      </c>
      <c r="CL43" s="91" t="str">
        <f t="shared" si="80"/>
        <v/>
      </c>
      <c r="CM43" s="91" t="str">
        <f t="shared" si="81"/>
        <v/>
      </c>
      <c r="CN43" s="91" t="str">
        <f t="shared" si="82"/>
        <v/>
      </c>
      <c r="CO43" s="91" t="str">
        <f t="shared" si="44"/>
        <v/>
      </c>
      <c r="CP43" s="91" t="str">
        <f t="shared" si="45"/>
        <v/>
      </c>
      <c r="CQ43" s="91">
        <f t="shared" si="52"/>
        <v>1.0567546601188079E-5</v>
      </c>
      <c r="CR43" s="91">
        <f t="shared" si="52"/>
        <v>9.670353103900327E-6</v>
      </c>
      <c r="CS43" s="91">
        <f t="shared" si="52"/>
        <v>1.1373217672721261E-5</v>
      </c>
      <c r="CT43" s="91" t="str">
        <f t="shared" si="52"/>
        <v/>
      </c>
      <c r="CU43" s="91" t="str">
        <f t="shared" si="52"/>
        <v/>
      </c>
      <c r="CV43" s="91" t="str">
        <f t="shared" si="52"/>
        <v/>
      </c>
      <c r="CW43" s="91" t="str">
        <f t="shared" si="50"/>
        <v/>
      </c>
      <c r="CX43" s="91" t="str">
        <f t="shared" si="50"/>
        <v/>
      </c>
      <c r="CY43" s="91" t="str">
        <f t="shared" si="50"/>
        <v/>
      </c>
      <c r="CZ43" s="91" t="str">
        <f t="shared" si="48"/>
        <v/>
      </c>
      <c r="DA43" s="91" t="str">
        <f t="shared" si="46"/>
        <v/>
      </c>
      <c r="DB43" s="91" t="str">
        <f t="shared" si="47"/>
        <v/>
      </c>
    </row>
    <row r="44" spans="1:106" ht="15" customHeight="1" x14ac:dyDescent="0.3">
      <c r="A44" s="126" t="str">
        <f>'Gene Table'!B43</f>
        <v>IL1RN</v>
      </c>
      <c r="B44" s="102">
        <v>41</v>
      </c>
      <c r="C44" s="41">
        <f>IF('Test Sample Data'!C43="","",IF(SUM('Test Sample Data'!C$3:C$98)&gt;10,IF(AND(ISNUMBER('Test Sample Data'!C43),'Test Sample Data'!C43&lt;$C$109, 'Test Sample Data'!C43&gt;0),'Test Sample Data'!C43,$C$109),""))</f>
        <v>29.09</v>
      </c>
      <c r="D44" s="41">
        <f>IF('Test Sample Data'!D43="","",IF(SUM('Test Sample Data'!D$3:D$98)&gt;10,IF(AND(ISNUMBER('Test Sample Data'!D43),'Test Sample Data'!D43&lt;$C$109, 'Test Sample Data'!D43&gt;0),'Test Sample Data'!D43,$C$109),""))</f>
        <v>29.17</v>
      </c>
      <c r="E44" s="41">
        <f>IF('Test Sample Data'!E43="","",IF(SUM('Test Sample Data'!E$3:E$98)&gt;10,IF(AND(ISNUMBER('Test Sample Data'!E43),'Test Sample Data'!E43&lt;$C$109, 'Test Sample Data'!E43&gt;0),'Test Sample Data'!E43,$C$109),""))</f>
        <v>29.15</v>
      </c>
      <c r="F44" s="41" t="str">
        <f>IF('Test Sample Data'!F43="","",IF(SUM('Test Sample Data'!F$3:F$98)&gt;10,IF(AND(ISNUMBER('Test Sample Data'!F43),'Test Sample Data'!F43&lt;$C$109, 'Test Sample Data'!F43&gt;0),'Test Sample Data'!F43,$C$109),""))</f>
        <v/>
      </c>
      <c r="G44" s="41" t="str">
        <f>IF('Test Sample Data'!G43="","",IF(SUM('Test Sample Data'!G$3:G$98)&gt;10,IF(AND(ISNUMBER('Test Sample Data'!G43),'Test Sample Data'!G43&lt;$C$109, 'Test Sample Data'!G43&gt;0),'Test Sample Data'!G43,$C$109),""))</f>
        <v/>
      </c>
      <c r="H44" s="41" t="str">
        <f>IF('Test Sample Data'!H43="","",IF(SUM('Test Sample Data'!H$3:H$98)&gt;10,IF(AND(ISNUMBER('Test Sample Data'!H43),'Test Sample Data'!H43&lt;$C$109, 'Test Sample Data'!H43&gt;0),'Test Sample Data'!H43,$C$109),""))</f>
        <v/>
      </c>
      <c r="I44" s="41" t="str">
        <f>IF('Test Sample Data'!I43="","",IF(SUM('Test Sample Data'!I$3:I$98)&gt;10,IF(AND(ISNUMBER('Test Sample Data'!I43),'Test Sample Data'!I43&lt;$C$109, 'Test Sample Data'!I43&gt;0),'Test Sample Data'!I43,$C$109),""))</f>
        <v/>
      </c>
      <c r="J44" s="41" t="str">
        <f>IF('Test Sample Data'!J43="","",IF(SUM('Test Sample Data'!J$3:J$98)&gt;10,IF(AND(ISNUMBER('Test Sample Data'!J43),'Test Sample Data'!J43&lt;$C$109, 'Test Sample Data'!J43&gt;0),'Test Sample Data'!J43,$C$109),""))</f>
        <v/>
      </c>
      <c r="K44" s="41" t="str">
        <f>IF('Test Sample Data'!K43="","",IF(SUM('Test Sample Data'!K$3:K$98)&gt;10,IF(AND(ISNUMBER('Test Sample Data'!K43),'Test Sample Data'!K43&lt;$C$109, 'Test Sample Data'!K43&gt;0),'Test Sample Data'!K43,$C$109),""))</f>
        <v/>
      </c>
      <c r="L44" s="41" t="str">
        <f>IF('Test Sample Data'!L43="","",IF(SUM('Test Sample Data'!L$3:L$98)&gt;10,IF(AND(ISNUMBER('Test Sample Data'!L43),'Test Sample Data'!L43&lt;$C$109, 'Test Sample Data'!L43&gt;0),'Test Sample Data'!L43,$C$109),""))</f>
        <v/>
      </c>
      <c r="M44" s="41" t="str">
        <f>IF('Test Sample Data'!M43="","",IF(SUM('Test Sample Data'!M$3:M$98)&gt;10,IF(AND(ISNUMBER('Test Sample Data'!M43),'Test Sample Data'!M43&lt;$C$109, 'Test Sample Data'!M43&gt;0),'Test Sample Data'!M43,$C$109),""))</f>
        <v/>
      </c>
      <c r="N44" s="41" t="str">
        <f>IF('Test Sample Data'!N43="","",IF(SUM('Test Sample Data'!N$3:N$98)&gt;10,IF(AND(ISNUMBER('Test Sample Data'!N43),'Test Sample Data'!N43&lt;$C$109, 'Test Sample Data'!N43&gt;0),'Test Sample Data'!N43,$C$109),""))</f>
        <v/>
      </c>
      <c r="O44" s="41" t="str">
        <f>'Gene Table'!B43</f>
        <v>IL1RN</v>
      </c>
      <c r="P44" s="102">
        <v>41</v>
      </c>
      <c r="Q44" s="41">
        <f>IF('Control Sample Data'!C43="","",IF(SUM('Control Sample Data'!C$3:C$98)&gt;10,IF(AND(ISNUMBER('Control Sample Data'!C43),'Control Sample Data'!C43&lt;$C$109, 'Control Sample Data'!C43&gt;0),'Control Sample Data'!C43,$C$109),""))</f>
        <v>28.65</v>
      </c>
      <c r="R44" s="41">
        <f>IF('Control Sample Data'!D43="","",IF(SUM('Control Sample Data'!D$3:D$98)&gt;10,IF(AND(ISNUMBER('Control Sample Data'!D43),'Control Sample Data'!D43&lt;$C$109, 'Control Sample Data'!D43&gt;0),'Control Sample Data'!D43,$C$109),""))</f>
        <v>28.56</v>
      </c>
      <c r="S44" s="41">
        <f>IF('Control Sample Data'!E43="","",IF(SUM('Control Sample Data'!E$3:E$98)&gt;10,IF(AND(ISNUMBER('Control Sample Data'!E43),'Control Sample Data'!E43&lt;$C$109, 'Control Sample Data'!E43&gt;0),'Control Sample Data'!E43,$C$109),""))</f>
        <v>28.38</v>
      </c>
      <c r="T44" s="41" t="str">
        <f>IF('Control Sample Data'!F43="","",IF(SUM('Control Sample Data'!F$3:F$98)&gt;10,IF(AND(ISNUMBER('Control Sample Data'!F43),'Control Sample Data'!F43&lt;$C$109, 'Control Sample Data'!F43&gt;0),'Control Sample Data'!F43,$C$109),""))</f>
        <v/>
      </c>
      <c r="U44" s="41" t="str">
        <f>IF('Control Sample Data'!G43="","",IF(SUM('Control Sample Data'!G$3:G$98)&gt;10,IF(AND(ISNUMBER('Control Sample Data'!G43),'Control Sample Data'!G43&lt;$C$109, 'Control Sample Data'!G43&gt;0),'Control Sample Data'!G43,$C$109),""))</f>
        <v/>
      </c>
      <c r="V44" s="41" t="str">
        <f>IF('Control Sample Data'!H43="","",IF(SUM('Control Sample Data'!H$3:H$98)&gt;10,IF(AND(ISNUMBER('Control Sample Data'!H43),'Control Sample Data'!H43&lt;$C$109, 'Control Sample Data'!H43&gt;0),'Control Sample Data'!H43,$C$109),""))</f>
        <v/>
      </c>
      <c r="W44" s="41" t="str">
        <f>IF('Control Sample Data'!I43="","",IF(SUM('Control Sample Data'!I$3:I$98)&gt;10,IF(AND(ISNUMBER('Control Sample Data'!I43),'Control Sample Data'!I43&lt;$C$109, 'Control Sample Data'!I43&gt;0),'Control Sample Data'!I43,$C$109),""))</f>
        <v/>
      </c>
      <c r="X44" s="41" t="str">
        <f>IF('Control Sample Data'!J43="","",IF(SUM('Control Sample Data'!J$3:J$98)&gt;10,IF(AND(ISNUMBER('Control Sample Data'!J43),'Control Sample Data'!J43&lt;$C$109, 'Control Sample Data'!J43&gt;0),'Control Sample Data'!J43,$C$109),""))</f>
        <v/>
      </c>
      <c r="Y44" s="41" t="str">
        <f>IF('Control Sample Data'!K43="","",IF(SUM('Control Sample Data'!K$3:K$98)&gt;10,IF(AND(ISNUMBER('Control Sample Data'!K43),'Control Sample Data'!K43&lt;$C$109, 'Control Sample Data'!K43&gt;0),'Control Sample Data'!K43,$C$109),""))</f>
        <v/>
      </c>
      <c r="Z44" s="41" t="str">
        <f>IF('Control Sample Data'!L43="","",IF(SUM('Control Sample Data'!L$3:L$98)&gt;10,IF(AND(ISNUMBER('Control Sample Data'!L43),'Control Sample Data'!L43&lt;$C$109, 'Control Sample Data'!L43&gt;0),'Control Sample Data'!L43,$C$109),""))</f>
        <v/>
      </c>
      <c r="AA44" s="41" t="str">
        <f>IF('Control Sample Data'!M43="","",IF(SUM('Control Sample Data'!M$3:M$98)&gt;10,IF(AND(ISNUMBER('Control Sample Data'!M43),'Control Sample Data'!M43&lt;$C$109, 'Control Sample Data'!M43&gt;0),'Control Sample Data'!M43,$C$109),""))</f>
        <v/>
      </c>
      <c r="AB44" s="127" t="str">
        <f>IF('Control Sample Data'!N43="","",IF(SUM('Control Sample Data'!N$3:N$98)&gt;10,IF(AND(ISNUMBER('Control Sample Data'!N43),'Control Sample Data'!N43&lt;$C$109, 'Control Sample Data'!N43&gt;0),'Control Sample Data'!N43,$C$109),""))</f>
        <v/>
      </c>
      <c r="BA44" s="85" t="str">
        <f t="shared" si="36"/>
        <v>IL1RN</v>
      </c>
      <c r="BB44" s="107">
        <v>41</v>
      </c>
      <c r="BC44" s="86">
        <f t="shared" si="53"/>
        <v>10.381999999999998</v>
      </c>
      <c r="BD44" s="86">
        <f t="shared" si="54"/>
        <v>10.486000000000004</v>
      </c>
      <c r="BE44" s="86">
        <f t="shared" si="55"/>
        <v>10.567999999999998</v>
      </c>
      <c r="BF44" s="86" t="str">
        <f t="shared" si="56"/>
        <v/>
      </c>
      <c r="BG44" s="86" t="str">
        <f t="shared" si="57"/>
        <v/>
      </c>
      <c r="BH44" s="86" t="str">
        <f t="shared" si="58"/>
        <v/>
      </c>
      <c r="BI44" s="86" t="str">
        <f t="shared" si="59"/>
        <v/>
      </c>
      <c r="BJ44" s="86" t="str">
        <f t="shared" si="60"/>
        <v/>
      </c>
      <c r="BK44" s="86" t="str">
        <f t="shared" si="61"/>
        <v/>
      </c>
      <c r="BL44" s="86" t="str">
        <f t="shared" si="62"/>
        <v/>
      </c>
      <c r="BM44" s="86" t="str">
        <f t="shared" si="37"/>
        <v/>
      </c>
      <c r="BN44" s="86" t="str">
        <f t="shared" si="38"/>
        <v/>
      </c>
      <c r="BO44" s="86">
        <f t="shared" si="63"/>
        <v>10.18</v>
      </c>
      <c r="BP44" s="86">
        <f t="shared" si="64"/>
        <v>10.218</v>
      </c>
      <c r="BQ44" s="86">
        <f t="shared" si="65"/>
        <v>9.8039999999999985</v>
      </c>
      <c r="BR44" s="86" t="str">
        <f t="shared" si="66"/>
        <v/>
      </c>
      <c r="BS44" s="86" t="str">
        <f t="shared" si="67"/>
        <v/>
      </c>
      <c r="BT44" s="86" t="str">
        <f t="shared" si="68"/>
        <v/>
      </c>
      <c r="BU44" s="86" t="str">
        <f t="shared" si="69"/>
        <v/>
      </c>
      <c r="BV44" s="86" t="str">
        <f t="shared" si="70"/>
        <v/>
      </c>
      <c r="BW44" s="86" t="str">
        <f t="shared" si="71"/>
        <v/>
      </c>
      <c r="BX44" s="86" t="str">
        <f t="shared" si="72"/>
        <v/>
      </c>
      <c r="BY44" s="86" t="str">
        <f t="shared" si="39"/>
        <v/>
      </c>
      <c r="BZ44" s="86" t="str">
        <f t="shared" si="40"/>
        <v/>
      </c>
      <c r="CA44" s="41">
        <f t="shared" si="41"/>
        <v>10.478666666666667</v>
      </c>
      <c r="CB44" s="41">
        <f t="shared" si="42"/>
        <v>10.067333333333332</v>
      </c>
      <c r="CC44" s="90" t="str">
        <f t="shared" si="43"/>
        <v>IL1RN</v>
      </c>
      <c r="CD44" s="107">
        <v>41</v>
      </c>
      <c r="CE44" s="91">
        <f t="shared" si="73"/>
        <v>7.4938774218793428E-4</v>
      </c>
      <c r="CF44" s="91">
        <f t="shared" si="74"/>
        <v>6.9726756820559564E-4</v>
      </c>
      <c r="CG44" s="91">
        <f t="shared" si="75"/>
        <v>6.5874147184555689E-4</v>
      </c>
      <c r="CH44" s="91" t="str">
        <f t="shared" si="76"/>
        <v/>
      </c>
      <c r="CI44" s="91" t="str">
        <f t="shared" si="77"/>
        <v/>
      </c>
      <c r="CJ44" s="91" t="str">
        <f t="shared" si="78"/>
        <v/>
      </c>
      <c r="CK44" s="91" t="str">
        <f t="shared" si="79"/>
        <v/>
      </c>
      <c r="CL44" s="91" t="str">
        <f t="shared" si="80"/>
        <v/>
      </c>
      <c r="CM44" s="91" t="str">
        <f t="shared" si="81"/>
        <v/>
      </c>
      <c r="CN44" s="91" t="str">
        <f t="shared" si="82"/>
        <v/>
      </c>
      <c r="CO44" s="91" t="str">
        <f t="shared" si="44"/>
        <v/>
      </c>
      <c r="CP44" s="91" t="str">
        <f t="shared" si="45"/>
        <v/>
      </c>
      <c r="CQ44" s="91">
        <f t="shared" si="52"/>
        <v>8.6201464481509306E-4</v>
      </c>
      <c r="CR44" s="91">
        <f t="shared" si="52"/>
        <v>8.3960594359668603E-4</v>
      </c>
      <c r="CS44" s="91">
        <f t="shared" si="52"/>
        <v>1.1186698222458581E-3</v>
      </c>
      <c r="CT44" s="91" t="str">
        <f t="shared" si="52"/>
        <v/>
      </c>
      <c r="CU44" s="91" t="str">
        <f t="shared" si="52"/>
        <v/>
      </c>
      <c r="CV44" s="91" t="str">
        <f t="shared" si="52"/>
        <v/>
      </c>
      <c r="CW44" s="91" t="str">
        <f t="shared" si="50"/>
        <v/>
      </c>
      <c r="CX44" s="91" t="str">
        <f t="shared" si="50"/>
        <v/>
      </c>
      <c r="CY44" s="91" t="str">
        <f t="shared" si="50"/>
        <v/>
      </c>
      <c r="CZ44" s="91" t="str">
        <f t="shared" si="48"/>
        <v/>
      </c>
      <c r="DA44" s="91" t="str">
        <f t="shared" si="46"/>
        <v/>
      </c>
      <c r="DB44" s="91" t="str">
        <f t="shared" si="47"/>
        <v/>
      </c>
    </row>
    <row r="45" spans="1:106" ht="15" customHeight="1" x14ac:dyDescent="0.3">
      <c r="A45" s="126" t="str">
        <f>'Gene Table'!B44</f>
        <v>IL2</v>
      </c>
      <c r="B45" s="102">
        <v>42</v>
      </c>
      <c r="C45" s="41">
        <f>IF('Test Sample Data'!C44="","",IF(SUM('Test Sample Data'!C$3:C$98)&gt;10,IF(AND(ISNUMBER('Test Sample Data'!C44),'Test Sample Data'!C44&lt;$C$109, 'Test Sample Data'!C44&gt;0),'Test Sample Data'!C44,$C$109),""))</f>
        <v>34.299999999999997</v>
      </c>
      <c r="D45" s="41">
        <f>IF('Test Sample Data'!D44="","",IF(SUM('Test Sample Data'!D$3:D$98)&gt;10,IF(AND(ISNUMBER('Test Sample Data'!D44),'Test Sample Data'!D44&lt;$C$109, 'Test Sample Data'!D44&gt;0),'Test Sample Data'!D44,$C$109),""))</f>
        <v>34.29</v>
      </c>
      <c r="E45" s="41">
        <f>IF('Test Sample Data'!E44="","",IF(SUM('Test Sample Data'!E$3:E$98)&gt;10,IF(AND(ISNUMBER('Test Sample Data'!E44),'Test Sample Data'!E44&lt;$C$109, 'Test Sample Data'!E44&gt;0),'Test Sample Data'!E44,$C$109),""))</f>
        <v>35</v>
      </c>
      <c r="F45" s="41" t="str">
        <f>IF('Test Sample Data'!F44="","",IF(SUM('Test Sample Data'!F$3:F$98)&gt;10,IF(AND(ISNUMBER('Test Sample Data'!F44),'Test Sample Data'!F44&lt;$C$109, 'Test Sample Data'!F44&gt;0),'Test Sample Data'!F44,$C$109),""))</f>
        <v/>
      </c>
      <c r="G45" s="41" t="str">
        <f>IF('Test Sample Data'!G44="","",IF(SUM('Test Sample Data'!G$3:G$98)&gt;10,IF(AND(ISNUMBER('Test Sample Data'!G44),'Test Sample Data'!G44&lt;$C$109, 'Test Sample Data'!G44&gt;0),'Test Sample Data'!G44,$C$109),""))</f>
        <v/>
      </c>
      <c r="H45" s="41" t="str">
        <f>IF('Test Sample Data'!H44="","",IF(SUM('Test Sample Data'!H$3:H$98)&gt;10,IF(AND(ISNUMBER('Test Sample Data'!H44),'Test Sample Data'!H44&lt;$C$109, 'Test Sample Data'!H44&gt;0),'Test Sample Data'!H44,$C$109),""))</f>
        <v/>
      </c>
      <c r="I45" s="41" t="str">
        <f>IF('Test Sample Data'!I44="","",IF(SUM('Test Sample Data'!I$3:I$98)&gt;10,IF(AND(ISNUMBER('Test Sample Data'!I44),'Test Sample Data'!I44&lt;$C$109, 'Test Sample Data'!I44&gt;0),'Test Sample Data'!I44,$C$109),""))</f>
        <v/>
      </c>
      <c r="J45" s="41" t="str">
        <f>IF('Test Sample Data'!J44="","",IF(SUM('Test Sample Data'!J$3:J$98)&gt;10,IF(AND(ISNUMBER('Test Sample Data'!J44),'Test Sample Data'!J44&lt;$C$109, 'Test Sample Data'!J44&gt;0),'Test Sample Data'!J44,$C$109),""))</f>
        <v/>
      </c>
      <c r="K45" s="41" t="str">
        <f>IF('Test Sample Data'!K44="","",IF(SUM('Test Sample Data'!K$3:K$98)&gt;10,IF(AND(ISNUMBER('Test Sample Data'!K44),'Test Sample Data'!K44&lt;$C$109, 'Test Sample Data'!K44&gt;0),'Test Sample Data'!K44,$C$109),""))</f>
        <v/>
      </c>
      <c r="L45" s="41" t="str">
        <f>IF('Test Sample Data'!L44="","",IF(SUM('Test Sample Data'!L$3:L$98)&gt;10,IF(AND(ISNUMBER('Test Sample Data'!L44),'Test Sample Data'!L44&lt;$C$109, 'Test Sample Data'!L44&gt;0),'Test Sample Data'!L44,$C$109),""))</f>
        <v/>
      </c>
      <c r="M45" s="41" t="str">
        <f>IF('Test Sample Data'!M44="","",IF(SUM('Test Sample Data'!M$3:M$98)&gt;10,IF(AND(ISNUMBER('Test Sample Data'!M44),'Test Sample Data'!M44&lt;$C$109, 'Test Sample Data'!M44&gt;0),'Test Sample Data'!M44,$C$109),""))</f>
        <v/>
      </c>
      <c r="N45" s="41" t="str">
        <f>IF('Test Sample Data'!N44="","",IF(SUM('Test Sample Data'!N$3:N$98)&gt;10,IF(AND(ISNUMBER('Test Sample Data'!N44),'Test Sample Data'!N44&lt;$C$109, 'Test Sample Data'!N44&gt;0),'Test Sample Data'!N44,$C$109),""))</f>
        <v/>
      </c>
      <c r="O45" s="41" t="str">
        <f>'Gene Table'!B44</f>
        <v>IL2</v>
      </c>
      <c r="P45" s="102">
        <v>42</v>
      </c>
      <c r="Q45" s="41">
        <f>IF('Control Sample Data'!C44="","",IF(SUM('Control Sample Data'!C$3:C$98)&gt;10,IF(AND(ISNUMBER('Control Sample Data'!C44),'Control Sample Data'!C44&lt;$C$109, 'Control Sample Data'!C44&gt;0),'Control Sample Data'!C44,$C$109),""))</f>
        <v>31.72</v>
      </c>
      <c r="R45" s="41">
        <f>IF('Control Sample Data'!D44="","",IF(SUM('Control Sample Data'!D$3:D$98)&gt;10,IF(AND(ISNUMBER('Control Sample Data'!D44),'Control Sample Data'!D44&lt;$C$109, 'Control Sample Data'!D44&gt;0),'Control Sample Data'!D44,$C$109),""))</f>
        <v>32.28</v>
      </c>
      <c r="S45" s="41">
        <f>IF('Control Sample Data'!E44="","",IF(SUM('Control Sample Data'!E$3:E$98)&gt;10,IF(AND(ISNUMBER('Control Sample Data'!E44),'Control Sample Data'!E44&lt;$C$109, 'Control Sample Data'!E44&gt;0),'Control Sample Data'!E44,$C$109),""))</f>
        <v>32.53</v>
      </c>
      <c r="T45" s="41" t="str">
        <f>IF('Control Sample Data'!F44="","",IF(SUM('Control Sample Data'!F$3:F$98)&gt;10,IF(AND(ISNUMBER('Control Sample Data'!F44),'Control Sample Data'!F44&lt;$C$109, 'Control Sample Data'!F44&gt;0),'Control Sample Data'!F44,$C$109),""))</f>
        <v/>
      </c>
      <c r="U45" s="41" t="str">
        <f>IF('Control Sample Data'!G44="","",IF(SUM('Control Sample Data'!G$3:G$98)&gt;10,IF(AND(ISNUMBER('Control Sample Data'!G44),'Control Sample Data'!G44&lt;$C$109, 'Control Sample Data'!G44&gt;0),'Control Sample Data'!G44,$C$109),""))</f>
        <v/>
      </c>
      <c r="V45" s="41" t="str">
        <f>IF('Control Sample Data'!H44="","",IF(SUM('Control Sample Data'!H$3:H$98)&gt;10,IF(AND(ISNUMBER('Control Sample Data'!H44),'Control Sample Data'!H44&lt;$C$109, 'Control Sample Data'!H44&gt;0),'Control Sample Data'!H44,$C$109),""))</f>
        <v/>
      </c>
      <c r="W45" s="41" t="str">
        <f>IF('Control Sample Data'!I44="","",IF(SUM('Control Sample Data'!I$3:I$98)&gt;10,IF(AND(ISNUMBER('Control Sample Data'!I44),'Control Sample Data'!I44&lt;$C$109, 'Control Sample Data'!I44&gt;0),'Control Sample Data'!I44,$C$109),""))</f>
        <v/>
      </c>
      <c r="X45" s="41" t="str">
        <f>IF('Control Sample Data'!J44="","",IF(SUM('Control Sample Data'!J$3:J$98)&gt;10,IF(AND(ISNUMBER('Control Sample Data'!J44),'Control Sample Data'!J44&lt;$C$109, 'Control Sample Data'!J44&gt;0),'Control Sample Data'!J44,$C$109),""))</f>
        <v/>
      </c>
      <c r="Y45" s="41" t="str">
        <f>IF('Control Sample Data'!K44="","",IF(SUM('Control Sample Data'!K$3:K$98)&gt;10,IF(AND(ISNUMBER('Control Sample Data'!K44),'Control Sample Data'!K44&lt;$C$109, 'Control Sample Data'!K44&gt;0),'Control Sample Data'!K44,$C$109),""))</f>
        <v/>
      </c>
      <c r="Z45" s="41" t="str">
        <f>IF('Control Sample Data'!L44="","",IF(SUM('Control Sample Data'!L$3:L$98)&gt;10,IF(AND(ISNUMBER('Control Sample Data'!L44),'Control Sample Data'!L44&lt;$C$109, 'Control Sample Data'!L44&gt;0),'Control Sample Data'!L44,$C$109),""))</f>
        <v/>
      </c>
      <c r="AA45" s="41" t="str">
        <f>IF('Control Sample Data'!M44="","",IF(SUM('Control Sample Data'!M$3:M$98)&gt;10,IF(AND(ISNUMBER('Control Sample Data'!M44),'Control Sample Data'!M44&lt;$C$109, 'Control Sample Data'!M44&gt;0),'Control Sample Data'!M44,$C$109),""))</f>
        <v/>
      </c>
      <c r="AB45" s="127" t="str">
        <f>IF('Control Sample Data'!N44="","",IF(SUM('Control Sample Data'!N$3:N$98)&gt;10,IF(AND(ISNUMBER('Control Sample Data'!N44),'Control Sample Data'!N44&lt;$C$109, 'Control Sample Data'!N44&gt;0),'Control Sample Data'!N44,$C$109),""))</f>
        <v/>
      </c>
      <c r="BA45" s="85" t="str">
        <f t="shared" si="36"/>
        <v>IL2</v>
      </c>
      <c r="BB45" s="107">
        <v>42</v>
      </c>
      <c r="BC45" s="86">
        <f t="shared" si="53"/>
        <v>15.591999999999995</v>
      </c>
      <c r="BD45" s="86">
        <f t="shared" si="54"/>
        <v>15.606000000000002</v>
      </c>
      <c r="BE45" s="86">
        <f t="shared" si="55"/>
        <v>16.417999999999999</v>
      </c>
      <c r="BF45" s="86" t="str">
        <f t="shared" si="56"/>
        <v/>
      </c>
      <c r="BG45" s="86" t="str">
        <f t="shared" si="57"/>
        <v/>
      </c>
      <c r="BH45" s="86" t="str">
        <f t="shared" si="58"/>
        <v/>
      </c>
      <c r="BI45" s="86" t="str">
        <f t="shared" si="59"/>
        <v/>
      </c>
      <c r="BJ45" s="86" t="str">
        <f t="shared" si="60"/>
        <v/>
      </c>
      <c r="BK45" s="86" t="str">
        <f t="shared" si="61"/>
        <v/>
      </c>
      <c r="BL45" s="86" t="str">
        <f t="shared" si="62"/>
        <v/>
      </c>
      <c r="BM45" s="86" t="str">
        <f t="shared" si="37"/>
        <v/>
      </c>
      <c r="BN45" s="86" t="str">
        <f t="shared" si="38"/>
        <v/>
      </c>
      <c r="BO45" s="86">
        <f t="shared" si="63"/>
        <v>13.25</v>
      </c>
      <c r="BP45" s="86">
        <f t="shared" si="64"/>
        <v>13.938000000000002</v>
      </c>
      <c r="BQ45" s="86">
        <f t="shared" si="65"/>
        <v>13.954000000000001</v>
      </c>
      <c r="BR45" s="86" t="str">
        <f t="shared" si="66"/>
        <v/>
      </c>
      <c r="BS45" s="86" t="str">
        <f t="shared" si="67"/>
        <v/>
      </c>
      <c r="BT45" s="86" t="str">
        <f t="shared" si="68"/>
        <v/>
      </c>
      <c r="BU45" s="86" t="str">
        <f t="shared" si="69"/>
        <v/>
      </c>
      <c r="BV45" s="86" t="str">
        <f t="shared" si="70"/>
        <v/>
      </c>
      <c r="BW45" s="86" t="str">
        <f t="shared" si="71"/>
        <v/>
      </c>
      <c r="BX45" s="86" t="str">
        <f t="shared" si="72"/>
        <v/>
      </c>
      <c r="BY45" s="86" t="str">
        <f t="shared" si="39"/>
        <v/>
      </c>
      <c r="BZ45" s="86" t="str">
        <f t="shared" si="40"/>
        <v/>
      </c>
      <c r="CA45" s="41">
        <f t="shared" si="41"/>
        <v>15.872</v>
      </c>
      <c r="CB45" s="41">
        <f t="shared" si="42"/>
        <v>13.714</v>
      </c>
      <c r="CC45" s="90" t="str">
        <f t="shared" si="43"/>
        <v>IL2</v>
      </c>
      <c r="CD45" s="107">
        <v>42</v>
      </c>
      <c r="CE45" s="91">
        <f t="shared" si="73"/>
        <v>2.0246050118975338E-5</v>
      </c>
      <c r="CF45" s="91">
        <f t="shared" si="74"/>
        <v>2.0050531420125871E-5</v>
      </c>
      <c r="CG45" s="91">
        <f t="shared" si="75"/>
        <v>1.1420616049138579E-5</v>
      </c>
      <c r="CH45" s="91" t="str">
        <f t="shared" si="76"/>
        <v/>
      </c>
      <c r="CI45" s="91" t="str">
        <f t="shared" si="77"/>
        <v/>
      </c>
      <c r="CJ45" s="91" t="str">
        <f t="shared" si="78"/>
        <v/>
      </c>
      <c r="CK45" s="91" t="str">
        <f t="shared" si="79"/>
        <v/>
      </c>
      <c r="CL45" s="91" t="str">
        <f t="shared" si="80"/>
        <v/>
      </c>
      <c r="CM45" s="91" t="str">
        <f t="shared" si="81"/>
        <v/>
      </c>
      <c r="CN45" s="91" t="str">
        <f t="shared" si="82"/>
        <v/>
      </c>
      <c r="CO45" s="91" t="str">
        <f t="shared" si="44"/>
        <v/>
      </c>
      <c r="CP45" s="91" t="str">
        <f t="shared" si="45"/>
        <v/>
      </c>
      <c r="CQ45" s="91">
        <f t="shared" si="52"/>
        <v>1.0264848819015072E-4</v>
      </c>
      <c r="CR45" s="91">
        <f t="shared" si="52"/>
        <v>6.3715327601423225E-5</v>
      </c>
      <c r="CS45" s="91">
        <f t="shared" si="52"/>
        <v>6.3012605925490825E-5</v>
      </c>
      <c r="CT45" s="91" t="str">
        <f t="shared" si="52"/>
        <v/>
      </c>
      <c r="CU45" s="91" t="str">
        <f t="shared" si="52"/>
        <v/>
      </c>
      <c r="CV45" s="91" t="str">
        <f t="shared" si="52"/>
        <v/>
      </c>
      <c r="CW45" s="91" t="str">
        <f t="shared" si="50"/>
        <v/>
      </c>
      <c r="CX45" s="91" t="str">
        <f t="shared" si="50"/>
        <v/>
      </c>
      <c r="CY45" s="91" t="str">
        <f t="shared" si="50"/>
        <v/>
      </c>
      <c r="CZ45" s="91" t="str">
        <f t="shared" si="48"/>
        <v/>
      </c>
      <c r="DA45" s="91" t="str">
        <f t="shared" si="46"/>
        <v/>
      </c>
      <c r="DB45" s="91" t="str">
        <f t="shared" si="47"/>
        <v/>
      </c>
    </row>
    <row r="46" spans="1:106" ht="15" customHeight="1" x14ac:dyDescent="0.3">
      <c r="A46" s="126" t="str">
        <f>'Gene Table'!B45</f>
        <v>IL20</v>
      </c>
      <c r="B46" s="102">
        <v>43</v>
      </c>
      <c r="C46" s="41">
        <f>IF('Test Sample Data'!C45="","",IF(SUM('Test Sample Data'!C$3:C$98)&gt;10,IF(AND(ISNUMBER('Test Sample Data'!C45),'Test Sample Data'!C45&lt;$C$109, 'Test Sample Data'!C45&gt;0),'Test Sample Data'!C45,$C$109),""))</f>
        <v>24.3</v>
      </c>
      <c r="D46" s="41">
        <f>IF('Test Sample Data'!D45="","",IF(SUM('Test Sample Data'!D$3:D$98)&gt;10,IF(AND(ISNUMBER('Test Sample Data'!D45),'Test Sample Data'!D45&lt;$C$109, 'Test Sample Data'!D45&gt;0),'Test Sample Data'!D45,$C$109),""))</f>
        <v>24.33</v>
      </c>
      <c r="E46" s="41">
        <f>IF('Test Sample Data'!E45="","",IF(SUM('Test Sample Data'!E$3:E$98)&gt;10,IF(AND(ISNUMBER('Test Sample Data'!E45),'Test Sample Data'!E45&lt;$C$109, 'Test Sample Data'!E45&gt;0),'Test Sample Data'!E45,$C$109),""))</f>
        <v>24.17</v>
      </c>
      <c r="F46" s="41" t="str">
        <f>IF('Test Sample Data'!F45="","",IF(SUM('Test Sample Data'!F$3:F$98)&gt;10,IF(AND(ISNUMBER('Test Sample Data'!F45),'Test Sample Data'!F45&lt;$C$109, 'Test Sample Data'!F45&gt;0),'Test Sample Data'!F45,$C$109),""))</f>
        <v/>
      </c>
      <c r="G46" s="41" t="str">
        <f>IF('Test Sample Data'!G45="","",IF(SUM('Test Sample Data'!G$3:G$98)&gt;10,IF(AND(ISNUMBER('Test Sample Data'!G45),'Test Sample Data'!G45&lt;$C$109, 'Test Sample Data'!G45&gt;0),'Test Sample Data'!G45,$C$109),""))</f>
        <v/>
      </c>
      <c r="H46" s="41" t="str">
        <f>IF('Test Sample Data'!H45="","",IF(SUM('Test Sample Data'!H$3:H$98)&gt;10,IF(AND(ISNUMBER('Test Sample Data'!H45),'Test Sample Data'!H45&lt;$C$109, 'Test Sample Data'!H45&gt;0),'Test Sample Data'!H45,$C$109),""))</f>
        <v/>
      </c>
      <c r="I46" s="41" t="str">
        <f>IF('Test Sample Data'!I45="","",IF(SUM('Test Sample Data'!I$3:I$98)&gt;10,IF(AND(ISNUMBER('Test Sample Data'!I45),'Test Sample Data'!I45&lt;$C$109, 'Test Sample Data'!I45&gt;0),'Test Sample Data'!I45,$C$109),""))</f>
        <v/>
      </c>
      <c r="J46" s="41" t="str">
        <f>IF('Test Sample Data'!J45="","",IF(SUM('Test Sample Data'!J$3:J$98)&gt;10,IF(AND(ISNUMBER('Test Sample Data'!J45),'Test Sample Data'!J45&lt;$C$109, 'Test Sample Data'!J45&gt;0),'Test Sample Data'!J45,$C$109),""))</f>
        <v/>
      </c>
      <c r="K46" s="41" t="str">
        <f>IF('Test Sample Data'!K45="","",IF(SUM('Test Sample Data'!K$3:K$98)&gt;10,IF(AND(ISNUMBER('Test Sample Data'!K45),'Test Sample Data'!K45&lt;$C$109, 'Test Sample Data'!K45&gt;0),'Test Sample Data'!K45,$C$109),""))</f>
        <v/>
      </c>
      <c r="L46" s="41" t="str">
        <f>IF('Test Sample Data'!L45="","",IF(SUM('Test Sample Data'!L$3:L$98)&gt;10,IF(AND(ISNUMBER('Test Sample Data'!L45),'Test Sample Data'!L45&lt;$C$109, 'Test Sample Data'!L45&gt;0),'Test Sample Data'!L45,$C$109),""))</f>
        <v/>
      </c>
      <c r="M46" s="41" t="str">
        <f>IF('Test Sample Data'!M45="","",IF(SUM('Test Sample Data'!M$3:M$98)&gt;10,IF(AND(ISNUMBER('Test Sample Data'!M45),'Test Sample Data'!M45&lt;$C$109, 'Test Sample Data'!M45&gt;0),'Test Sample Data'!M45,$C$109),""))</f>
        <v/>
      </c>
      <c r="N46" s="41" t="str">
        <f>IF('Test Sample Data'!N45="","",IF(SUM('Test Sample Data'!N$3:N$98)&gt;10,IF(AND(ISNUMBER('Test Sample Data'!N45),'Test Sample Data'!N45&lt;$C$109, 'Test Sample Data'!N45&gt;0),'Test Sample Data'!N45,$C$109),""))</f>
        <v/>
      </c>
      <c r="O46" s="41" t="str">
        <f>'Gene Table'!B45</f>
        <v>IL20</v>
      </c>
      <c r="P46" s="102">
        <v>43</v>
      </c>
      <c r="Q46" s="41">
        <f>IF('Control Sample Data'!C45="","",IF(SUM('Control Sample Data'!C$3:C$98)&gt;10,IF(AND(ISNUMBER('Control Sample Data'!C45),'Control Sample Data'!C45&lt;$C$109, 'Control Sample Data'!C45&gt;0),'Control Sample Data'!C45,$C$109),""))</f>
        <v>20</v>
      </c>
      <c r="R46" s="41">
        <f>IF('Control Sample Data'!D45="","",IF(SUM('Control Sample Data'!D$3:D$98)&gt;10,IF(AND(ISNUMBER('Control Sample Data'!D45),'Control Sample Data'!D45&lt;$C$109, 'Control Sample Data'!D45&gt;0),'Control Sample Data'!D45,$C$109),""))</f>
        <v>19.96</v>
      </c>
      <c r="S46" s="41">
        <f>IF('Control Sample Data'!E45="","",IF(SUM('Control Sample Data'!E$3:E$98)&gt;10,IF(AND(ISNUMBER('Control Sample Data'!E45),'Control Sample Data'!E45&lt;$C$109, 'Control Sample Data'!E45&gt;0),'Control Sample Data'!E45,$C$109),""))</f>
        <v>20.09</v>
      </c>
      <c r="T46" s="41" t="str">
        <f>IF('Control Sample Data'!F45="","",IF(SUM('Control Sample Data'!F$3:F$98)&gt;10,IF(AND(ISNUMBER('Control Sample Data'!F45),'Control Sample Data'!F45&lt;$C$109, 'Control Sample Data'!F45&gt;0),'Control Sample Data'!F45,$C$109),""))</f>
        <v/>
      </c>
      <c r="U46" s="41" t="str">
        <f>IF('Control Sample Data'!G45="","",IF(SUM('Control Sample Data'!G$3:G$98)&gt;10,IF(AND(ISNUMBER('Control Sample Data'!G45),'Control Sample Data'!G45&lt;$C$109, 'Control Sample Data'!G45&gt;0),'Control Sample Data'!G45,$C$109),""))</f>
        <v/>
      </c>
      <c r="V46" s="41" t="str">
        <f>IF('Control Sample Data'!H45="","",IF(SUM('Control Sample Data'!H$3:H$98)&gt;10,IF(AND(ISNUMBER('Control Sample Data'!H45),'Control Sample Data'!H45&lt;$C$109, 'Control Sample Data'!H45&gt;0),'Control Sample Data'!H45,$C$109),""))</f>
        <v/>
      </c>
      <c r="W46" s="41" t="str">
        <f>IF('Control Sample Data'!I45="","",IF(SUM('Control Sample Data'!I$3:I$98)&gt;10,IF(AND(ISNUMBER('Control Sample Data'!I45),'Control Sample Data'!I45&lt;$C$109, 'Control Sample Data'!I45&gt;0),'Control Sample Data'!I45,$C$109),""))</f>
        <v/>
      </c>
      <c r="X46" s="41" t="str">
        <f>IF('Control Sample Data'!J45="","",IF(SUM('Control Sample Data'!J$3:J$98)&gt;10,IF(AND(ISNUMBER('Control Sample Data'!J45),'Control Sample Data'!J45&lt;$C$109, 'Control Sample Data'!J45&gt;0),'Control Sample Data'!J45,$C$109),""))</f>
        <v/>
      </c>
      <c r="Y46" s="41" t="str">
        <f>IF('Control Sample Data'!K45="","",IF(SUM('Control Sample Data'!K$3:K$98)&gt;10,IF(AND(ISNUMBER('Control Sample Data'!K45),'Control Sample Data'!K45&lt;$C$109, 'Control Sample Data'!K45&gt;0),'Control Sample Data'!K45,$C$109),""))</f>
        <v/>
      </c>
      <c r="Z46" s="41" t="str">
        <f>IF('Control Sample Data'!L45="","",IF(SUM('Control Sample Data'!L$3:L$98)&gt;10,IF(AND(ISNUMBER('Control Sample Data'!L45),'Control Sample Data'!L45&lt;$C$109, 'Control Sample Data'!L45&gt;0),'Control Sample Data'!L45,$C$109),""))</f>
        <v/>
      </c>
      <c r="AA46" s="41" t="str">
        <f>IF('Control Sample Data'!M45="","",IF(SUM('Control Sample Data'!M$3:M$98)&gt;10,IF(AND(ISNUMBER('Control Sample Data'!M45),'Control Sample Data'!M45&lt;$C$109, 'Control Sample Data'!M45&gt;0),'Control Sample Data'!M45,$C$109),""))</f>
        <v/>
      </c>
      <c r="AB46" s="127" t="str">
        <f>IF('Control Sample Data'!N45="","",IF(SUM('Control Sample Data'!N$3:N$98)&gt;10,IF(AND(ISNUMBER('Control Sample Data'!N45),'Control Sample Data'!N45&lt;$C$109, 'Control Sample Data'!N45&gt;0),'Control Sample Data'!N45,$C$109),""))</f>
        <v/>
      </c>
      <c r="BA46" s="85" t="str">
        <f t="shared" si="36"/>
        <v>IL20</v>
      </c>
      <c r="BB46" s="107">
        <v>43</v>
      </c>
      <c r="BC46" s="86">
        <f t="shared" si="53"/>
        <v>5.5919999999999987</v>
      </c>
      <c r="BD46" s="86">
        <f t="shared" si="54"/>
        <v>5.6460000000000008</v>
      </c>
      <c r="BE46" s="86">
        <f t="shared" si="55"/>
        <v>5.588000000000001</v>
      </c>
      <c r="BF46" s="86" t="str">
        <f t="shared" si="56"/>
        <v/>
      </c>
      <c r="BG46" s="86" t="str">
        <f t="shared" si="57"/>
        <v/>
      </c>
      <c r="BH46" s="86" t="str">
        <f t="shared" si="58"/>
        <v/>
      </c>
      <c r="BI46" s="86" t="str">
        <f t="shared" si="59"/>
        <v/>
      </c>
      <c r="BJ46" s="86" t="str">
        <f t="shared" si="60"/>
        <v/>
      </c>
      <c r="BK46" s="86" t="str">
        <f t="shared" si="61"/>
        <v/>
      </c>
      <c r="BL46" s="86" t="str">
        <f t="shared" si="62"/>
        <v/>
      </c>
      <c r="BM46" s="86" t="str">
        <f t="shared" si="37"/>
        <v/>
      </c>
      <c r="BN46" s="86" t="str">
        <f t="shared" si="38"/>
        <v/>
      </c>
      <c r="BO46" s="86">
        <f t="shared" si="63"/>
        <v>1.5300000000000011</v>
      </c>
      <c r="BP46" s="86">
        <f t="shared" si="64"/>
        <v>1.6180000000000021</v>
      </c>
      <c r="BQ46" s="86">
        <f t="shared" si="65"/>
        <v>1.5139999999999993</v>
      </c>
      <c r="BR46" s="86" t="str">
        <f t="shared" si="66"/>
        <v/>
      </c>
      <c r="BS46" s="86" t="str">
        <f t="shared" si="67"/>
        <v/>
      </c>
      <c r="BT46" s="86" t="str">
        <f t="shared" si="68"/>
        <v/>
      </c>
      <c r="BU46" s="86" t="str">
        <f t="shared" si="69"/>
        <v/>
      </c>
      <c r="BV46" s="86" t="str">
        <f t="shared" si="70"/>
        <v/>
      </c>
      <c r="BW46" s="86" t="str">
        <f t="shared" si="71"/>
        <v/>
      </c>
      <c r="BX46" s="86" t="str">
        <f t="shared" si="72"/>
        <v/>
      </c>
      <c r="BY46" s="86" t="str">
        <f t="shared" si="39"/>
        <v/>
      </c>
      <c r="BZ46" s="86" t="str">
        <f t="shared" si="40"/>
        <v/>
      </c>
      <c r="CA46" s="41">
        <f t="shared" si="41"/>
        <v>5.6086666666666671</v>
      </c>
      <c r="CB46" s="41">
        <f t="shared" si="42"/>
        <v>1.5540000000000009</v>
      </c>
      <c r="CC46" s="90" t="str">
        <f t="shared" si="43"/>
        <v>IL20</v>
      </c>
      <c r="CD46" s="107">
        <v>43</v>
      </c>
      <c r="CE46" s="91">
        <f t="shared" si="73"/>
        <v>2.0731955321830673E-2</v>
      </c>
      <c r="CF46" s="91">
        <f t="shared" si="74"/>
        <v>1.9970302550047673E-2</v>
      </c>
      <c r="CG46" s="91">
        <f t="shared" si="75"/>
        <v>2.0789516266885709E-2</v>
      </c>
      <c r="CH46" s="91" t="str">
        <f t="shared" si="76"/>
        <v/>
      </c>
      <c r="CI46" s="91" t="str">
        <f t="shared" si="77"/>
        <v/>
      </c>
      <c r="CJ46" s="91" t="str">
        <f t="shared" si="78"/>
        <v/>
      </c>
      <c r="CK46" s="91" t="str">
        <f t="shared" si="79"/>
        <v/>
      </c>
      <c r="CL46" s="91" t="str">
        <f t="shared" si="80"/>
        <v/>
      </c>
      <c r="CM46" s="91" t="str">
        <f t="shared" si="81"/>
        <v/>
      </c>
      <c r="CN46" s="91" t="str">
        <f t="shared" si="82"/>
        <v/>
      </c>
      <c r="CO46" s="91" t="str">
        <f t="shared" si="44"/>
        <v/>
      </c>
      <c r="CP46" s="91" t="str">
        <f t="shared" si="45"/>
        <v/>
      </c>
      <c r="CQ46" s="91">
        <f t="shared" si="52"/>
        <v>0.34627736702773093</v>
      </c>
      <c r="CR46" s="91">
        <f t="shared" si="52"/>
        <v>0.32578678734082306</v>
      </c>
      <c r="CS46" s="91">
        <f t="shared" si="52"/>
        <v>0.35013908022180129</v>
      </c>
      <c r="CT46" s="91" t="str">
        <f t="shared" si="52"/>
        <v/>
      </c>
      <c r="CU46" s="91" t="str">
        <f t="shared" si="52"/>
        <v/>
      </c>
      <c r="CV46" s="91" t="str">
        <f t="shared" si="52"/>
        <v/>
      </c>
      <c r="CW46" s="91" t="str">
        <f t="shared" si="50"/>
        <v/>
      </c>
      <c r="CX46" s="91" t="str">
        <f t="shared" si="50"/>
        <v/>
      </c>
      <c r="CY46" s="91" t="str">
        <f t="shared" si="50"/>
        <v/>
      </c>
      <c r="CZ46" s="91" t="str">
        <f t="shared" si="48"/>
        <v/>
      </c>
      <c r="DA46" s="91" t="str">
        <f t="shared" si="46"/>
        <v/>
      </c>
      <c r="DB46" s="91" t="str">
        <f t="shared" si="47"/>
        <v/>
      </c>
    </row>
    <row r="47" spans="1:106" ht="15" customHeight="1" x14ac:dyDescent="0.3">
      <c r="A47" s="126" t="str">
        <f>'Gene Table'!B46</f>
        <v>IL21</v>
      </c>
      <c r="B47" s="102">
        <v>44</v>
      </c>
      <c r="C47" s="41">
        <f>IF('Test Sample Data'!C46="","",IF(SUM('Test Sample Data'!C$3:C$98)&gt;10,IF(AND(ISNUMBER('Test Sample Data'!C46),'Test Sample Data'!C46&lt;$C$109, 'Test Sample Data'!C46&gt;0),'Test Sample Data'!C46,$C$109),""))</f>
        <v>18.739999999999998</v>
      </c>
      <c r="D47" s="41">
        <f>IF('Test Sample Data'!D46="","",IF(SUM('Test Sample Data'!D$3:D$98)&gt;10,IF(AND(ISNUMBER('Test Sample Data'!D46),'Test Sample Data'!D46&lt;$C$109, 'Test Sample Data'!D46&gt;0),'Test Sample Data'!D46,$C$109),""))</f>
        <v>18.62</v>
      </c>
      <c r="E47" s="41">
        <f>IF('Test Sample Data'!E46="","",IF(SUM('Test Sample Data'!E$3:E$98)&gt;10,IF(AND(ISNUMBER('Test Sample Data'!E46),'Test Sample Data'!E46&lt;$C$109, 'Test Sample Data'!E46&gt;0),'Test Sample Data'!E46,$C$109),""))</f>
        <v>18.63</v>
      </c>
      <c r="F47" s="41" t="str">
        <f>IF('Test Sample Data'!F46="","",IF(SUM('Test Sample Data'!F$3:F$98)&gt;10,IF(AND(ISNUMBER('Test Sample Data'!F46),'Test Sample Data'!F46&lt;$C$109, 'Test Sample Data'!F46&gt;0),'Test Sample Data'!F46,$C$109),""))</f>
        <v/>
      </c>
      <c r="G47" s="41" t="str">
        <f>IF('Test Sample Data'!G46="","",IF(SUM('Test Sample Data'!G$3:G$98)&gt;10,IF(AND(ISNUMBER('Test Sample Data'!G46),'Test Sample Data'!G46&lt;$C$109, 'Test Sample Data'!G46&gt;0),'Test Sample Data'!G46,$C$109),""))</f>
        <v/>
      </c>
      <c r="H47" s="41" t="str">
        <f>IF('Test Sample Data'!H46="","",IF(SUM('Test Sample Data'!H$3:H$98)&gt;10,IF(AND(ISNUMBER('Test Sample Data'!H46),'Test Sample Data'!H46&lt;$C$109, 'Test Sample Data'!H46&gt;0),'Test Sample Data'!H46,$C$109),""))</f>
        <v/>
      </c>
      <c r="I47" s="41" t="str">
        <f>IF('Test Sample Data'!I46="","",IF(SUM('Test Sample Data'!I$3:I$98)&gt;10,IF(AND(ISNUMBER('Test Sample Data'!I46),'Test Sample Data'!I46&lt;$C$109, 'Test Sample Data'!I46&gt;0),'Test Sample Data'!I46,$C$109),""))</f>
        <v/>
      </c>
      <c r="J47" s="41" t="str">
        <f>IF('Test Sample Data'!J46="","",IF(SUM('Test Sample Data'!J$3:J$98)&gt;10,IF(AND(ISNUMBER('Test Sample Data'!J46),'Test Sample Data'!J46&lt;$C$109, 'Test Sample Data'!J46&gt;0),'Test Sample Data'!J46,$C$109),""))</f>
        <v/>
      </c>
      <c r="K47" s="41" t="str">
        <f>IF('Test Sample Data'!K46="","",IF(SUM('Test Sample Data'!K$3:K$98)&gt;10,IF(AND(ISNUMBER('Test Sample Data'!K46),'Test Sample Data'!K46&lt;$C$109, 'Test Sample Data'!K46&gt;0),'Test Sample Data'!K46,$C$109),""))</f>
        <v/>
      </c>
      <c r="L47" s="41" t="str">
        <f>IF('Test Sample Data'!L46="","",IF(SUM('Test Sample Data'!L$3:L$98)&gt;10,IF(AND(ISNUMBER('Test Sample Data'!L46),'Test Sample Data'!L46&lt;$C$109, 'Test Sample Data'!L46&gt;0),'Test Sample Data'!L46,$C$109),""))</f>
        <v/>
      </c>
      <c r="M47" s="41" t="str">
        <f>IF('Test Sample Data'!M46="","",IF(SUM('Test Sample Data'!M$3:M$98)&gt;10,IF(AND(ISNUMBER('Test Sample Data'!M46),'Test Sample Data'!M46&lt;$C$109, 'Test Sample Data'!M46&gt;0),'Test Sample Data'!M46,$C$109),""))</f>
        <v/>
      </c>
      <c r="N47" s="41" t="str">
        <f>IF('Test Sample Data'!N46="","",IF(SUM('Test Sample Data'!N$3:N$98)&gt;10,IF(AND(ISNUMBER('Test Sample Data'!N46),'Test Sample Data'!N46&lt;$C$109, 'Test Sample Data'!N46&gt;0),'Test Sample Data'!N46,$C$109),""))</f>
        <v/>
      </c>
      <c r="O47" s="41" t="str">
        <f>'Gene Table'!B46</f>
        <v>IL21</v>
      </c>
      <c r="P47" s="102">
        <v>44</v>
      </c>
      <c r="Q47" s="41">
        <f>IF('Control Sample Data'!C46="","",IF(SUM('Control Sample Data'!C$3:C$98)&gt;10,IF(AND(ISNUMBER('Control Sample Data'!C46),'Control Sample Data'!C46&lt;$C$109, 'Control Sample Data'!C46&gt;0),'Control Sample Data'!C46,$C$109),""))</f>
        <v>15.58</v>
      </c>
      <c r="R47" s="41">
        <f>IF('Control Sample Data'!D46="","",IF(SUM('Control Sample Data'!D$3:D$98)&gt;10,IF(AND(ISNUMBER('Control Sample Data'!D46),'Control Sample Data'!D46&lt;$C$109, 'Control Sample Data'!D46&gt;0),'Control Sample Data'!D46,$C$109),""))</f>
        <v>15.57</v>
      </c>
      <c r="S47" s="41">
        <f>IF('Control Sample Data'!E46="","",IF(SUM('Control Sample Data'!E$3:E$98)&gt;10,IF(AND(ISNUMBER('Control Sample Data'!E46),'Control Sample Data'!E46&lt;$C$109, 'Control Sample Data'!E46&gt;0),'Control Sample Data'!E46,$C$109),""))</f>
        <v>15.76</v>
      </c>
      <c r="T47" s="41" t="str">
        <f>IF('Control Sample Data'!F46="","",IF(SUM('Control Sample Data'!F$3:F$98)&gt;10,IF(AND(ISNUMBER('Control Sample Data'!F46),'Control Sample Data'!F46&lt;$C$109, 'Control Sample Data'!F46&gt;0),'Control Sample Data'!F46,$C$109),""))</f>
        <v/>
      </c>
      <c r="U47" s="41" t="str">
        <f>IF('Control Sample Data'!G46="","",IF(SUM('Control Sample Data'!G$3:G$98)&gt;10,IF(AND(ISNUMBER('Control Sample Data'!G46),'Control Sample Data'!G46&lt;$C$109, 'Control Sample Data'!G46&gt;0),'Control Sample Data'!G46,$C$109),""))</f>
        <v/>
      </c>
      <c r="V47" s="41" t="str">
        <f>IF('Control Sample Data'!H46="","",IF(SUM('Control Sample Data'!H$3:H$98)&gt;10,IF(AND(ISNUMBER('Control Sample Data'!H46),'Control Sample Data'!H46&lt;$C$109, 'Control Sample Data'!H46&gt;0),'Control Sample Data'!H46,$C$109),""))</f>
        <v/>
      </c>
      <c r="W47" s="41" t="str">
        <f>IF('Control Sample Data'!I46="","",IF(SUM('Control Sample Data'!I$3:I$98)&gt;10,IF(AND(ISNUMBER('Control Sample Data'!I46),'Control Sample Data'!I46&lt;$C$109, 'Control Sample Data'!I46&gt;0),'Control Sample Data'!I46,$C$109),""))</f>
        <v/>
      </c>
      <c r="X47" s="41" t="str">
        <f>IF('Control Sample Data'!J46="","",IF(SUM('Control Sample Data'!J$3:J$98)&gt;10,IF(AND(ISNUMBER('Control Sample Data'!J46),'Control Sample Data'!J46&lt;$C$109, 'Control Sample Data'!J46&gt;0),'Control Sample Data'!J46,$C$109),""))</f>
        <v/>
      </c>
      <c r="Y47" s="41" t="str">
        <f>IF('Control Sample Data'!K46="","",IF(SUM('Control Sample Data'!K$3:K$98)&gt;10,IF(AND(ISNUMBER('Control Sample Data'!K46),'Control Sample Data'!K46&lt;$C$109, 'Control Sample Data'!K46&gt;0),'Control Sample Data'!K46,$C$109),""))</f>
        <v/>
      </c>
      <c r="Z47" s="41" t="str">
        <f>IF('Control Sample Data'!L46="","",IF(SUM('Control Sample Data'!L$3:L$98)&gt;10,IF(AND(ISNUMBER('Control Sample Data'!L46),'Control Sample Data'!L46&lt;$C$109, 'Control Sample Data'!L46&gt;0),'Control Sample Data'!L46,$C$109),""))</f>
        <v/>
      </c>
      <c r="AA47" s="41" t="str">
        <f>IF('Control Sample Data'!M46="","",IF(SUM('Control Sample Data'!M$3:M$98)&gt;10,IF(AND(ISNUMBER('Control Sample Data'!M46),'Control Sample Data'!M46&lt;$C$109, 'Control Sample Data'!M46&gt;0),'Control Sample Data'!M46,$C$109),""))</f>
        <v/>
      </c>
      <c r="AB47" s="127" t="str">
        <f>IF('Control Sample Data'!N46="","",IF(SUM('Control Sample Data'!N$3:N$98)&gt;10,IF(AND(ISNUMBER('Control Sample Data'!N46),'Control Sample Data'!N46&lt;$C$109, 'Control Sample Data'!N46&gt;0),'Control Sample Data'!N46,$C$109),""))</f>
        <v/>
      </c>
      <c r="BA47" s="85" t="str">
        <f t="shared" si="36"/>
        <v>IL21</v>
      </c>
      <c r="BB47" s="107">
        <v>44</v>
      </c>
      <c r="BC47" s="86">
        <f t="shared" si="53"/>
        <v>3.1999999999996476E-2</v>
      </c>
      <c r="BD47" s="86">
        <f t="shared" si="54"/>
        <v>-6.3999999999996504E-2</v>
      </c>
      <c r="BE47" s="86">
        <f t="shared" si="55"/>
        <v>4.7999999999998266E-2</v>
      </c>
      <c r="BF47" s="86" t="str">
        <f t="shared" si="56"/>
        <v/>
      </c>
      <c r="BG47" s="86" t="str">
        <f t="shared" si="57"/>
        <v/>
      </c>
      <c r="BH47" s="86" t="str">
        <f t="shared" si="58"/>
        <v/>
      </c>
      <c r="BI47" s="86" t="str">
        <f t="shared" si="59"/>
        <v/>
      </c>
      <c r="BJ47" s="86" t="str">
        <f t="shared" si="60"/>
        <v/>
      </c>
      <c r="BK47" s="86" t="str">
        <f t="shared" si="61"/>
        <v/>
      </c>
      <c r="BL47" s="86" t="str">
        <f t="shared" si="62"/>
        <v/>
      </c>
      <c r="BM47" s="86" t="str">
        <f t="shared" si="37"/>
        <v/>
      </c>
      <c r="BN47" s="86" t="str">
        <f t="shared" si="38"/>
        <v/>
      </c>
      <c r="BO47" s="86">
        <f t="shared" si="63"/>
        <v>-2.8899999999999988</v>
      </c>
      <c r="BP47" s="86">
        <f t="shared" si="64"/>
        <v>-2.7719999999999985</v>
      </c>
      <c r="BQ47" s="86">
        <f t="shared" si="65"/>
        <v>-2.8160000000000007</v>
      </c>
      <c r="BR47" s="86" t="str">
        <f t="shared" si="66"/>
        <v/>
      </c>
      <c r="BS47" s="86" t="str">
        <f t="shared" si="67"/>
        <v/>
      </c>
      <c r="BT47" s="86" t="str">
        <f t="shared" si="68"/>
        <v/>
      </c>
      <c r="BU47" s="86" t="str">
        <f t="shared" si="69"/>
        <v/>
      </c>
      <c r="BV47" s="86" t="str">
        <f t="shared" si="70"/>
        <v/>
      </c>
      <c r="BW47" s="86" t="str">
        <f t="shared" si="71"/>
        <v/>
      </c>
      <c r="BX47" s="86" t="str">
        <f t="shared" si="72"/>
        <v/>
      </c>
      <c r="BY47" s="86" t="str">
        <f t="shared" si="39"/>
        <v/>
      </c>
      <c r="BZ47" s="86" t="str">
        <f t="shared" si="40"/>
        <v/>
      </c>
      <c r="CA47" s="41">
        <f t="shared" si="41"/>
        <v>5.333333333332746E-3</v>
      </c>
      <c r="CB47" s="41">
        <f t="shared" si="42"/>
        <v>-2.8259999999999992</v>
      </c>
      <c r="CC47" s="90" t="str">
        <f t="shared" si="43"/>
        <v>IL21</v>
      </c>
      <c r="CD47" s="107">
        <v>44</v>
      </c>
      <c r="CE47" s="91">
        <f t="shared" si="73"/>
        <v>0.97806347344734168</v>
      </c>
      <c r="CF47" s="91">
        <f t="shared" si="74"/>
        <v>1.0453601002051625</v>
      </c>
      <c r="CG47" s="91">
        <f t="shared" si="75"/>
        <v>0.96727632961393328</v>
      </c>
      <c r="CH47" s="91" t="str">
        <f t="shared" si="76"/>
        <v/>
      </c>
      <c r="CI47" s="91" t="str">
        <f t="shared" si="77"/>
        <v/>
      </c>
      <c r="CJ47" s="91" t="str">
        <f t="shared" si="78"/>
        <v/>
      </c>
      <c r="CK47" s="91" t="str">
        <f t="shared" si="79"/>
        <v/>
      </c>
      <c r="CL47" s="91" t="str">
        <f t="shared" si="80"/>
        <v/>
      </c>
      <c r="CM47" s="91" t="str">
        <f t="shared" si="81"/>
        <v/>
      </c>
      <c r="CN47" s="91" t="str">
        <f t="shared" si="82"/>
        <v/>
      </c>
      <c r="CO47" s="91" t="str">
        <f t="shared" si="44"/>
        <v/>
      </c>
      <c r="CP47" s="91" t="str">
        <f t="shared" si="45"/>
        <v/>
      </c>
      <c r="CQ47" s="91">
        <f t="shared" si="52"/>
        <v>7.4127044951229601</v>
      </c>
      <c r="CR47" s="91">
        <f t="shared" si="52"/>
        <v>6.8305417151299519</v>
      </c>
      <c r="CS47" s="91">
        <f t="shared" si="52"/>
        <v>7.0420721085052111</v>
      </c>
      <c r="CT47" s="91" t="str">
        <f t="shared" si="52"/>
        <v/>
      </c>
      <c r="CU47" s="91" t="str">
        <f t="shared" si="52"/>
        <v/>
      </c>
      <c r="CV47" s="91" t="str">
        <f t="shared" si="52"/>
        <v/>
      </c>
      <c r="CW47" s="91" t="str">
        <f t="shared" si="50"/>
        <v/>
      </c>
      <c r="CX47" s="91" t="str">
        <f t="shared" si="50"/>
        <v/>
      </c>
      <c r="CY47" s="91" t="str">
        <f t="shared" si="50"/>
        <v/>
      </c>
      <c r="CZ47" s="91" t="str">
        <f t="shared" si="48"/>
        <v/>
      </c>
      <c r="DA47" s="91" t="str">
        <f t="shared" si="46"/>
        <v/>
      </c>
      <c r="DB47" s="91" t="str">
        <f t="shared" si="47"/>
        <v/>
      </c>
    </row>
    <row r="48" spans="1:106" ht="15" customHeight="1" x14ac:dyDescent="0.3">
      <c r="A48" s="126" t="str">
        <f>'Gene Table'!B47</f>
        <v>IL22</v>
      </c>
      <c r="B48" s="102">
        <v>45</v>
      </c>
      <c r="C48" s="41">
        <f>IF('Test Sample Data'!C47="","",IF(SUM('Test Sample Data'!C$3:C$98)&gt;10,IF(AND(ISNUMBER('Test Sample Data'!C47),'Test Sample Data'!C47&lt;$C$109, 'Test Sample Data'!C47&gt;0),'Test Sample Data'!C47,$C$109),""))</f>
        <v>35</v>
      </c>
      <c r="D48" s="41">
        <f>IF('Test Sample Data'!D47="","",IF(SUM('Test Sample Data'!D$3:D$98)&gt;10,IF(AND(ISNUMBER('Test Sample Data'!D47),'Test Sample Data'!D47&lt;$C$109, 'Test Sample Data'!D47&gt;0),'Test Sample Data'!D47,$C$109),""))</f>
        <v>35</v>
      </c>
      <c r="E48" s="41">
        <f>IF('Test Sample Data'!E47="","",IF(SUM('Test Sample Data'!E$3:E$98)&gt;10,IF(AND(ISNUMBER('Test Sample Data'!E47),'Test Sample Data'!E47&lt;$C$109, 'Test Sample Data'!E47&gt;0),'Test Sample Data'!E47,$C$109),""))</f>
        <v>35</v>
      </c>
      <c r="F48" s="41" t="str">
        <f>IF('Test Sample Data'!F47="","",IF(SUM('Test Sample Data'!F$3:F$98)&gt;10,IF(AND(ISNUMBER('Test Sample Data'!F47),'Test Sample Data'!F47&lt;$C$109, 'Test Sample Data'!F47&gt;0),'Test Sample Data'!F47,$C$109),""))</f>
        <v/>
      </c>
      <c r="G48" s="41" t="str">
        <f>IF('Test Sample Data'!G47="","",IF(SUM('Test Sample Data'!G$3:G$98)&gt;10,IF(AND(ISNUMBER('Test Sample Data'!G47),'Test Sample Data'!G47&lt;$C$109, 'Test Sample Data'!G47&gt;0),'Test Sample Data'!G47,$C$109),""))</f>
        <v/>
      </c>
      <c r="H48" s="41" t="str">
        <f>IF('Test Sample Data'!H47="","",IF(SUM('Test Sample Data'!H$3:H$98)&gt;10,IF(AND(ISNUMBER('Test Sample Data'!H47),'Test Sample Data'!H47&lt;$C$109, 'Test Sample Data'!H47&gt;0),'Test Sample Data'!H47,$C$109),""))</f>
        <v/>
      </c>
      <c r="I48" s="41" t="str">
        <f>IF('Test Sample Data'!I47="","",IF(SUM('Test Sample Data'!I$3:I$98)&gt;10,IF(AND(ISNUMBER('Test Sample Data'!I47),'Test Sample Data'!I47&lt;$C$109, 'Test Sample Data'!I47&gt;0),'Test Sample Data'!I47,$C$109),""))</f>
        <v/>
      </c>
      <c r="J48" s="41" t="str">
        <f>IF('Test Sample Data'!J47="","",IF(SUM('Test Sample Data'!J$3:J$98)&gt;10,IF(AND(ISNUMBER('Test Sample Data'!J47),'Test Sample Data'!J47&lt;$C$109, 'Test Sample Data'!J47&gt;0),'Test Sample Data'!J47,$C$109),""))</f>
        <v/>
      </c>
      <c r="K48" s="41" t="str">
        <f>IF('Test Sample Data'!K47="","",IF(SUM('Test Sample Data'!K$3:K$98)&gt;10,IF(AND(ISNUMBER('Test Sample Data'!K47),'Test Sample Data'!K47&lt;$C$109, 'Test Sample Data'!K47&gt;0),'Test Sample Data'!K47,$C$109),""))</f>
        <v/>
      </c>
      <c r="L48" s="41" t="str">
        <f>IF('Test Sample Data'!L47="","",IF(SUM('Test Sample Data'!L$3:L$98)&gt;10,IF(AND(ISNUMBER('Test Sample Data'!L47),'Test Sample Data'!L47&lt;$C$109, 'Test Sample Data'!L47&gt;0),'Test Sample Data'!L47,$C$109),""))</f>
        <v/>
      </c>
      <c r="M48" s="41" t="str">
        <f>IF('Test Sample Data'!M47="","",IF(SUM('Test Sample Data'!M$3:M$98)&gt;10,IF(AND(ISNUMBER('Test Sample Data'!M47),'Test Sample Data'!M47&lt;$C$109, 'Test Sample Data'!M47&gt;0),'Test Sample Data'!M47,$C$109),""))</f>
        <v/>
      </c>
      <c r="N48" s="41" t="str">
        <f>IF('Test Sample Data'!N47="","",IF(SUM('Test Sample Data'!N$3:N$98)&gt;10,IF(AND(ISNUMBER('Test Sample Data'!N47),'Test Sample Data'!N47&lt;$C$109, 'Test Sample Data'!N47&gt;0),'Test Sample Data'!N47,$C$109),""))</f>
        <v/>
      </c>
      <c r="O48" s="41" t="str">
        <f>'Gene Table'!B47</f>
        <v>IL22</v>
      </c>
      <c r="P48" s="102">
        <v>45</v>
      </c>
      <c r="Q48" s="41">
        <f>IF('Control Sample Data'!C47="","",IF(SUM('Control Sample Data'!C$3:C$98)&gt;10,IF(AND(ISNUMBER('Control Sample Data'!C47),'Control Sample Data'!C47&lt;$C$109, 'Control Sample Data'!C47&gt;0),'Control Sample Data'!C47,$C$109),""))</f>
        <v>35</v>
      </c>
      <c r="R48" s="41">
        <f>IF('Control Sample Data'!D47="","",IF(SUM('Control Sample Data'!D$3:D$98)&gt;10,IF(AND(ISNUMBER('Control Sample Data'!D47),'Control Sample Data'!D47&lt;$C$109, 'Control Sample Data'!D47&gt;0),'Control Sample Data'!D47,$C$109),""))</f>
        <v>35</v>
      </c>
      <c r="S48" s="41">
        <f>IF('Control Sample Data'!E47="","",IF(SUM('Control Sample Data'!E$3:E$98)&gt;10,IF(AND(ISNUMBER('Control Sample Data'!E47),'Control Sample Data'!E47&lt;$C$109, 'Control Sample Data'!E47&gt;0),'Control Sample Data'!E47,$C$109),""))</f>
        <v>35</v>
      </c>
      <c r="T48" s="41" t="str">
        <f>IF('Control Sample Data'!F47="","",IF(SUM('Control Sample Data'!F$3:F$98)&gt;10,IF(AND(ISNUMBER('Control Sample Data'!F47),'Control Sample Data'!F47&lt;$C$109, 'Control Sample Data'!F47&gt;0),'Control Sample Data'!F47,$C$109),""))</f>
        <v/>
      </c>
      <c r="U48" s="41" t="str">
        <f>IF('Control Sample Data'!G47="","",IF(SUM('Control Sample Data'!G$3:G$98)&gt;10,IF(AND(ISNUMBER('Control Sample Data'!G47),'Control Sample Data'!G47&lt;$C$109, 'Control Sample Data'!G47&gt;0),'Control Sample Data'!G47,$C$109),""))</f>
        <v/>
      </c>
      <c r="V48" s="41" t="str">
        <f>IF('Control Sample Data'!H47="","",IF(SUM('Control Sample Data'!H$3:H$98)&gt;10,IF(AND(ISNUMBER('Control Sample Data'!H47),'Control Sample Data'!H47&lt;$C$109, 'Control Sample Data'!H47&gt;0),'Control Sample Data'!H47,$C$109),""))</f>
        <v/>
      </c>
      <c r="W48" s="41" t="str">
        <f>IF('Control Sample Data'!I47="","",IF(SUM('Control Sample Data'!I$3:I$98)&gt;10,IF(AND(ISNUMBER('Control Sample Data'!I47),'Control Sample Data'!I47&lt;$C$109, 'Control Sample Data'!I47&gt;0),'Control Sample Data'!I47,$C$109),""))</f>
        <v/>
      </c>
      <c r="X48" s="41" t="str">
        <f>IF('Control Sample Data'!J47="","",IF(SUM('Control Sample Data'!J$3:J$98)&gt;10,IF(AND(ISNUMBER('Control Sample Data'!J47),'Control Sample Data'!J47&lt;$C$109, 'Control Sample Data'!J47&gt;0),'Control Sample Data'!J47,$C$109),""))</f>
        <v/>
      </c>
      <c r="Y48" s="41" t="str">
        <f>IF('Control Sample Data'!K47="","",IF(SUM('Control Sample Data'!K$3:K$98)&gt;10,IF(AND(ISNUMBER('Control Sample Data'!K47),'Control Sample Data'!K47&lt;$C$109, 'Control Sample Data'!K47&gt;0),'Control Sample Data'!K47,$C$109),""))</f>
        <v/>
      </c>
      <c r="Z48" s="41" t="str">
        <f>IF('Control Sample Data'!L47="","",IF(SUM('Control Sample Data'!L$3:L$98)&gt;10,IF(AND(ISNUMBER('Control Sample Data'!L47),'Control Sample Data'!L47&lt;$C$109, 'Control Sample Data'!L47&gt;0),'Control Sample Data'!L47,$C$109),""))</f>
        <v/>
      </c>
      <c r="AA48" s="41" t="str">
        <f>IF('Control Sample Data'!M47="","",IF(SUM('Control Sample Data'!M$3:M$98)&gt;10,IF(AND(ISNUMBER('Control Sample Data'!M47),'Control Sample Data'!M47&lt;$C$109, 'Control Sample Data'!M47&gt;0),'Control Sample Data'!M47,$C$109),""))</f>
        <v/>
      </c>
      <c r="AB48" s="127" t="str">
        <f>IF('Control Sample Data'!N47="","",IF(SUM('Control Sample Data'!N$3:N$98)&gt;10,IF(AND(ISNUMBER('Control Sample Data'!N47),'Control Sample Data'!N47&lt;$C$109, 'Control Sample Data'!N47&gt;0),'Control Sample Data'!N47,$C$109),""))</f>
        <v/>
      </c>
      <c r="BA48" s="85" t="str">
        <f t="shared" si="36"/>
        <v>IL22</v>
      </c>
      <c r="BB48" s="107">
        <v>45</v>
      </c>
      <c r="BC48" s="86">
        <f t="shared" si="53"/>
        <v>16.291999999999998</v>
      </c>
      <c r="BD48" s="86">
        <f t="shared" si="54"/>
        <v>16.316000000000003</v>
      </c>
      <c r="BE48" s="86">
        <f t="shared" si="55"/>
        <v>16.417999999999999</v>
      </c>
      <c r="BF48" s="86" t="str">
        <f t="shared" si="56"/>
        <v/>
      </c>
      <c r="BG48" s="86" t="str">
        <f t="shared" si="57"/>
        <v/>
      </c>
      <c r="BH48" s="86" t="str">
        <f t="shared" si="58"/>
        <v/>
      </c>
      <c r="BI48" s="86" t="str">
        <f t="shared" si="59"/>
        <v/>
      </c>
      <c r="BJ48" s="86" t="str">
        <f t="shared" si="60"/>
        <v/>
      </c>
      <c r="BK48" s="86" t="str">
        <f t="shared" si="61"/>
        <v/>
      </c>
      <c r="BL48" s="86" t="str">
        <f t="shared" si="62"/>
        <v/>
      </c>
      <c r="BM48" s="86" t="str">
        <f t="shared" si="37"/>
        <v/>
      </c>
      <c r="BN48" s="86" t="str">
        <f t="shared" si="38"/>
        <v/>
      </c>
      <c r="BO48" s="86">
        <f t="shared" si="63"/>
        <v>16.53</v>
      </c>
      <c r="BP48" s="86">
        <f t="shared" si="64"/>
        <v>16.658000000000001</v>
      </c>
      <c r="BQ48" s="86">
        <f t="shared" si="65"/>
        <v>16.423999999999999</v>
      </c>
      <c r="BR48" s="86" t="str">
        <f t="shared" si="66"/>
        <v/>
      </c>
      <c r="BS48" s="86" t="str">
        <f t="shared" si="67"/>
        <v/>
      </c>
      <c r="BT48" s="86" t="str">
        <f t="shared" si="68"/>
        <v/>
      </c>
      <c r="BU48" s="86" t="str">
        <f t="shared" si="69"/>
        <v/>
      </c>
      <c r="BV48" s="86" t="str">
        <f t="shared" si="70"/>
        <v/>
      </c>
      <c r="BW48" s="86" t="str">
        <f t="shared" si="71"/>
        <v/>
      </c>
      <c r="BX48" s="86" t="str">
        <f t="shared" si="72"/>
        <v/>
      </c>
      <c r="BY48" s="86" t="str">
        <f t="shared" si="39"/>
        <v/>
      </c>
      <c r="BZ48" s="86" t="str">
        <f t="shared" si="40"/>
        <v/>
      </c>
      <c r="CA48" s="41">
        <f t="shared" si="41"/>
        <v>16.342000000000002</v>
      </c>
      <c r="CB48" s="41">
        <f t="shared" si="42"/>
        <v>16.537333333333333</v>
      </c>
      <c r="CC48" s="90" t="str">
        <f t="shared" si="43"/>
        <v>IL22</v>
      </c>
      <c r="CD48" s="107">
        <v>45</v>
      </c>
      <c r="CE48" s="91">
        <f t="shared" si="73"/>
        <v>1.2462905748138799E-5</v>
      </c>
      <c r="CF48" s="91">
        <f t="shared" si="74"/>
        <v>1.2257293651688118E-5</v>
      </c>
      <c r="CG48" s="91">
        <f t="shared" si="75"/>
        <v>1.1420616049138579E-5</v>
      </c>
      <c r="CH48" s="91" t="str">
        <f t="shared" si="76"/>
        <v/>
      </c>
      <c r="CI48" s="91" t="str">
        <f t="shared" si="77"/>
        <v/>
      </c>
      <c r="CJ48" s="91" t="str">
        <f t="shared" si="78"/>
        <v/>
      </c>
      <c r="CK48" s="91" t="str">
        <f t="shared" si="79"/>
        <v/>
      </c>
      <c r="CL48" s="91" t="str">
        <f t="shared" si="80"/>
        <v/>
      </c>
      <c r="CM48" s="91" t="str">
        <f t="shared" si="81"/>
        <v/>
      </c>
      <c r="CN48" s="91" t="str">
        <f t="shared" si="82"/>
        <v/>
      </c>
      <c r="CO48" s="91" t="str">
        <f t="shared" si="44"/>
        <v/>
      </c>
      <c r="CP48" s="91" t="str">
        <f t="shared" si="45"/>
        <v/>
      </c>
      <c r="CQ48" s="91">
        <f t="shared" si="52"/>
        <v>1.0567546601188079E-5</v>
      </c>
      <c r="CR48" s="91">
        <f t="shared" si="52"/>
        <v>9.670353103900327E-6</v>
      </c>
      <c r="CS48" s="91">
        <f t="shared" si="52"/>
        <v>1.1373217672721261E-5</v>
      </c>
      <c r="CT48" s="91" t="str">
        <f t="shared" si="52"/>
        <v/>
      </c>
      <c r="CU48" s="91" t="str">
        <f t="shared" si="52"/>
        <v/>
      </c>
      <c r="CV48" s="91" t="str">
        <f t="shared" si="52"/>
        <v/>
      </c>
      <c r="CW48" s="91" t="str">
        <f t="shared" si="50"/>
        <v/>
      </c>
      <c r="CX48" s="91" t="str">
        <f t="shared" si="50"/>
        <v/>
      </c>
      <c r="CY48" s="91" t="str">
        <f t="shared" si="50"/>
        <v/>
      </c>
      <c r="CZ48" s="91" t="str">
        <f t="shared" si="48"/>
        <v/>
      </c>
      <c r="DA48" s="91" t="str">
        <f t="shared" si="46"/>
        <v/>
      </c>
      <c r="DB48" s="91" t="str">
        <f t="shared" si="47"/>
        <v/>
      </c>
    </row>
    <row r="49" spans="1:106" ht="15" customHeight="1" x14ac:dyDescent="0.3">
      <c r="A49" s="126" t="str">
        <f>'Gene Table'!B48</f>
        <v>IL23A</v>
      </c>
      <c r="B49" s="102">
        <v>46</v>
      </c>
      <c r="C49" s="41">
        <f>IF('Test Sample Data'!C48="","",IF(SUM('Test Sample Data'!C$3:C$98)&gt;10,IF(AND(ISNUMBER('Test Sample Data'!C48),'Test Sample Data'!C48&lt;$C$109, 'Test Sample Data'!C48&gt;0),'Test Sample Data'!C48,$C$109),""))</f>
        <v>27.76</v>
      </c>
      <c r="D49" s="41">
        <f>IF('Test Sample Data'!D48="","",IF(SUM('Test Sample Data'!D$3:D$98)&gt;10,IF(AND(ISNUMBER('Test Sample Data'!D48),'Test Sample Data'!D48&lt;$C$109, 'Test Sample Data'!D48&gt;0),'Test Sample Data'!D48,$C$109),""))</f>
        <v>28.03</v>
      </c>
      <c r="E49" s="41">
        <f>IF('Test Sample Data'!E48="","",IF(SUM('Test Sample Data'!E$3:E$98)&gt;10,IF(AND(ISNUMBER('Test Sample Data'!E48),'Test Sample Data'!E48&lt;$C$109, 'Test Sample Data'!E48&gt;0),'Test Sample Data'!E48,$C$109),""))</f>
        <v>27.73</v>
      </c>
      <c r="F49" s="41" t="str">
        <f>IF('Test Sample Data'!F48="","",IF(SUM('Test Sample Data'!F$3:F$98)&gt;10,IF(AND(ISNUMBER('Test Sample Data'!F48),'Test Sample Data'!F48&lt;$C$109, 'Test Sample Data'!F48&gt;0),'Test Sample Data'!F48,$C$109),""))</f>
        <v/>
      </c>
      <c r="G49" s="41" t="str">
        <f>IF('Test Sample Data'!G48="","",IF(SUM('Test Sample Data'!G$3:G$98)&gt;10,IF(AND(ISNUMBER('Test Sample Data'!G48),'Test Sample Data'!G48&lt;$C$109, 'Test Sample Data'!G48&gt;0),'Test Sample Data'!G48,$C$109),""))</f>
        <v/>
      </c>
      <c r="H49" s="41" t="str">
        <f>IF('Test Sample Data'!H48="","",IF(SUM('Test Sample Data'!H$3:H$98)&gt;10,IF(AND(ISNUMBER('Test Sample Data'!H48),'Test Sample Data'!H48&lt;$C$109, 'Test Sample Data'!H48&gt;0),'Test Sample Data'!H48,$C$109),""))</f>
        <v/>
      </c>
      <c r="I49" s="41" t="str">
        <f>IF('Test Sample Data'!I48="","",IF(SUM('Test Sample Data'!I$3:I$98)&gt;10,IF(AND(ISNUMBER('Test Sample Data'!I48),'Test Sample Data'!I48&lt;$C$109, 'Test Sample Data'!I48&gt;0),'Test Sample Data'!I48,$C$109),""))</f>
        <v/>
      </c>
      <c r="J49" s="41" t="str">
        <f>IF('Test Sample Data'!J48="","",IF(SUM('Test Sample Data'!J$3:J$98)&gt;10,IF(AND(ISNUMBER('Test Sample Data'!J48),'Test Sample Data'!J48&lt;$C$109, 'Test Sample Data'!J48&gt;0),'Test Sample Data'!J48,$C$109),""))</f>
        <v/>
      </c>
      <c r="K49" s="41" t="str">
        <f>IF('Test Sample Data'!K48="","",IF(SUM('Test Sample Data'!K$3:K$98)&gt;10,IF(AND(ISNUMBER('Test Sample Data'!K48),'Test Sample Data'!K48&lt;$C$109, 'Test Sample Data'!K48&gt;0),'Test Sample Data'!K48,$C$109),""))</f>
        <v/>
      </c>
      <c r="L49" s="41" t="str">
        <f>IF('Test Sample Data'!L48="","",IF(SUM('Test Sample Data'!L$3:L$98)&gt;10,IF(AND(ISNUMBER('Test Sample Data'!L48),'Test Sample Data'!L48&lt;$C$109, 'Test Sample Data'!L48&gt;0),'Test Sample Data'!L48,$C$109),""))</f>
        <v/>
      </c>
      <c r="M49" s="41" t="str">
        <f>IF('Test Sample Data'!M48="","",IF(SUM('Test Sample Data'!M$3:M$98)&gt;10,IF(AND(ISNUMBER('Test Sample Data'!M48),'Test Sample Data'!M48&lt;$C$109, 'Test Sample Data'!M48&gt;0),'Test Sample Data'!M48,$C$109),""))</f>
        <v/>
      </c>
      <c r="N49" s="41" t="str">
        <f>IF('Test Sample Data'!N48="","",IF(SUM('Test Sample Data'!N$3:N$98)&gt;10,IF(AND(ISNUMBER('Test Sample Data'!N48),'Test Sample Data'!N48&lt;$C$109, 'Test Sample Data'!N48&gt;0),'Test Sample Data'!N48,$C$109),""))</f>
        <v/>
      </c>
      <c r="O49" s="41" t="str">
        <f>'Gene Table'!B48</f>
        <v>IL23A</v>
      </c>
      <c r="P49" s="102">
        <v>46</v>
      </c>
      <c r="Q49" s="41">
        <f>IF('Control Sample Data'!C48="","",IF(SUM('Control Sample Data'!C$3:C$98)&gt;10,IF(AND(ISNUMBER('Control Sample Data'!C48),'Control Sample Data'!C48&lt;$C$109, 'Control Sample Data'!C48&gt;0),'Control Sample Data'!C48,$C$109),""))</f>
        <v>28.59</v>
      </c>
      <c r="R49" s="41">
        <f>IF('Control Sample Data'!D48="","",IF(SUM('Control Sample Data'!D$3:D$98)&gt;10,IF(AND(ISNUMBER('Control Sample Data'!D48),'Control Sample Data'!D48&lt;$C$109, 'Control Sample Data'!D48&gt;0),'Control Sample Data'!D48,$C$109),""))</f>
        <v>29.01</v>
      </c>
      <c r="S49" s="41">
        <f>IF('Control Sample Data'!E48="","",IF(SUM('Control Sample Data'!E$3:E$98)&gt;10,IF(AND(ISNUMBER('Control Sample Data'!E48),'Control Sample Data'!E48&lt;$C$109, 'Control Sample Data'!E48&gt;0),'Control Sample Data'!E48,$C$109),""))</f>
        <v>29.01</v>
      </c>
      <c r="T49" s="41" t="str">
        <f>IF('Control Sample Data'!F48="","",IF(SUM('Control Sample Data'!F$3:F$98)&gt;10,IF(AND(ISNUMBER('Control Sample Data'!F48),'Control Sample Data'!F48&lt;$C$109, 'Control Sample Data'!F48&gt;0),'Control Sample Data'!F48,$C$109),""))</f>
        <v/>
      </c>
      <c r="U49" s="41" t="str">
        <f>IF('Control Sample Data'!G48="","",IF(SUM('Control Sample Data'!G$3:G$98)&gt;10,IF(AND(ISNUMBER('Control Sample Data'!G48),'Control Sample Data'!G48&lt;$C$109, 'Control Sample Data'!G48&gt;0),'Control Sample Data'!G48,$C$109),""))</f>
        <v/>
      </c>
      <c r="V49" s="41" t="str">
        <f>IF('Control Sample Data'!H48="","",IF(SUM('Control Sample Data'!H$3:H$98)&gt;10,IF(AND(ISNUMBER('Control Sample Data'!H48),'Control Sample Data'!H48&lt;$C$109, 'Control Sample Data'!H48&gt;0),'Control Sample Data'!H48,$C$109),""))</f>
        <v/>
      </c>
      <c r="W49" s="41" t="str">
        <f>IF('Control Sample Data'!I48="","",IF(SUM('Control Sample Data'!I$3:I$98)&gt;10,IF(AND(ISNUMBER('Control Sample Data'!I48),'Control Sample Data'!I48&lt;$C$109, 'Control Sample Data'!I48&gt;0),'Control Sample Data'!I48,$C$109),""))</f>
        <v/>
      </c>
      <c r="X49" s="41" t="str">
        <f>IF('Control Sample Data'!J48="","",IF(SUM('Control Sample Data'!J$3:J$98)&gt;10,IF(AND(ISNUMBER('Control Sample Data'!J48),'Control Sample Data'!J48&lt;$C$109, 'Control Sample Data'!J48&gt;0),'Control Sample Data'!J48,$C$109),""))</f>
        <v/>
      </c>
      <c r="Y49" s="41" t="str">
        <f>IF('Control Sample Data'!K48="","",IF(SUM('Control Sample Data'!K$3:K$98)&gt;10,IF(AND(ISNUMBER('Control Sample Data'!K48),'Control Sample Data'!K48&lt;$C$109, 'Control Sample Data'!K48&gt;0),'Control Sample Data'!K48,$C$109),""))</f>
        <v/>
      </c>
      <c r="Z49" s="41" t="str">
        <f>IF('Control Sample Data'!L48="","",IF(SUM('Control Sample Data'!L$3:L$98)&gt;10,IF(AND(ISNUMBER('Control Sample Data'!L48),'Control Sample Data'!L48&lt;$C$109, 'Control Sample Data'!L48&gt;0),'Control Sample Data'!L48,$C$109),""))</f>
        <v/>
      </c>
      <c r="AA49" s="41" t="str">
        <f>IF('Control Sample Data'!M48="","",IF(SUM('Control Sample Data'!M$3:M$98)&gt;10,IF(AND(ISNUMBER('Control Sample Data'!M48),'Control Sample Data'!M48&lt;$C$109, 'Control Sample Data'!M48&gt;0),'Control Sample Data'!M48,$C$109),""))</f>
        <v/>
      </c>
      <c r="AB49" s="127" t="str">
        <f>IF('Control Sample Data'!N48="","",IF(SUM('Control Sample Data'!N$3:N$98)&gt;10,IF(AND(ISNUMBER('Control Sample Data'!N48),'Control Sample Data'!N48&lt;$C$109, 'Control Sample Data'!N48&gt;0),'Control Sample Data'!N48,$C$109),""))</f>
        <v/>
      </c>
      <c r="BA49" s="85" t="str">
        <f t="shared" si="36"/>
        <v>IL23A</v>
      </c>
      <c r="BB49" s="107">
        <v>46</v>
      </c>
      <c r="BC49" s="86">
        <f t="shared" si="53"/>
        <v>9.0519999999999996</v>
      </c>
      <c r="BD49" s="86">
        <f t="shared" si="54"/>
        <v>9.3460000000000036</v>
      </c>
      <c r="BE49" s="86">
        <f t="shared" si="55"/>
        <v>9.1479999999999997</v>
      </c>
      <c r="BF49" s="86" t="str">
        <f t="shared" si="56"/>
        <v/>
      </c>
      <c r="BG49" s="86" t="str">
        <f t="shared" si="57"/>
        <v/>
      </c>
      <c r="BH49" s="86" t="str">
        <f t="shared" si="58"/>
        <v/>
      </c>
      <c r="BI49" s="86" t="str">
        <f t="shared" si="59"/>
        <v/>
      </c>
      <c r="BJ49" s="86" t="str">
        <f t="shared" si="60"/>
        <v/>
      </c>
      <c r="BK49" s="86" t="str">
        <f t="shared" si="61"/>
        <v/>
      </c>
      <c r="BL49" s="86" t="str">
        <f t="shared" si="62"/>
        <v/>
      </c>
      <c r="BM49" s="86" t="str">
        <f t="shared" si="37"/>
        <v/>
      </c>
      <c r="BN49" s="86" t="str">
        <f t="shared" si="38"/>
        <v/>
      </c>
      <c r="BO49" s="86">
        <f t="shared" si="63"/>
        <v>10.120000000000001</v>
      </c>
      <c r="BP49" s="86">
        <f t="shared" si="64"/>
        <v>10.668000000000003</v>
      </c>
      <c r="BQ49" s="86">
        <f t="shared" si="65"/>
        <v>10.434000000000001</v>
      </c>
      <c r="BR49" s="86" t="str">
        <f t="shared" si="66"/>
        <v/>
      </c>
      <c r="BS49" s="86" t="str">
        <f t="shared" si="67"/>
        <v/>
      </c>
      <c r="BT49" s="86" t="str">
        <f t="shared" si="68"/>
        <v/>
      </c>
      <c r="BU49" s="86" t="str">
        <f t="shared" si="69"/>
        <v/>
      </c>
      <c r="BV49" s="86" t="str">
        <f t="shared" si="70"/>
        <v/>
      </c>
      <c r="BW49" s="86" t="str">
        <f t="shared" si="71"/>
        <v/>
      </c>
      <c r="BX49" s="86" t="str">
        <f t="shared" si="72"/>
        <v/>
      </c>
      <c r="BY49" s="86" t="str">
        <f t="shared" si="39"/>
        <v/>
      </c>
      <c r="BZ49" s="86" t="str">
        <f t="shared" si="40"/>
        <v/>
      </c>
      <c r="CA49" s="41">
        <f t="shared" si="41"/>
        <v>9.1820000000000004</v>
      </c>
      <c r="CB49" s="41">
        <f t="shared" si="42"/>
        <v>10.407333333333336</v>
      </c>
      <c r="CC49" s="90" t="str">
        <f t="shared" si="43"/>
        <v>IL23A</v>
      </c>
      <c r="CD49" s="107">
        <v>46</v>
      </c>
      <c r="CE49" s="91">
        <f t="shared" si="73"/>
        <v>1.8839808292658968E-3</v>
      </c>
      <c r="CF49" s="91">
        <f t="shared" si="74"/>
        <v>1.5366454010811807E-3</v>
      </c>
      <c r="CG49" s="91">
        <f t="shared" si="75"/>
        <v>1.7626967333250591E-3</v>
      </c>
      <c r="CH49" s="91" t="str">
        <f t="shared" si="76"/>
        <v/>
      </c>
      <c r="CI49" s="91" t="str">
        <f t="shared" si="77"/>
        <v/>
      </c>
      <c r="CJ49" s="91" t="str">
        <f t="shared" si="78"/>
        <v/>
      </c>
      <c r="CK49" s="91" t="str">
        <f t="shared" si="79"/>
        <v/>
      </c>
      <c r="CL49" s="91" t="str">
        <f t="shared" si="80"/>
        <v/>
      </c>
      <c r="CM49" s="91" t="str">
        <f t="shared" si="81"/>
        <v/>
      </c>
      <c r="CN49" s="91" t="str">
        <f t="shared" si="82"/>
        <v/>
      </c>
      <c r="CO49" s="91" t="str">
        <f t="shared" si="44"/>
        <v/>
      </c>
      <c r="CP49" s="91" t="str">
        <f t="shared" si="45"/>
        <v/>
      </c>
      <c r="CQ49" s="91">
        <f t="shared" si="52"/>
        <v>8.9862075256335412E-4</v>
      </c>
      <c r="CR49" s="91">
        <f t="shared" si="52"/>
        <v>6.1462752612541794E-4</v>
      </c>
      <c r="CS49" s="91">
        <f t="shared" si="52"/>
        <v>7.2285805566408624E-4</v>
      </c>
      <c r="CT49" s="91" t="str">
        <f t="shared" si="52"/>
        <v/>
      </c>
      <c r="CU49" s="91" t="str">
        <f t="shared" si="52"/>
        <v/>
      </c>
      <c r="CV49" s="91" t="str">
        <f t="shared" si="52"/>
        <v/>
      </c>
      <c r="CW49" s="91" t="str">
        <f t="shared" si="50"/>
        <v/>
      </c>
      <c r="CX49" s="91" t="str">
        <f t="shared" si="50"/>
        <v/>
      </c>
      <c r="CY49" s="91" t="str">
        <f t="shared" si="50"/>
        <v/>
      </c>
      <c r="CZ49" s="91" t="str">
        <f t="shared" si="48"/>
        <v/>
      </c>
      <c r="DA49" s="91" t="str">
        <f t="shared" si="46"/>
        <v/>
      </c>
      <c r="DB49" s="91" t="str">
        <f t="shared" si="47"/>
        <v/>
      </c>
    </row>
    <row r="50" spans="1:106" ht="15" customHeight="1" x14ac:dyDescent="0.3">
      <c r="A50" s="126" t="str">
        <f>'Gene Table'!B49</f>
        <v>IL24</v>
      </c>
      <c r="B50" s="102">
        <v>47</v>
      </c>
      <c r="C50" s="41">
        <f>IF('Test Sample Data'!C49="","",IF(SUM('Test Sample Data'!C$3:C$98)&gt;10,IF(AND(ISNUMBER('Test Sample Data'!C49),'Test Sample Data'!C49&lt;$C$109, 'Test Sample Data'!C49&gt;0),'Test Sample Data'!C49,$C$109),""))</f>
        <v>30.64</v>
      </c>
      <c r="D50" s="41">
        <f>IF('Test Sample Data'!D49="","",IF(SUM('Test Sample Data'!D$3:D$98)&gt;10,IF(AND(ISNUMBER('Test Sample Data'!D49),'Test Sample Data'!D49&lt;$C$109, 'Test Sample Data'!D49&gt;0),'Test Sample Data'!D49,$C$109),""))</f>
        <v>30.07</v>
      </c>
      <c r="E50" s="41">
        <f>IF('Test Sample Data'!E49="","",IF(SUM('Test Sample Data'!E$3:E$98)&gt;10,IF(AND(ISNUMBER('Test Sample Data'!E49),'Test Sample Data'!E49&lt;$C$109, 'Test Sample Data'!E49&gt;0),'Test Sample Data'!E49,$C$109),""))</f>
        <v>30.14</v>
      </c>
      <c r="F50" s="41" t="str">
        <f>IF('Test Sample Data'!F49="","",IF(SUM('Test Sample Data'!F$3:F$98)&gt;10,IF(AND(ISNUMBER('Test Sample Data'!F49),'Test Sample Data'!F49&lt;$C$109, 'Test Sample Data'!F49&gt;0),'Test Sample Data'!F49,$C$109),""))</f>
        <v/>
      </c>
      <c r="G50" s="41" t="str">
        <f>IF('Test Sample Data'!G49="","",IF(SUM('Test Sample Data'!G$3:G$98)&gt;10,IF(AND(ISNUMBER('Test Sample Data'!G49),'Test Sample Data'!G49&lt;$C$109, 'Test Sample Data'!G49&gt;0),'Test Sample Data'!G49,$C$109),""))</f>
        <v/>
      </c>
      <c r="H50" s="41" t="str">
        <f>IF('Test Sample Data'!H49="","",IF(SUM('Test Sample Data'!H$3:H$98)&gt;10,IF(AND(ISNUMBER('Test Sample Data'!H49),'Test Sample Data'!H49&lt;$C$109, 'Test Sample Data'!H49&gt;0),'Test Sample Data'!H49,$C$109),""))</f>
        <v/>
      </c>
      <c r="I50" s="41" t="str">
        <f>IF('Test Sample Data'!I49="","",IF(SUM('Test Sample Data'!I$3:I$98)&gt;10,IF(AND(ISNUMBER('Test Sample Data'!I49),'Test Sample Data'!I49&lt;$C$109, 'Test Sample Data'!I49&gt;0),'Test Sample Data'!I49,$C$109),""))</f>
        <v/>
      </c>
      <c r="J50" s="41" t="str">
        <f>IF('Test Sample Data'!J49="","",IF(SUM('Test Sample Data'!J$3:J$98)&gt;10,IF(AND(ISNUMBER('Test Sample Data'!J49),'Test Sample Data'!J49&lt;$C$109, 'Test Sample Data'!J49&gt;0),'Test Sample Data'!J49,$C$109),""))</f>
        <v/>
      </c>
      <c r="K50" s="41" t="str">
        <f>IF('Test Sample Data'!K49="","",IF(SUM('Test Sample Data'!K$3:K$98)&gt;10,IF(AND(ISNUMBER('Test Sample Data'!K49),'Test Sample Data'!K49&lt;$C$109, 'Test Sample Data'!K49&gt;0),'Test Sample Data'!K49,$C$109),""))</f>
        <v/>
      </c>
      <c r="L50" s="41" t="str">
        <f>IF('Test Sample Data'!L49="","",IF(SUM('Test Sample Data'!L$3:L$98)&gt;10,IF(AND(ISNUMBER('Test Sample Data'!L49),'Test Sample Data'!L49&lt;$C$109, 'Test Sample Data'!L49&gt;0),'Test Sample Data'!L49,$C$109),""))</f>
        <v/>
      </c>
      <c r="M50" s="41" t="str">
        <f>IF('Test Sample Data'!M49="","",IF(SUM('Test Sample Data'!M$3:M$98)&gt;10,IF(AND(ISNUMBER('Test Sample Data'!M49),'Test Sample Data'!M49&lt;$C$109, 'Test Sample Data'!M49&gt;0),'Test Sample Data'!M49,$C$109),""))</f>
        <v/>
      </c>
      <c r="N50" s="41" t="str">
        <f>IF('Test Sample Data'!N49="","",IF(SUM('Test Sample Data'!N$3:N$98)&gt;10,IF(AND(ISNUMBER('Test Sample Data'!N49),'Test Sample Data'!N49&lt;$C$109, 'Test Sample Data'!N49&gt;0),'Test Sample Data'!N49,$C$109),""))</f>
        <v/>
      </c>
      <c r="O50" s="41" t="str">
        <f>'Gene Table'!B49</f>
        <v>IL24</v>
      </c>
      <c r="P50" s="102">
        <v>47</v>
      </c>
      <c r="Q50" s="41">
        <f>IF('Control Sample Data'!C49="","",IF(SUM('Control Sample Data'!C$3:C$98)&gt;10,IF(AND(ISNUMBER('Control Sample Data'!C49),'Control Sample Data'!C49&lt;$C$109, 'Control Sample Data'!C49&gt;0),'Control Sample Data'!C49,$C$109),""))</f>
        <v>29.41</v>
      </c>
      <c r="R50" s="41">
        <f>IF('Control Sample Data'!D49="","",IF(SUM('Control Sample Data'!D$3:D$98)&gt;10,IF(AND(ISNUMBER('Control Sample Data'!D49),'Control Sample Data'!D49&lt;$C$109, 'Control Sample Data'!D49&gt;0),'Control Sample Data'!D49,$C$109),""))</f>
        <v>29.55</v>
      </c>
      <c r="S50" s="41">
        <f>IF('Control Sample Data'!E49="","",IF(SUM('Control Sample Data'!E$3:E$98)&gt;10,IF(AND(ISNUMBER('Control Sample Data'!E49),'Control Sample Data'!E49&lt;$C$109, 'Control Sample Data'!E49&gt;0),'Control Sample Data'!E49,$C$109),""))</f>
        <v>30.21</v>
      </c>
      <c r="T50" s="41" t="str">
        <f>IF('Control Sample Data'!F49="","",IF(SUM('Control Sample Data'!F$3:F$98)&gt;10,IF(AND(ISNUMBER('Control Sample Data'!F49),'Control Sample Data'!F49&lt;$C$109, 'Control Sample Data'!F49&gt;0),'Control Sample Data'!F49,$C$109),""))</f>
        <v/>
      </c>
      <c r="U50" s="41" t="str">
        <f>IF('Control Sample Data'!G49="","",IF(SUM('Control Sample Data'!G$3:G$98)&gt;10,IF(AND(ISNUMBER('Control Sample Data'!G49),'Control Sample Data'!G49&lt;$C$109, 'Control Sample Data'!G49&gt;0),'Control Sample Data'!G49,$C$109),""))</f>
        <v/>
      </c>
      <c r="V50" s="41" t="str">
        <f>IF('Control Sample Data'!H49="","",IF(SUM('Control Sample Data'!H$3:H$98)&gt;10,IF(AND(ISNUMBER('Control Sample Data'!H49),'Control Sample Data'!H49&lt;$C$109, 'Control Sample Data'!H49&gt;0),'Control Sample Data'!H49,$C$109),""))</f>
        <v/>
      </c>
      <c r="W50" s="41" t="str">
        <f>IF('Control Sample Data'!I49="","",IF(SUM('Control Sample Data'!I$3:I$98)&gt;10,IF(AND(ISNUMBER('Control Sample Data'!I49),'Control Sample Data'!I49&lt;$C$109, 'Control Sample Data'!I49&gt;0),'Control Sample Data'!I49,$C$109),""))</f>
        <v/>
      </c>
      <c r="X50" s="41" t="str">
        <f>IF('Control Sample Data'!J49="","",IF(SUM('Control Sample Data'!J$3:J$98)&gt;10,IF(AND(ISNUMBER('Control Sample Data'!J49),'Control Sample Data'!J49&lt;$C$109, 'Control Sample Data'!J49&gt;0),'Control Sample Data'!J49,$C$109),""))</f>
        <v/>
      </c>
      <c r="Y50" s="41" t="str">
        <f>IF('Control Sample Data'!K49="","",IF(SUM('Control Sample Data'!K$3:K$98)&gt;10,IF(AND(ISNUMBER('Control Sample Data'!K49),'Control Sample Data'!K49&lt;$C$109, 'Control Sample Data'!K49&gt;0),'Control Sample Data'!K49,$C$109),""))</f>
        <v/>
      </c>
      <c r="Z50" s="41" t="str">
        <f>IF('Control Sample Data'!L49="","",IF(SUM('Control Sample Data'!L$3:L$98)&gt;10,IF(AND(ISNUMBER('Control Sample Data'!L49),'Control Sample Data'!L49&lt;$C$109, 'Control Sample Data'!L49&gt;0),'Control Sample Data'!L49,$C$109),""))</f>
        <v/>
      </c>
      <c r="AA50" s="41" t="str">
        <f>IF('Control Sample Data'!M49="","",IF(SUM('Control Sample Data'!M$3:M$98)&gt;10,IF(AND(ISNUMBER('Control Sample Data'!M49),'Control Sample Data'!M49&lt;$C$109, 'Control Sample Data'!M49&gt;0),'Control Sample Data'!M49,$C$109),""))</f>
        <v/>
      </c>
      <c r="AB50" s="127" t="str">
        <f>IF('Control Sample Data'!N49="","",IF(SUM('Control Sample Data'!N$3:N$98)&gt;10,IF(AND(ISNUMBER('Control Sample Data'!N49),'Control Sample Data'!N49&lt;$C$109, 'Control Sample Data'!N49&gt;0),'Control Sample Data'!N49,$C$109),""))</f>
        <v/>
      </c>
      <c r="BA50" s="85" t="str">
        <f t="shared" si="36"/>
        <v>IL24</v>
      </c>
      <c r="BB50" s="107">
        <v>47</v>
      </c>
      <c r="BC50" s="86">
        <f t="shared" si="53"/>
        <v>11.931999999999999</v>
      </c>
      <c r="BD50" s="86">
        <f t="shared" si="54"/>
        <v>11.386000000000003</v>
      </c>
      <c r="BE50" s="86">
        <f t="shared" si="55"/>
        <v>11.558</v>
      </c>
      <c r="BF50" s="86" t="str">
        <f t="shared" si="56"/>
        <v/>
      </c>
      <c r="BG50" s="86" t="str">
        <f t="shared" si="57"/>
        <v/>
      </c>
      <c r="BH50" s="86" t="str">
        <f t="shared" si="58"/>
        <v/>
      </c>
      <c r="BI50" s="86" t="str">
        <f t="shared" si="59"/>
        <v/>
      </c>
      <c r="BJ50" s="86" t="str">
        <f t="shared" si="60"/>
        <v/>
      </c>
      <c r="BK50" s="86" t="str">
        <f t="shared" si="61"/>
        <v/>
      </c>
      <c r="BL50" s="86" t="str">
        <f t="shared" si="62"/>
        <v/>
      </c>
      <c r="BM50" s="86" t="str">
        <f t="shared" si="37"/>
        <v/>
      </c>
      <c r="BN50" s="86" t="str">
        <f t="shared" si="38"/>
        <v/>
      </c>
      <c r="BO50" s="86">
        <f t="shared" si="63"/>
        <v>10.940000000000001</v>
      </c>
      <c r="BP50" s="86">
        <f t="shared" si="64"/>
        <v>11.208000000000002</v>
      </c>
      <c r="BQ50" s="86">
        <f t="shared" si="65"/>
        <v>11.634</v>
      </c>
      <c r="BR50" s="86" t="str">
        <f t="shared" si="66"/>
        <v/>
      </c>
      <c r="BS50" s="86" t="str">
        <f t="shared" si="67"/>
        <v/>
      </c>
      <c r="BT50" s="86" t="str">
        <f t="shared" si="68"/>
        <v/>
      </c>
      <c r="BU50" s="86" t="str">
        <f t="shared" si="69"/>
        <v/>
      </c>
      <c r="BV50" s="86" t="str">
        <f t="shared" si="70"/>
        <v/>
      </c>
      <c r="BW50" s="86" t="str">
        <f t="shared" si="71"/>
        <v/>
      </c>
      <c r="BX50" s="86" t="str">
        <f t="shared" si="72"/>
        <v/>
      </c>
      <c r="BY50" s="86" t="str">
        <f t="shared" si="39"/>
        <v/>
      </c>
      <c r="BZ50" s="86" t="str">
        <f t="shared" si="40"/>
        <v/>
      </c>
      <c r="CA50" s="41">
        <f t="shared" si="41"/>
        <v>11.625333333333336</v>
      </c>
      <c r="CB50" s="41">
        <f t="shared" si="42"/>
        <v>11.260666666666667</v>
      </c>
      <c r="CC50" s="90" t="str">
        <f t="shared" si="43"/>
        <v>IL24</v>
      </c>
      <c r="CD50" s="107">
        <v>47</v>
      </c>
      <c r="CE50" s="91">
        <f t="shared" si="73"/>
        <v>2.5592345593675045E-4</v>
      </c>
      <c r="CF50" s="91">
        <f t="shared" si="74"/>
        <v>3.7365643794498674E-4</v>
      </c>
      <c r="CG50" s="91">
        <f t="shared" si="75"/>
        <v>3.3166169056370742E-4</v>
      </c>
      <c r="CH50" s="91" t="str">
        <f t="shared" si="76"/>
        <v/>
      </c>
      <c r="CI50" s="91" t="str">
        <f t="shared" si="77"/>
        <v/>
      </c>
      <c r="CJ50" s="91" t="str">
        <f t="shared" si="78"/>
        <v/>
      </c>
      <c r="CK50" s="91" t="str">
        <f t="shared" si="79"/>
        <v/>
      </c>
      <c r="CL50" s="91" t="str">
        <f t="shared" si="80"/>
        <v/>
      </c>
      <c r="CM50" s="91" t="str">
        <f t="shared" si="81"/>
        <v/>
      </c>
      <c r="CN50" s="91" t="str">
        <f t="shared" si="82"/>
        <v/>
      </c>
      <c r="CO50" s="91" t="str">
        <f t="shared" si="44"/>
        <v/>
      </c>
      <c r="CP50" s="91" t="str">
        <f t="shared" si="45"/>
        <v/>
      </c>
      <c r="CQ50" s="91">
        <f t="shared" si="52"/>
        <v>5.0901648478570371E-4</v>
      </c>
      <c r="CR50" s="91">
        <f t="shared" si="52"/>
        <v>4.2272293238264542E-4</v>
      </c>
      <c r="CS50" s="91">
        <f t="shared" si="52"/>
        <v>3.146422437707556E-4</v>
      </c>
      <c r="CT50" s="91" t="str">
        <f t="shared" si="52"/>
        <v/>
      </c>
      <c r="CU50" s="91" t="str">
        <f t="shared" si="52"/>
        <v/>
      </c>
      <c r="CV50" s="91" t="str">
        <f t="shared" si="52"/>
        <v/>
      </c>
      <c r="CW50" s="91" t="str">
        <f t="shared" si="50"/>
        <v/>
      </c>
      <c r="CX50" s="91" t="str">
        <f t="shared" si="50"/>
        <v/>
      </c>
      <c r="CY50" s="91" t="str">
        <f t="shared" si="50"/>
        <v/>
      </c>
      <c r="CZ50" s="91" t="str">
        <f t="shared" si="48"/>
        <v/>
      </c>
      <c r="DA50" s="91" t="str">
        <f t="shared" si="46"/>
        <v/>
      </c>
      <c r="DB50" s="91" t="str">
        <f t="shared" si="47"/>
        <v/>
      </c>
    </row>
    <row r="51" spans="1:106" ht="15" customHeight="1" x14ac:dyDescent="0.3">
      <c r="A51" s="126" t="str">
        <f>'Gene Table'!B50</f>
        <v>IL25</v>
      </c>
      <c r="B51" s="102">
        <v>48</v>
      </c>
      <c r="C51" s="41">
        <f>IF('Test Sample Data'!C50="","",IF(SUM('Test Sample Data'!C$3:C$98)&gt;10,IF(AND(ISNUMBER('Test Sample Data'!C50),'Test Sample Data'!C50&lt;$C$109, 'Test Sample Data'!C50&gt;0),'Test Sample Data'!C50,$C$109),""))</f>
        <v>34.08</v>
      </c>
      <c r="D51" s="41">
        <f>IF('Test Sample Data'!D50="","",IF(SUM('Test Sample Data'!D$3:D$98)&gt;10,IF(AND(ISNUMBER('Test Sample Data'!D50),'Test Sample Data'!D50&lt;$C$109, 'Test Sample Data'!D50&gt;0),'Test Sample Data'!D50,$C$109),""))</f>
        <v>35</v>
      </c>
      <c r="E51" s="41">
        <f>IF('Test Sample Data'!E50="","",IF(SUM('Test Sample Data'!E$3:E$98)&gt;10,IF(AND(ISNUMBER('Test Sample Data'!E50),'Test Sample Data'!E50&lt;$C$109, 'Test Sample Data'!E50&gt;0),'Test Sample Data'!E50,$C$109),""))</f>
        <v>34.479999999999997</v>
      </c>
      <c r="F51" s="41" t="str">
        <f>IF('Test Sample Data'!F50="","",IF(SUM('Test Sample Data'!F$3:F$98)&gt;10,IF(AND(ISNUMBER('Test Sample Data'!F50),'Test Sample Data'!F50&lt;$C$109, 'Test Sample Data'!F50&gt;0),'Test Sample Data'!F50,$C$109),""))</f>
        <v/>
      </c>
      <c r="G51" s="41" t="str">
        <f>IF('Test Sample Data'!G50="","",IF(SUM('Test Sample Data'!G$3:G$98)&gt;10,IF(AND(ISNUMBER('Test Sample Data'!G50),'Test Sample Data'!G50&lt;$C$109, 'Test Sample Data'!G50&gt;0),'Test Sample Data'!G50,$C$109),""))</f>
        <v/>
      </c>
      <c r="H51" s="41" t="str">
        <f>IF('Test Sample Data'!H50="","",IF(SUM('Test Sample Data'!H$3:H$98)&gt;10,IF(AND(ISNUMBER('Test Sample Data'!H50),'Test Sample Data'!H50&lt;$C$109, 'Test Sample Data'!H50&gt;0),'Test Sample Data'!H50,$C$109),""))</f>
        <v/>
      </c>
      <c r="I51" s="41" t="str">
        <f>IF('Test Sample Data'!I50="","",IF(SUM('Test Sample Data'!I$3:I$98)&gt;10,IF(AND(ISNUMBER('Test Sample Data'!I50),'Test Sample Data'!I50&lt;$C$109, 'Test Sample Data'!I50&gt;0),'Test Sample Data'!I50,$C$109),""))</f>
        <v/>
      </c>
      <c r="J51" s="41" t="str">
        <f>IF('Test Sample Data'!J50="","",IF(SUM('Test Sample Data'!J$3:J$98)&gt;10,IF(AND(ISNUMBER('Test Sample Data'!J50),'Test Sample Data'!J50&lt;$C$109, 'Test Sample Data'!J50&gt;0),'Test Sample Data'!J50,$C$109),""))</f>
        <v/>
      </c>
      <c r="K51" s="41" t="str">
        <f>IF('Test Sample Data'!K50="","",IF(SUM('Test Sample Data'!K$3:K$98)&gt;10,IF(AND(ISNUMBER('Test Sample Data'!K50),'Test Sample Data'!K50&lt;$C$109, 'Test Sample Data'!K50&gt;0),'Test Sample Data'!K50,$C$109),""))</f>
        <v/>
      </c>
      <c r="L51" s="41" t="str">
        <f>IF('Test Sample Data'!L50="","",IF(SUM('Test Sample Data'!L$3:L$98)&gt;10,IF(AND(ISNUMBER('Test Sample Data'!L50),'Test Sample Data'!L50&lt;$C$109, 'Test Sample Data'!L50&gt;0),'Test Sample Data'!L50,$C$109),""))</f>
        <v/>
      </c>
      <c r="M51" s="41" t="str">
        <f>IF('Test Sample Data'!M50="","",IF(SUM('Test Sample Data'!M$3:M$98)&gt;10,IF(AND(ISNUMBER('Test Sample Data'!M50),'Test Sample Data'!M50&lt;$C$109, 'Test Sample Data'!M50&gt;0),'Test Sample Data'!M50,$C$109),""))</f>
        <v/>
      </c>
      <c r="N51" s="41" t="str">
        <f>IF('Test Sample Data'!N50="","",IF(SUM('Test Sample Data'!N$3:N$98)&gt;10,IF(AND(ISNUMBER('Test Sample Data'!N50),'Test Sample Data'!N50&lt;$C$109, 'Test Sample Data'!N50&gt;0),'Test Sample Data'!N50,$C$109),""))</f>
        <v/>
      </c>
      <c r="O51" s="41" t="str">
        <f>'Gene Table'!B50</f>
        <v>IL25</v>
      </c>
      <c r="P51" s="102">
        <v>48</v>
      </c>
      <c r="Q51" s="41">
        <f>IF('Control Sample Data'!C50="","",IF(SUM('Control Sample Data'!C$3:C$98)&gt;10,IF(AND(ISNUMBER('Control Sample Data'!C50),'Control Sample Data'!C50&lt;$C$109, 'Control Sample Data'!C50&gt;0),'Control Sample Data'!C50,$C$109),""))</f>
        <v>31.5</v>
      </c>
      <c r="R51" s="41">
        <f>IF('Control Sample Data'!D50="","",IF(SUM('Control Sample Data'!D$3:D$98)&gt;10,IF(AND(ISNUMBER('Control Sample Data'!D50),'Control Sample Data'!D50&lt;$C$109, 'Control Sample Data'!D50&gt;0),'Control Sample Data'!D50,$C$109),""))</f>
        <v>30.32</v>
      </c>
      <c r="S51" s="41">
        <f>IF('Control Sample Data'!E50="","",IF(SUM('Control Sample Data'!E$3:E$98)&gt;10,IF(AND(ISNUMBER('Control Sample Data'!E50),'Control Sample Data'!E50&lt;$C$109, 'Control Sample Data'!E50&gt;0),'Control Sample Data'!E50,$C$109),""))</f>
        <v>30.7</v>
      </c>
      <c r="T51" s="41" t="str">
        <f>IF('Control Sample Data'!F50="","",IF(SUM('Control Sample Data'!F$3:F$98)&gt;10,IF(AND(ISNUMBER('Control Sample Data'!F50),'Control Sample Data'!F50&lt;$C$109, 'Control Sample Data'!F50&gt;0),'Control Sample Data'!F50,$C$109),""))</f>
        <v/>
      </c>
      <c r="U51" s="41" t="str">
        <f>IF('Control Sample Data'!G50="","",IF(SUM('Control Sample Data'!G$3:G$98)&gt;10,IF(AND(ISNUMBER('Control Sample Data'!G50),'Control Sample Data'!G50&lt;$C$109, 'Control Sample Data'!G50&gt;0),'Control Sample Data'!G50,$C$109),""))</f>
        <v/>
      </c>
      <c r="V51" s="41" t="str">
        <f>IF('Control Sample Data'!H50="","",IF(SUM('Control Sample Data'!H$3:H$98)&gt;10,IF(AND(ISNUMBER('Control Sample Data'!H50),'Control Sample Data'!H50&lt;$C$109, 'Control Sample Data'!H50&gt;0),'Control Sample Data'!H50,$C$109),""))</f>
        <v/>
      </c>
      <c r="W51" s="41" t="str">
        <f>IF('Control Sample Data'!I50="","",IF(SUM('Control Sample Data'!I$3:I$98)&gt;10,IF(AND(ISNUMBER('Control Sample Data'!I50),'Control Sample Data'!I50&lt;$C$109, 'Control Sample Data'!I50&gt;0),'Control Sample Data'!I50,$C$109),""))</f>
        <v/>
      </c>
      <c r="X51" s="41" t="str">
        <f>IF('Control Sample Data'!J50="","",IF(SUM('Control Sample Data'!J$3:J$98)&gt;10,IF(AND(ISNUMBER('Control Sample Data'!J50),'Control Sample Data'!J50&lt;$C$109, 'Control Sample Data'!J50&gt;0),'Control Sample Data'!J50,$C$109),""))</f>
        <v/>
      </c>
      <c r="Y51" s="41" t="str">
        <f>IF('Control Sample Data'!K50="","",IF(SUM('Control Sample Data'!K$3:K$98)&gt;10,IF(AND(ISNUMBER('Control Sample Data'!K50),'Control Sample Data'!K50&lt;$C$109, 'Control Sample Data'!K50&gt;0),'Control Sample Data'!K50,$C$109),""))</f>
        <v/>
      </c>
      <c r="Z51" s="41" t="str">
        <f>IF('Control Sample Data'!L50="","",IF(SUM('Control Sample Data'!L$3:L$98)&gt;10,IF(AND(ISNUMBER('Control Sample Data'!L50),'Control Sample Data'!L50&lt;$C$109, 'Control Sample Data'!L50&gt;0),'Control Sample Data'!L50,$C$109),""))</f>
        <v/>
      </c>
      <c r="AA51" s="41" t="str">
        <f>IF('Control Sample Data'!M50="","",IF(SUM('Control Sample Data'!M$3:M$98)&gt;10,IF(AND(ISNUMBER('Control Sample Data'!M50),'Control Sample Data'!M50&lt;$C$109, 'Control Sample Data'!M50&gt;0),'Control Sample Data'!M50,$C$109),""))</f>
        <v/>
      </c>
      <c r="AB51" s="127" t="str">
        <f>IF('Control Sample Data'!N50="","",IF(SUM('Control Sample Data'!N$3:N$98)&gt;10,IF(AND(ISNUMBER('Control Sample Data'!N50),'Control Sample Data'!N50&lt;$C$109, 'Control Sample Data'!N50&gt;0),'Control Sample Data'!N50,$C$109),""))</f>
        <v/>
      </c>
      <c r="BA51" s="85" t="str">
        <f t="shared" si="36"/>
        <v>IL25</v>
      </c>
      <c r="BB51" s="107">
        <v>48</v>
      </c>
      <c r="BC51" s="86">
        <f t="shared" si="53"/>
        <v>15.371999999999996</v>
      </c>
      <c r="BD51" s="86">
        <f t="shared" si="54"/>
        <v>16.316000000000003</v>
      </c>
      <c r="BE51" s="86">
        <f t="shared" si="55"/>
        <v>15.897999999999996</v>
      </c>
      <c r="BF51" s="86" t="str">
        <f t="shared" si="56"/>
        <v/>
      </c>
      <c r="BG51" s="86" t="str">
        <f t="shared" si="57"/>
        <v/>
      </c>
      <c r="BH51" s="86" t="str">
        <f t="shared" si="58"/>
        <v/>
      </c>
      <c r="BI51" s="86" t="str">
        <f t="shared" si="59"/>
        <v/>
      </c>
      <c r="BJ51" s="86" t="str">
        <f t="shared" si="60"/>
        <v/>
      </c>
      <c r="BK51" s="86" t="str">
        <f t="shared" si="61"/>
        <v/>
      </c>
      <c r="BL51" s="86" t="str">
        <f t="shared" si="62"/>
        <v/>
      </c>
      <c r="BM51" s="86" t="str">
        <f t="shared" si="37"/>
        <v/>
      </c>
      <c r="BN51" s="86" t="str">
        <f t="shared" si="38"/>
        <v/>
      </c>
      <c r="BO51" s="86">
        <f t="shared" si="63"/>
        <v>13.030000000000001</v>
      </c>
      <c r="BP51" s="86">
        <f t="shared" si="64"/>
        <v>11.978000000000002</v>
      </c>
      <c r="BQ51" s="86">
        <f t="shared" si="65"/>
        <v>12.123999999999999</v>
      </c>
      <c r="BR51" s="86" t="str">
        <f t="shared" si="66"/>
        <v/>
      </c>
      <c r="BS51" s="86" t="str">
        <f t="shared" si="67"/>
        <v/>
      </c>
      <c r="BT51" s="86" t="str">
        <f t="shared" si="68"/>
        <v/>
      </c>
      <c r="BU51" s="86" t="str">
        <f t="shared" si="69"/>
        <v/>
      </c>
      <c r="BV51" s="86" t="str">
        <f t="shared" si="70"/>
        <v/>
      </c>
      <c r="BW51" s="86" t="str">
        <f t="shared" si="71"/>
        <v/>
      </c>
      <c r="BX51" s="86" t="str">
        <f t="shared" si="72"/>
        <v/>
      </c>
      <c r="BY51" s="86" t="str">
        <f t="shared" si="39"/>
        <v/>
      </c>
      <c r="BZ51" s="86" t="str">
        <f t="shared" si="40"/>
        <v/>
      </c>
      <c r="CA51" s="41">
        <f t="shared" si="41"/>
        <v>15.862</v>
      </c>
      <c r="CB51" s="41">
        <f t="shared" si="42"/>
        <v>12.377333333333334</v>
      </c>
      <c r="CC51" s="90" t="str">
        <f t="shared" si="43"/>
        <v>IL25</v>
      </c>
      <c r="CD51" s="107">
        <v>48</v>
      </c>
      <c r="CE51" s="91">
        <f t="shared" si="73"/>
        <v>2.3581254566894223E-5</v>
      </c>
      <c r="CF51" s="91">
        <f t="shared" si="74"/>
        <v>1.2257293651688118E-5</v>
      </c>
      <c r="CG51" s="91">
        <f t="shared" si="75"/>
        <v>1.6376652319236103E-5</v>
      </c>
      <c r="CH51" s="91" t="str">
        <f t="shared" si="76"/>
        <v/>
      </c>
      <c r="CI51" s="91" t="str">
        <f t="shared" si="77"/>
        <v/>
      </c>
      <c r="CJ51" s="91" t="str">
        <f t="shared" si="78"/>
        <v/>
      </c>
      <c r="CK51" s="91" t="str">
        <f t="shared" si="79"/>
        <v/>
      </c>
      <c r="CL51" s="91" t="str">
        <f t="shared" si="80"/>
        <v/>
      </c>
      <c r="CM51" s="91" t="str">
        <f t="shared" si="81"/>
        <v/>
      </c>
      <c r="CN51" s="91" t="str">
        <f t="shared" si="82"/>
        <v/>
      </c>
      <c r="CO51" s="91" t="str">
        <f t="shared" si="44"/>
        <v/>
      </c>
      <c r="CP51" s="91" t="str">
        <f t="shared" si="45"/>
        <v/>
      </c>
      <c r="CQ51" s="91">
        <f t="shared" si="52"/>
        <v>1.1955814179527905E-4</v>
      </c>
      <c r="CR51" s="91">
        <f t="shared" ref="CR51:CZ93" si="83">IF(BP51="","",POWER(2, -BP51))</f>
        <v>2.4789211447007561E-4</v>
      </c>
      <c r="CS51" s="91">
        <f t="shared" si="83"/>
        <v>2.2403317439242346E-4</v>
      </c>
      <c r="CT51" s="91" t="str">
        <f t="shared" si="83"/>
        <v/>
      </c>
      <c r="CU51" s="91" t="str">
        <f t="shared" si="83"/>
        <v/>
      </c>
      <c r="CV51" s="91" t="str">
        <f t="shared" si="83"/>
        <v/>
      </c>
      <c r="CW51" s="91" t="str">
        <f t="shared" si="50"/>
        <v/>
      </c>
      <c r="CX51" s="91" t="str">
        <f t="shared" si="50"/>
        <v/>
      </c>
      <c r="CY51" s="91" t="str">
        <f t="shared" si="50"/>
        <v/>
      </c>
      <c r="CZ51" s="91" t="str">
        <f t="shared" si="48"/>
        <v/>
      </c>
      <c r="DA51" s="91" t="str">
        <f t="shared" si="46"/>
        <v/>
      </c>
      <c r="DB51" s="91" t="str">
        <f t="shared" si="47"/>
        <v/>
      </c>
    </row>
    <row r="52" spans="1:106" ht="15" customHeight="1" x14ac:dyDescent="0.3">
      <c r="A52" s="126" t="str">
        <f>'Gene Table'!B51</f>
        <v>IL27</v>
      </c>
      <c r="B52" s="102">
        <v>49</v>
      </c>
      <c r="C52" s="41">
        <f>IF('Test Sample Data'!C51="","",IF(SUM('Test Sample Data'!C$3:C$98)&gt;10,IF(AND(ISNUMBER('Test Sample Data'!C51),'Test Sample Data'!C51&lt;$C$109, 'Test Sample Data'!C51&gt;0),'Test Sample Data'!C51,$C$109),""))</f>
        <v>33.35</v>
      </c>
      <c r="D52" s="41">
        <f>IF('Test Sample Data'!D51="","",IF(SUM('Test Sample Data'!D$3:D$98)&gt;10,IF(AND(ISNUMBER('Test Sample Data'!D51),'Test Sample Data'!D51&lt;$C$109, 'Test Sample Data'!D51&gt;0),'Test Sample Data'!D51,$C$109),""))</f>
        <v>32.33</v>
      </c>
      <c r="E52" s="41">
        <f>IF('Test Sample Data'!E51="","",IF(SUM('Test Sample Data'!E$3:E$98)&gt;10,IF(AND(ISNUMBER('Test Sample Data'!E51),'Test Sample Data'!E51&lt;$C$109, 'Test Sample Data'!E51&gt;0),'Test Sample Data'!E51,$C$109),""))</f>
        <v>33.56</v>
      </c>
      <c r="F52" s="41" t="str">
        <f>IF('Test Sample Data'!F51="","",IF(SUM('Test Sample Data'!F$3:F$98)&gt;10,IF(AND(ISNUMBER('Test Sample Data'!F51),'Test Sample Data'!F51&lt;$C$109, 'Test Sample Data'!F51&gt;0),'Test Sample Data'!F51,$C$109),""))</f>
        <v/>
      </c>
      <c r="G52" s="41" t="str">
        <f>IF('Test Sample Data'!G51="","",IF(SUM('Test Sample Data'!G$3:G$98)&gt;10,IF(AND(ISNUMBER('Test Sample Data'!G51),'Test Sample Data'!G51&lt;$C$109, 'Test Sample Data'!G51&gt;0),'Test Sample Data'!G51,$C$109),""))</f>
        <v/>
      </c>
      <c r="H52" s="41" t="str">
        <f>IF('Test Sample Data'!H51="","",IF(SUM('Test Sample Data'!H$3:H$98)&gt;10,IF(AND(ISNUMBER('Test Sample Data'!H51),'Test Sample Data'!H51&lt;$C$109, 'Test Sample Data'!H51&gt;0),'Test Sample Data'!H51,$C$109),""))</f>
        <v/>
      </c>
      <c r="I52" s="41" t="str">
        <f>IF('Test Sample Data'!I51="","",IF(SUM('Test Sample Data'!I$3:I$98)&gt;10,IF(AND(ISNUMBER('Test Sample Data'!I51),'Test Sample Data'!I51&lt;$C$109, 'Test Sample Data'!I51&gt;0),'Test Sample Data'!I51,$C$109),""))</f>
        <v/>
      </c>
      <c r="J52" s="41" t="str">
        <f>IF('Test Sample Data'!J51="","",IF(SUM('Test Sample Data'!J$3:J$98)&gt;10,IF(AND(ISNUMBER('Test Sample Data'!J51),'Test Sample Data'!J51&lt;$C$109, 'Test Sample Data'!J51&gt;0),'Test Sample Data'!J51,$C$109),""))</f>
        <v/>
      </c>
      <c r="K52" s="41" t="str">
        <f>IF('Test Sample Data'!K51="","",IF(SUM('Test Sample Data'!K$3:K$98)&gt;10,IF(AND(ISNUMBER('Test Sample Data'!K51),'Test Sample Data'!K51&lt;$C$109, 'Test Sample Data'!K51&gt;0),'Test Sample Data'!K51,$C$109),""))</f>
        <v/>
      </c>
      <c r="L52" s="41" t="str">
        <f>IF('Test Sample Data'!L51="","",IF(SUM('Test Sample Data'!L$3:L$98)&gt;10,IF(AND(ISNUMBER('Test Sample Data'!L51),'Test Sample Data'!L51&lt;$C$109, 'Test Sample Data'!L51&gt;0),'Test Sample Data'!L51,$C$109),""))</f>
        <v/>
      </c>
      <c r="M52" s="41" t="str">
        <f>IF('Test Sample Data'!M51="","",IF(SUM('Test Sample Data'!M$3:M$98)&gt;10,IF(AND(ISNUMBER('Test Sample Data'!M51),'Test Sample Data'!M51&lt;$C$109, 'Test Sample Data'!M51&gt;0),'Test Sample Data'!M51,$C$109),""))</f>
        <v/>
      </c>
      <c r="N52" s="41" t="str">
        <f>IF('Test Sample Data'!N51="","",IF(SUM('Test Sample Data'!N$3:N$98)&gt;10,IF(AND(ISNUMBER('Test Sample Data'!N51),'Test Sample Data'!N51&lt;$C$109, 'Test Sample Data'!N51&gt;0),'Test Sample Data'!N51,$C$109),""))</f>
        <v/>
      </c>
      <c r="O52" s="41" t="str">
        <f>'Gene Table'!B51</f>
        <v>IL27</v>
      </c>
      <c r="P52" s="102">
        <v>49</v>
      </c>
      <c r="Q52" s="41">
        <f>IF('Control Sample Data'!C51="","",IF(SUM('Control Sample Data'!C$3:C$98)&gt;10,IF(AND(ISNUMBER('Control Sample Data'!C51),'Control Sample Data'!C51&lt;$C$109, 'Control Sample Data'!C51&gt;0),'Control Sample Data'!C51,$C$109),""))</f>
        <v>32.74</v>
      </c>
      <c r="R52" s="41">
        <f>IF('Control Sample Data'!D51="","",IF(SUM('Control Sample Data'!D$3:D$98)&gt;10,IF(AND(ISNUMBER('Control Sample Data'!D51),'Control Sample Data'!D51&lt;$C$109, 'Control Sample Data'!D51&gt;0),'Control Sample Data'!D51,$C$109),""))</f>
        <v>35</v>
      </c>
      <c r="S52" s="41">
        <f>IF('Control Sample Data'!E51="","",IF(SUM('Control Sample Data'!E$3:E$98)&gt;10,IF(AND(ISNUMBER('Control Sample Data'!E51),'Control Sample Data'!E51&lt;$C$109, 'Control Sample Data'!E51&gt;0),'Control Sample Data'!E51,$C$109),""))</f>
        <v>33.520000000000003</v>
      </c>
      <c r="T52" s="41" t="str">
        <f>IF('Control Sample Data'!F51="","",IF(SUM('Control Sample Data'!F$3:F$98)&gt;10,IF(AND(ISNUMBER('Control Sample Data'!F51),'Control Sample Data'!F51&lt;$C$109, 'Control Sample Data'!F51&gt;0),'Control Sample Data'!F51,$C$109),""))</f>
        <v/>
      </c>
      <c r="U52" s="41" t="str">
        <f>IF('Control Sample Data'!G51="","",IF(SUM('Control Sample Data'!G$3:G$98)&gt;10,IF(AND(ISNUMBER('Control Sample Data'!G51),'Control Sample Data'!G51&lt;$C$109, 'Control Sample Data'!G51&gt;0),'Control Sample Data'!G51,$C$109),""))</f>
        <v/>
      </c>
      <c r="V52" s="41" t="str">
        <f>IF('Control Sample Data'!H51="","",IF(SUM('Control Sample Data'!H$3:H$98)&gt;10,IF(AND(ISNUMBER('Control Sample Data'!H51),'Control Sample Data'!H51&lt;$C$109, 'Control Sample Data'!H51&gt;0),'Control Sample Data'!H51,$C$109),""))</f>
        <v/>
      </c>
      <c r="W52" s="41" t="str">
        <f>IF('Control Sample Data'!I51="","",IF(SUM('Control Sample Data'!I$3:I$98)&gt;10,IF(AND(ISNUMBER('Control Sample Data'!I51),'Control Sample Data'!I51&lt;$C$109, 'Control Sample Data'!I51&gt;0),'Control Sample Data'!I51,$C$109),""))</f>
        <v/>
      </c>
      <c r="X52" s="41" t="str">
        <f>IF('Control Sample Data'!J51="","",IF(SUM('Control Sample Data'!J$3:J$98)&gt;10,IF(AND(ISNUMBER('Control Sample Data'!J51),'Control Sample Data'!J51&lt;$C$109, 'Control Sample Data'!J51&gt;0),'Control Sample Data'!J51,$C$109),""))</f>
        <v/>
      </c>
      <c r="Y52" s="41" t="str">
        <f>IF('Control Sample Data'!K51="","",IF(SUM('Control Sample Data'!K$3:K$98)&gt;10,IF(AND(ISNUMBER('Control Sample Data'!K51),'Control Sample Data'!K51&lt;$C$109, 'Control Sample Data'!K51&gt;0),'Control Sample Data'!K51,$C$109),""))</f>
        <v/>
      </c>
      <c r="Z52" s="41" t="str">
        <f>IF('Control Sample Data'!L51="","",IF(SUM('Control Sample Data'!L$3:L$98)&gt;10,IF(AND(ISNUMBER('Control Sample Data'!L51),'Control Sample Data'!L51&lt;$C$109, 'Control Sample Data'!L51&gt;0),'Control Sample Data'!L51,$C$109),""))</f>
        <v/>
      </c>
      <c r="AA52" s="41" t="str">
        <f>IF('Control Sample Data'!M51="","",IF(SUM('Control Sample Data'!M$3:M$98)&gt;10,IF(AND(ISNUMBER('Control Sample Data'!M51),'Control Sample Data'!M51&lt;$C$109, 'Control Sample Data'!M51&gt;0),'Control Sample Data'!M51,$C$109),""))</f>
        <v/>
      </c>
      <c r="AB52" s="127" t="str">
        <f>IF('Control Sample Data'!N51="","",IF(SUM('Control Sample Data'!N$3:N$98)&gt;10,IF(AND(ISNUMBER('Control Sample Data'!N51),'Control Sample Data'!N51&lt;$C$109, 'Control Sample Data'!N51&gt;0),'Control Sample Data'!N51,$C$109),""))</f>
        <v/>
      </c>
      <c r="BA52" s="85" t="str">
        <f t="shared" si="36"/>
        <v>IL27</v>
      </c>
      <c r="BB52" s="107">
        <v>49</v>
      </c>
      <c r="BC52" s="86">
        <f t="shared" si="53"/>
        <v>14.641999999999999</v>
      </c>
      <c r="BD52" s="86">
        <f t="shared" si="54"/>
        <v>13.646000000000001</v>
      </c>
      <c r="BE52" s="86">
        <f t="shared" si="55"/>
        <v>14.978000000000002</v>
      </c>
      <c r="BF52" s="86" t="str">
        <f t="shared" si="56"/>
        <v/>
      </c>
      <c r="BG52" s="86" t="str">
        <f t="shared" si="57"/>
        <v/>
      </c>
      <c r="BH52" s="86" t="str">
        <f t="shared" si="58"/>
        <v/>
      </c>
      <c r="BI52" s="86" t="str">
        <f t="shared" si="59"/>
        <v/>
      </c>
      <c r="BJ52" s="86" t="str">
        <f t="shared" si="60"/>
        <v/>
      </c>
      <c r="BK52" s="86" t="str">
        <f t="shared" si="61"/>
        <v/>
      </c>
      <c r="BL52" s="86" t="str">
        <f t="shared" si="62"/>
        <v/>
      </c>
      <c r="BM52" s="86" t="str">
        <f t="shared" si="37"/>
        <v/>
      </c>
      <c r="BN52" s="86" t="str">
        <f t="shared" si="38"/>
        <v/>
      </c>
      <c r="BO52" s="86">
        <f t="shared" si="63"/>
        <v>14.270000000000003</v>
      </c>
      <c r="BP52" s="86">
        <f t="shared" si="64"/>
        <v>16.658000000000001</v>
      </c>
      <c r="BQ52" s="86">
        <f t="shared" si="65"/>
        <v>14.944000000000003</v>
      </c>
      <c r="BR52" s="86" t="str">
        <f t="shared" si="66"/>
        <v/>
      </c>
      <c r="BS52" s="86" t="str">
        <f t="shared" si="67"/>
        <v/>
      </c>
      <c r="BT52" s="86" t="str">
        <f t="shared" si="68"/>
        <v/>
      </c>
      <c r="BU52" s="86" t="str">
        <f t="shared" si="69"/>
        <v/>
      </c>
      <c r="BV52" s="86" t="str">
        <f t="shared" si="70"/>
        <v/>
      </c>
      <c r="BW52" s="86" t="str">
        <f t="shared" si="71"/>
        <v/>
      </c>
      <c r="BX52" s="86" t="str">
        <f t="shared" si="72"/>
        <v/>
      </c>
      <c r="BY52" s="86" t="str">
        <f t="shared" si="39"/>
        <v/>
      </c>
      <c r="BZ52" s="86" t="str">
        <f t="shared" si="40"/>
        <v/>
      </c>
      <c r="CA52" s="41">
        <f t="shared" si="41"/>
        <v>14.422000000000002</v>
      </c>
      <c r="CB52" s="41">
        <f t="shared" si="42"/>
        <v>15.290666666666668</v>
      </c>
      <c r="CC52" s="90" t="str">
        <f t="shared" si="43"/>
        <v>IL27</v>
      </c>
      <c r="CD52" s="107">
        <v>49</v>
      </c>
      <c r="CE52" s="91">
        <f t="shared" si="73"/>
        <v>3.9112790654302786E-5</v>
      </c>
      <c r="CF52" s="91">
        <f t="shared" si="74"/>
        <v>7.8008994336123709E-5</v>
      </c>
      <c r="CG52" s="91">
        <f t="shared" si="75"/>
        <v>3.0986514308759444E-5</v>
      </c>
      <c r="CH52" s="91" t="str">
        <f t="shared" si="76"/>
        <v/>
      </c>
      <c r="CI52" s="91" t="str">
        <f t="shared" si="77"/>
        <v/>
      </c>
      <c r="CJ52" s="91" t="str">
        <f t="shared" si="78"/>
        <v/>
      </c>
      <c r="CK52" s="91" t="str">
        <f t="shared" si="79"/>
        <v/>
      </c>
      <c r="CL52" s="91" t="str">
        <f t="shared" si="80"/>
        <v/>
      </c>
      <c r="CM52" s="91" t="str">
        <f t="shared" si="81"/>
        <v/>
      </c>
      <c r="CN52" s="91" t="str">
        <f t="shared" si="82"/>
        <v/>
      </c>
      <c r="CO52" s="91" t="str">
        <f t="shared" si="44"/>
        <v/>
      </c>
      <c r="CP52" s="91" t="str">
        <f t="shared" si="45"/>
        <v/>
      </c>
      <c r="CQ52" s="91">
        <f t="shared" ref="CQ52:CQ69" si="84">IF(BO52="","",POWER(2, -BO52))</f>
        <v>5.0617648059963373E-5</v>
      </c>
      <c r="CR52" s="91">
        <f t="shared" si="83"/>
        <v>9.670353103900327E-6</v>
      </c>
      <c r="CS52" s="91">
        <f t="shared" si="83"/>
        <v>3.1725446630104915E-5</v>
      </c>
      <c r="CT52" s="91" t="str">
        <f t="shared" si="83"/>
        <v/>
      </c>
      <c r="CU52" s="91" t="str">
        <f t="shared" si="83"/>
        <v/>
      </c>
      <c r="CV52" s="91" t="str">
        <f t="shared" si="83"/>
        <v/>
      </c>
      <c r="CW52" s="91" t="str">
        <f t="shared" si="50"/>
        <v/>
      </c>
      <c r="CX52" s="91" t="str">
        <f t="shared" si="50"/>
        <v/>
      </c>
      <c r="CY52" s="91" t="str">
        <f t="shared" si="50"/>
        <v/>
      </c>
      <c r="CZ52" s="91" t="str">
        <f t="shared" si="48"/>
        <v/>
      </c>
      <c r="DA52" s="91" t="str">
        <f t="shared" si="46"/>
        <v/>
      </c>
      <c r="DB52" s="91" t="str">
        <f t="shared" si="47"/>
        <v/>
      </c>
    </row>
    <row r="53" spans="1:106" ht="15" customHeight="1" x14ac:dyDescent="0.3">
      <c r="A53" s="126" t="str">
        <f>'Gene Table'!B52</f>
        <v>IL3</v>
      </c>
      <c r="B53" s="102">
        <v>50</v>
      </c>
      <c r="C53" s="41">
        <f>IF('Test Sample Data'!C52="","",IF(SUM('Test Sample Data'!C$3:C$98)&gt;10,IF(AND(ISNUMBER('Test Sample Data'!C52),'Test Sample Data'!C52&lt;$C$109, 'Test Sample Data'!C52&gt;0),'Test Sample Data'!C52,$C$109),""))</f>
        <v>29.61</v>
      </c>
      <c r="D53" s="41">
        <f>IF('Test Sample Data'!D52="","",IF(SUM('Test Sample Data'!D$3:D$98)&gt;10,IF(AND(ISNUMBER('Test Sample Data'!D52),'Test Sample Data'!D52&lt;$C$109, 'Test Sample Data'!D52&gt;0),'Test Sample Data'!D52,$C$109),""))</f>
        <v>30.04</v>
      </c>
      <c r="E53" s="41">
        <f>IF('Test Sample Data'!E52="","",IF(SUM('Test Sample Data'!E$3:E$98)&gt;10,IF(AND(ISNUMBER('Test Sample Data'!E52),'Test Sample Data'!E52&lt;$C$109, 'Test Sample Data'!E52&gt;0),'Test Sample Data'!E52,$C$109),""))</f>
        <v>29.42</v>
      </c>
      <c r="F53" s="41" t="str">
        <f>IF('Test Sample Data'!F52="","",IF(SUM('Test Sample Data'!F$3:F$98)&gt;10,IF(AND(ISNUMBER('Test Sample Data'!F52),'Test Sample Data'!F52&lt;$C$109, 'Test Sample Data'!F52&gt;0),'Test Sample Data'!F52,$C$109),""))</f>
        <v/>
      </c>
      <c r="G53" s="41" t="str">
        <f>IF('Test Sample Data'!G52="","",IF(SUM('Test Sample Data'!G$3:G$98)&gt;10,IF(AND(ISNUMBER('Test Sample Data'!G52),'Test Sample Data'!G52&lt;$C$109, 'Test Sample Data'!G52&gt;0),'Test Sample Data'!G52,$C$109),""))</f>
        <v/>
      </c>
      <c r="H53" s="41" t="str">
        <f>IF('Test Sample Data'!H52="","",IF(SUM('Test Sample Data'!H$3:H$98)&gt;10,IF(AND(ISNUMBER('Test Sample Data'!H52),'Test Sample Data'!H52&lt;$C$109, 'Test Sample Data'!H52&gt;0),'Test Sample Data'!H52,$C$109),""))</f>
        <v/>
      </c>
      <c r="I53" s="41" t="str">
        <f>IF('Test Sample Data'!I52="","",IF(SUM('Test Sample Data'!I$3:I$98)&gt;10,IF(AND(ISNUMBER('Test Sample Data'!I52),'Test Sample Data'!I52&lt;$C$109, 'Test Sample Data'!I52&gt;0),'Test Sample Data'!I52,$C$109),""))</f>
        <v/>
      </c>
      <c r="J53" s="41" t="str">
        <f>IF('Test Sample Data'!J52="","",IF(SUM('Test Sample Data'!J$3:J$98)&gt;10,IF(AND(ISNUMBER('Test Sample Data'!J52),'Test Sample Data'!J52&lt;$C$109, 'Test Sample Data'!J52&gt;0),'Test Sample Data'!J52,$C$109),""))</f>
        <v/>
      </c>
      <c r="K53" s="41" t="str">
        <f>IF('Test Sample Data'!K52="","",IF(SUM('Test Sample Data'!K$3:K$98)&gt;10,IF(AND(ISNUMBER('Test Sample Data'!K52),'Test Sample Data'!K52&lt;$C$109, 'Test Sample Data'!K52&gt;0),'Test Sample Data'!K52,$C$109),""))</f>
        <v/>
      </c>
      <c r="L53" s="41" t="str">
        <f>IF('Test Sample Data'!L52="","",IF(SUM('Test Sample Data'!L$3:L$98)&gt;10,IF(AND(ISNUMBER('Test Sample Data'!L52),'Test Sample Data'!L52&lt;$C$109, 'Test Sample Data'!L52&gt;0),'Test Sample Data'!L52,$C$109),""))</f>
        <v/>
      </c>
      <c r="M53" s="41" t="str">
        <f>IF('Test Sample Data'!M52="","",IF(SUM('Test Sample Data'!M$3:M$98)&gt;10,IF(AND(ISNUMBER('Test Sample Data'!M52),'Test Sample Data'!M52&lt;$C$109, 'Test Sample Data'!M52&gt;0),'Test Sample Data'!M52,$C$109),""))</f>
        <v/>
      </c>
      <c r="N53" s="41" t="str">
        <f>IF('Test Sample Data'!N52="","",IF(SUM('Test Sample Data'!N$3:N$98)&gt;10,IF(AND(ISNUMBER('Test Sample Data'!N52),'Test Sample Data'!N52&lt;$C$109, 'Test Sample Data'!N52&gt;0),'Test Sample Data'!N52,$C$109),""))</f>
        <v/>
      </c>
      <c r="O53" s="41" t="str">
        <f>'Gene Table'!B52</f>
        <v>IL3</v>
      </c>
      <c r="P53" s="102">
        <v>50</v>
      </c>
      <c r="Q53" s="41">
        <f>IF('Control Sample Data'!C52="","",IF(SUM('Control Sample Data'!C$3:C$98)&gt;10,IF(AND(ISNUMBER('Control Sample Data'!C52),'Control Sample Data'!C52&lt;$C$109, 'Control Sample Data'!C52&gt;0),'Control Sample Data'!C52,$C$109),""))</f>
        <v>24.63</v>
      </c>
      <c r="R53" s="41">
        <f>IF('Control Sample Data'!D52="","",IF(SUM('Control Sample Data'!D$3:D$98)&gt;10,IF(AND(ISNUMBER('Control Sample Data'!D52),'Control Sample Data'!D52&lt;$C$109, 'Control Sample Data'!D52&gt;0),'Control Sample Data'!D52,$C$109),""))</f>
        <v>24.58</v>
      </c>
      <c r="S53" s="41">
        <f>IF('Control Sample Data'!E52="","",IF(SUM('Control Sample Data'!E$3:E$98)&gt;10,IF(AND(ISNUMBER('Control Sample Data'!E52),'Control Sample Data'!E52&lt;$C$109, 'Control Sample Data'!E52&gt;0),'Control Sample Data'!E52,$C$109),""))</f>
        <v>35</v>
      </c>
      <c r="T53" s="41" t="str">
        <f>IF('Control Sample Data'!F52="","",IF(SUM('Control Sample Data'!F$3:F$98)&gt;10,IF(AND(ISNUMBER('Control Sample Data'!F52),'Control Sample Data'!F52&lt;$C$109, 'Control Sample Data'!F52&gt;0),'Control Sample Data'!F52,$C$109),""))</f>
        <v/>
      </c>
      <c r="U53" s="41" t="str">
        <f>IF('Control Sample Data'!G52="","",IF(SUM('Control Sample Data'!G$3:G$98)&gt;10,IF(AND(ISNUMBER('Control Sample Data'!G52),'Control Sample Data'!G52&lt;$C$109, 'Control Sample Data'!G52&gt;0),'Control Sample Data'!G52,$C$109),""))</f>
        <v/>
      </c>
      <c r="V53" s="41" t="str">
        <f>IF('Control Sample Data'!H52="","",IF(SUM('Control Sample Data'!H$3:H$98)&gt;10,IF(AND(ISNUMBER('Control Sample Data'!H52),'Control Sample Data'!H52&lt;$C$109, 'Control Sample Data'!H52&gt;0),'Control Sample Data'!H52,$C$109),""))</f>
        <v/>
      </c>
      <c r="W53" s="41" t="str">
        <f>IF('Control Sample Data'!I52="","",IF(SUM('Control Sample Data'!I$3:I$98)&gt;10,IF(AND(ISNUMBER('Control Sample Data'!I52),'Control Sample Data'!I52&lt;$C$109, 'Control Sample Data'!I52&gt;0),'Control Sample Data'!I52,$C$109),""))</f>
        <v/>
      </c>
      <c r="X53" s="41" t="str">
        <f>IF('Control Sample Data'!J52="","",IF(SUM('Control Sample Data'!J$3:J$98)&gt;10,IF(AND(ISNUMBER('Control Sample Data'!J52),'Control Sample Data'!J52&lt;$C$109, 'Control Sample Data'!J52&gt;0),'Control Sample Data'!J52,$C$109),""))</f>
        <v/>
      </c>
      <c r="Y53" s="41" t="str">
        <f>IF('Control Sample Data'!K52="","",IF(SUM('Control Sample Data'!K$3:K$98)&gt;10,IF(AND(ISNUMBER('Control Sample Data'!K52),'Control Sample Data'!K52&lt;$C$109, 'Control Sample Data'!K52&gt;0),'Control Sample Data'!K52,$C$109),""))</f>
        <v/>
      </c>
      <c r="Z53" s="41" t="str">
        <f>IF('Control Sample Data'!L52="","",IF(SUM('Control Sample Data'!L$3:L$98)&gt;10,IF(AND(ISNUMBER('Control Sample Data'!L52),'Control Sample Data'!L52&lt;$C$109, 'Control Sample Data'!L52&gt;0),'Control Sample Data'!L52,$C$109),""))</f>
        <v/>
      </c>
      <c r="AA53" s="41" t="str">
        <f>IF('Control Sample Data'!M52="","",IF(SUM('Control Sample Data'!M$3:M$98)&gt;10,IF(AND(ISNUMBER('Control Sample Data'!M52),'Control Sample Data'!M52&lt;$C$109, 'Control Sample Data'!M52&gt;0),'Control Sample Data'!M52,$C$109),""))</f>
        <v/>
      </c>
      <c r="AB53" s="127" t="str">
        <f>IF('Control Sample Data'!N52="","",IF(SUM('Control Sample Data'!N$3:N$98)&gt;10,IF(AND(ISNUMBER('Control Sample Data'!N52),'Control Sample Data'!N52&lt;$C$109, 'Control Sample Data'!N52&gt;0),'Control Sample Data'!N52,$C$109),""))</f>
        <v/>
      </c>
      <c r="BA53" s="85" t="str">
        <f t="shared" si="36"/>
        <v>IL3</v>
      </c>
      <c r="BB53" s="107">
        <v>50</v>
      </c>
      <c r="BC53" s="86">
        <f t="shared" si="53"/>
        <v>10.901999999999997</v>
      </c>
      <c r="BD53" s="86">
        <f t="shared" si="54"/>
        <v>11.356000000000002</v>
      </c>
      <c r="BE53" s="86">
        <f t="shared" si="55"/>
        <v>10.838000000000001</v>
      </c>
      <c r="BF53" s="86" t="str">
        <f t="shared" si="56"/>
        <v/>
      </c>
      <c r="BG53" s="86" t="str">
        <f t="shared" si="57"/>
        <v/>
      </c>
      <c r="BH53" s="86" t="str">
        <f t="shared" si="58"/>
        <v/>
      </c>
      <c r="BI53" s="86" t="str">
        <f t="shared" si="59"/>
        <v/>
      </c>
      <c r="BJ53" s="86" t="str">
        <f t="shared" si="60"/>
        <v/>
      </c>
      <c r="BK53" s="86" t="str">
        <f t="shared" si="61"/>
        <v/>
      </c>
      <c r="BL53" s="86" t="str">
        <f t="shared" si="62"/>
        <v/>
      </c>
      <c r="BM53" s="86" t="str">
        <f t="shared" si="37"/>
        <v/>
      </c>
      <c r="BN53" s="86" t="str">
        <f t="shared" si="38"/>
        <v/>
      </c>
      <c r="BO53" s="86">
        <f t="shared" si="63"/>
        <v>6.16</v>
      </c>
      <c r="BP53" s="86">
        <f t="shared" si="64"/>
        <v>6.2379999999999995</v>
      </c>
      <c r="BQ53" s="86">
        <f t="shared" si="65"/>
        <v>16.423999999999999</v>
      </c>
      <c r="BR53" s="86" t="str">
        <f t="shared" si="66"/>
        <v/>
      </c>
      <c r="BS53" s="86" t="str">
        <f t="shared" si="67"/>
        <v/>
      </c>
      <c r="BT53" s="86" t="str">
        <f t="shared" si="68"/>
        <v/>
      </c>
      <c r="BU53" s="86" t="str">
        <f t="shared" si="69"/>
        <v/>
      </c>
      <c r="BV53" s="86" t="str">
        <f t="shared" si="70"/>
        <v/>
      </c>
      <c r="BW53" s="86" t="str">
        <f t="shared" si="71"/>
        <v/>
      </c>
      <c r="BX53" s="86" t="str">
        <f t="shared" si="72"/>
        <v/>
      </c>
      <c r="BY53" s="86" t="str">
        <f t="shared" si="39"/>
        <v/>
      </c>
      <c r="BZ53" s="86" t="str">
        <f t="shared" si="40"/>
        <v/>
      </c>
      <c r="CA53" s="41">
        <f t="shared" si="41"/>
        <v>11.032000000000002</v>
      </c>
      <c r="CB53" s="41">
        <f t="shared" si="42"/>
        <v>9.6073333333333331</v>
      </c>
      <c r="CC53" s="90" t="str">
        <f t="shared" si="43"/>
        <v>IL3</v>
      </c>
      <c r="CD53" s="107">
        <v>50</v>
      </c>
      <c r="CE53" s="91">
        <f t="shared" si="73"/>
        <v>5.2260190352862608E-4</v>
      </c>
      <c r="CF53" s="91">
        <f t="shared" si="74"/>
        <v>3.8150775399038917E-4</v>
      </c>
      <c r="CG53" s="91">
        <f t="shared" si="75"/>
        <v>5.4630717824009315E-4</v>
      </c>
      <c r="CH53" s="91" t="str">
        <f t="shared" si="76"/>
        <v/>
      </c>
      <c r="CI53" s="91" t="str">
        <f t="shared" si="77"/>
        <v/>
      </c>
      <c r="CJ53" s="91" t="str">
        <f t="shared" si="78"/>
        <v/>
      </c>
      <c r="CK53" s="91" t="str">
        <f t="shared" si="79"/>
        <v/>
      </c>
      <c r="CL53" s="91" t="str">
        <f t="shared" si="80"/>
        <v/>
      </c>
      <c r="CM53" s="91" t="str">
        <f t="shared" si="81"/>
        <v/>
      </c>
      <c r="CN53" s="91" t="str">
        <f t="shared" si="82"/>
        <v/>
      </c>
      <c r="CO53" s="91" t="str">
        <f t="shared" si="44"/>
        <v/>
      </c>
      <c r="CP53" s="91" t="str">
        <f t="shared" si="45"/>
        <v/>
      </c>
      <c r="CQ53" s="91">
        <f t="shared" si="84"/>
        <v>1.3984766733249563E-2</v>
      </c>
      <c r="CR53" s="91">
        <f t="shared" si="83"/>
        <v>1.3248749447392946E-2</v>
      </c>
      <c r="CS53" s="91">
        <f t="shared" si="83"/>
        <v>1.1373217672721261E-5</v>
      </c>
      <c r="CT53" s="91" t="str">
        <f t="shared" si="83"/>
        <v/>
      </c>
      <c r="CU53" s="91" t="str">
        <f t="shared" si="83"/>
        <v/>
      </c>
      <c r="CV53" s="91" t="str">
        <f t="shared" si="83"/>
        <v/>
      </c>
      <c r="CW53" s="91" t="str">
        <f t="shared" si="50"/>
        <v/>
      </c>
      <c r="CX53" s="91" t="str">
        <f t="shared" si="50"/>
        <v/>
      </c>
      <c r="CY53" s="91" t="str">
        <f t="shared" si="50"/>
        <v/>
      </c>
      <c r="CZ53" s="91" t="str">
        <f t="shared" si="48"/>
        <v/>
      </c>
      <c r="DA53" s="91" t="str">
        <f t="shared" si="46"/>
        <v/>
      </c>
      <c r="DB53" s="91" t="str">
        <f t="shared" si="47"/>
        <v/>
      </c>
    </row>
    <row r="54" spans="1:106" ht="15" customHeight="1" x14ac:dyDescent="0.3">
      <c r="A54" s="126" t="str">
        <f>'Gene Table'!B53</f>
        <v>IL4</v>
      </c>
      <c r="B54" s="102">
        <v>51</v>
      </c>
      <c r="C54" s="41">
        <f>IF('Test Sample Data'!C53="","",IF(SUM('Test Sample Data'!C$3:C$98)&gt;10,IF(AND(ISNUMBER('Test Sample Data'!C53),'Test Sample Data'!C53&lt;$C$109, 'Test Sample Data'!C53&gt;0),'Test Sample Data'!C53,$C$109),""))</f>
        <v>14.54</v>
      </c>
      <c r="D54" s="41">
        <f>IF('Test Sample Data'!D53="","",IF(SUM('Test Sample Data'!D$3:D$98)&gt;10,IF(AND(ISNUMBER('Test Sample Data'!D53),'Test Sample Data'!D53&lt;$C$109, 'Test Sample Data'!D53&gt;0),'Test Sample Data'!D53,$C$109),""))</f>
        <v>14.7</v>
      </c>
      <c r="E54" s="41">
        <f>IF('Test Sample Data'!E53="","",IF(SUM('Test Sample Data'!E$3:E$98)&gt;10,IF(AND(ISNUMBER('Test Sample Data'!E53),'Test Sample Data'!E53&lt;$C$109, 'Test Sample Data'!E53&gt;0),'Test Sample Data'!E53,$C$109),""))</f>
        <v>14.68</v>
      </c>
      <c r="F54" s="41" t="str">
        <f>IF('Test Sample Data'!F53="","",IF(SUM('Test Sample Data'!F$3:F$98)&gt;10,IF(AND(ISNUMBER('Test Sample Data'!F53),'Test Sample Data'!F53&lt;$C$109, 'Test Sample Data'!F53&gt;0),'Test Sample Data'!F53,$C$109),""))</f>
        <v/>
      </c>
      <c r="G54" s="41" t="str">
        <f>IF('Test Sample Data'!G53="","",IF(SUM('Test Sample Data'!G$3:G$98)&gt;10,IF(AND(ISNUMBER('Test Sample Data'!G53),'Test Sample Data'!G53&lt;$C$109, 'Test Sample Data'!G53&gt;0),'Test Sample Data'!G53,$C$109),""))</f>
        <v/>
      </c>
      <c r="H54" s="41" t="str">
        <f>IF('Test Sample Data'!H53="","",IF(SUM('Test Sample Data'!H$3:H$98)&gt;10,IF(AND(ISNUMBER('Test Sample Data'!H53),'Test Sample Data'!H53&lt;$C$109, 'Test Sample Data'!H53&gt;0),'Test Sample Data'!H53,$C$109),""))</f>
        <v/>
      </c>
      <c r="I54" s="41" t="str">
        <f>IF('Test Sample Data'!I53="","",IF(SUM('Test Sample Data'!I$3:I$98)&gt;10,IF(AND(ISNUMBER('Test Sample Data'!I53),'Test Sample Data'!I53&lt;$C$109, 'Test Sample Data'!I53&gt;0),'Test Sample Data'!I53,$C$109),""))</f>
        <v/>
      </c>
      <c r="J54" s="41" t="str">
        <f>IF('Test Sample Data'!J53="","",IF(SUM('Test Sample Data'!J$3:J$98)&gt;10,IF(AND(ISNUMBER('Test Sample Data'!J53),'Test Sample Data'!J53&lt;$C$109, 'Test Sample Data'!J53&gt;0),'Test Sample Data'!J53,$C$109),""))</f>
        <v/>
      </c>
      <c r="K54" s="41" t="str">
        <f>IF('Test Sample Data'!K53="","",IF(SUM('Test Sample Data'!K$3:K$98)&gt;10,IF(AND(ISNUMBER('Test Sample Data'!K53),'Test Sample Data'!K53&lt;$C$109, 'Test Sample Data'!K53&gt;0),'Test Sample Data'!K53,$C$109),""))</f>
        <v/>
      </c>
      <c r="L54" s="41" t="str">
        <f>IF('Test Sample Data'!L53="","",IF(SUM('Test Sample Data'!L$3:L$98)&gt;10,IF(AND(ISNUMBER('Test Sample Data'!L53),'Test Sample Data'!L53&lt;$C$109, 'Test Sample Data'!L53&gt;0),'Test Sample Data'!L53,$C$109),""))</f>
        <v/>
      </c>
      <c r="M54" s="41" t="str">
        <f>IF('Test Sample Data'!M53="","",IF(SUM('Test Sample Data'!M$3:M$98)&gt;10,IF(AND(ISNUMBER('Test Sample Data'!M53),'Test Sample Data'!M53&lt;$C$109, 'Test Sample Data'!M53&gt;0),'Test Sample Data'!M53,$C$109),""))</f>
        <v/>
      </c>
      <c r="N54" s="41" t="str">
        <f>IF('Test Sample Data'!N53="","",IF(SUM('Test Sample Data'!N$3:N$98)&gt;10,IF(AND(ISNUMBER('Test Sample Data'!N53),'Test Sample Data'!N53&lt;$C$109, 'Test Sample Data'!N53&gt;0),'Test Sample Data'!N53,$C$109),""))</f>
        <v/>
      </c>
      <c r="O54" s="41" t="str">
        <f>'Gene Table'!B53</f>
        <v>IL4</v>
      </c>
      <c r="P54" s="102">
        <v>51</v>
      </c>
      <c r="Q54" s="41">
        <f>IF('Control Sample Data'!C53="","",IF(SUM('Control Sample Data'!C$3:C$98)&gt;10,IF(AND(ISNUMBER('Control Sample Data'!C53),'Control Sample Data'!C53&lt;$C$109, 'Control Sample Data'!C53&gt;0),'Control Sample Data'!C53,$C$109),""))</f>
        <v>29.72</v>
      </c>
      <c r="R54" s="41">
        <f>IF('Control Sample Data'!D53="","",IF(SUM('Control Sample Data'!D$3:D$98)&gt;10,IF(AND(ISNUMBER('Control Sample Data'!D53),'Control Sample Data'!D53&lt;$C$109, 'Control Sample Data'!D53&gt;0),'Control Sample Data'!D53,$C$109),""))</f>
        <v>30.18</v>
      </c>
      <c r="S54" s="41">
        <f>IF('Control Sample Data'!E53="","",IF(SUM('Control Sample Data'!E$3:E$98)&gt;10,IF(AND(ISNUMBER('Control Sample Data'!E53),'Control Sample Data'!E53&lt;$C$109, 'Control Sample Data'!E53&gt;0),'Control Sample Data'!E53,$C$109),""))</f>
        <v>30.07</v>
      </c>
      <c r="T54" s="41" t="str">
        <f>IF('Control Sample Data'!F53="","",IF(SUM('Control Sample Data'!F$3:F$98)&gt;10,IF(AND(ISNUMBER('Control Sample Data'!F53),'Control Sample Data'!F53&lt;$C$109, 'Control Sample Data'!F53&gt;0),'Control Sample Data'!F53,$C$109),""))</f>
        <v/>
      </c>
      <c r="U54" s="41" t="str">
        <f>IF('Control Sample Data'!G53="","",IF(SUM('Control Sample Data'!G$3:G$98)&gt;10,IF(AND(ISNUMBER('Control Sample Data'!G53),'Control Sample Data'!G53&lt;$C$109, 'Control Sample Data'!G53&gt;0),'Control Sample Data'!G53,$C$109),""))</f>
        <v/>
      </c>
      <c r="V54" s="41" t="str">
        <f>IF('Control Sample Data'!H53="","",IF(SUM('Control Sample Data'!H$3:H$98)&gt;10,IF(AND(ISNUMBER('Control Sample Data'!H53),'Control Sample Data'!H53&lt;$C$109, 'Control Sample Data'!H53&gt;0),'Control Sample Data'!H53,$C$109),""))</f>
        <v/>
      </c>
      <c r="W54" s="41" t="str">
        <f>IF('Control Sample Data'!I53="","",IF(SUM('Control Sample Data'!I$3:I$98)&gt;10,IF(AND(ISNUMBER('Control Sample Data'!I53),'Control Sample Data'!I53&lt;$C$109, 'Control Sample Data'!I53&gt;0),'Control Sample Data'!I53,$C$109),""))</f>
        <v/>
      </c>
      <c r="X54" s="41" t="str">
        <f>IF('Control Sample Data'!J53="","",IF(SUM('Control Sample Data'!J$3:J$98)&gt;10,IF(AND(ISNUMBER('Control Sample Data'!J53),'Control Sample Data'!J53&lt;$C$109, 'Control Sample Data'!J53&gt;0),'Control Sample Data'!J53,$C$109),""))</f>
        <v/>
      </c>
      <c r="Y54" s="41" t="str">
        <f>IF('Control Sample Data'!K53="","",IF(SUM('Control Sample Data'!K$3:K$98)&gt;10,IF(AND(ISNUMBER('Control Sample Data'!K53),'Control Sample Data'!K53&lt;$C$109, 'Control Sample Data'!K53&gt;0),'Control Sample Data'!K53,$C$109),""))</f>
        <v/>
      </c>
      <c r="Z54" s="41" t="str">
        <f>IF('Control Sample Data'!L53="","",IF(SUM('Control Sample Data'!L$3:L$98)&gt;10,IF(AND(ISNUMBER('Control Sample Data'!L53),'Control Sample Data'!L53&lt;$C$109, 'Control Sample Data'!L53&gt;0),'Control Sample Data'!L53,$C$109),""))</f>
        <v/>
      </c>
      <c r="AA54" s="41" t="str">
        <f>IF('Control Sample Data'!M53="","",IF(SUM('Control Sample Data'!M$3:M$98)&gt;10,IF(AND(ISNUMBER('Control Sample Data'!M53),'Control Sample Data'!M53&lt;$C$109, 'Control Sample Data'!M53&gt;0),'Control Sample Data'!M53,$C$109),""))</f>
        <v/>
      </c>
      <c r="AB54" s="127" t="str">
        <f>IF('Control Sample Data'!N53="","",IF(SUM('Control Sample Data'!N$3:N$98)&gt;10,IF(AND(ISNUMBER('Control Sample Data'!N53),'Control Sample Data'!N53&lt;$C$109, 'Control Sample Data'!N53&gt;0),'Control Sample Data'!N53,$C$109),""))</f>
        <v/>
      </c>
      <c r="BA54" s="85" t="str">
        <f t="shared" si="36"/>
        <v>IL4</v>
      </c>
      <c r="BB54" s="107">
        <v>51</v>
      </c>
      <c r="BC54" s="86">
        <f t="shared" si="53"/>
        <v>-4.1680000000000028</v>
      </c>
      <c r="BD54" s="86">
        <f t="shared" si="54"/>
        <v>-3.9839999999999982</v>
      </c>
      <c r="BE54" s="86">
        <f t="shared" si="55"/>
        <v>-3.902000000000001</v>
      </c>
      <c r="BF54" s="86" t="str">
        <f t="shared" si="56"/>
        <v/>
      </c>
      <c r="BG54" s="86" t="str">
        <f t="shared" si="57"/>
        <v/>
      </c>
      <c r="BH54" s="86" t="str">
        <f t="shared" si="58"/>
        <v/>
      </c>
      <c r="BI54" s="86" t="str">
        <f t="shared" si="59"/>
        <v/>
      </c>
      <c r="BJ54" s="86" t="str">
        <f t="shared" si="60"/>
        <v/>
      </c>
      <c r="BK54" s="86" t="str">
        <f t="shared" si="61"/>
        <v/>
      </c>
      <c r="BL54" s="86" t="str">
        <f t="shared" si="62"/>
        <v/>
      </c>
      <c r="BM54" s="86" t="str">
        <f t="shared" si="37"/>
        <v/>
      </c>
      <c r="BN54" s="86" t="str">
        <f t="shared" si="38"/>
        <v/>
      </c>
      <c r="BO54" s="86">
        <f t="shared" si="63"/>
        <v>11.25</v>
      </c>
      <c r="BP54" s="86">
        <f t="shared" si="64"/>
        <v>11.838000000000001</v>
      </c>
      <c r="BQ54" s="86">
        <f t="shared" si="65"/>
        <v>11.494</v>
      </c>
      <c r="BR54" s="86" t="str">
        <f t="shared" si="66"/>
        <v/>
      </c>
      <c r="BS54" s="86" t="str">
        <f t="shared" si="67"/>
        <v/>
      </c>
      <c r="BT54" s="86" t="str">
        <f t="shared" si="68"/>
        <v/>
      </c>
      <c r="BU54" s="86" t="str">
        <f t="shared" si="69"/>
        <v/>
      </c>
      <c r="BV54" s="86" t="str">
        <f t="shared" si="70"/>
        <v/>
      </c>
      <c r="BW54" s="86" t="str">
        <f t="shared" si="71"/>
        <v/>
      </c>
      <c r="BX54" s="86" t="str">
        <f t="shared" si="72"/>
        <v/>
      </c>
      <c r="BY54" s="86" t="str">
        <f t="shared" si="39"/>
        <v/>
      </c>
      <c r="BZ54" s="86" t="str">
        <f t="shared" si="40"/>
        <v/>
      </c>
      <c r="CA54" s="41">
        <f t="shared" si="41"/>
        <v>-4.0180000000000007</v>
      </c>
      <c r="CB54" s="41">
        <f t="shared" si="42"/>
        <v>11.527333333333333</v>
      </c>
      <c r="CC54" s="90" t="str">
        <f t="shared" si="43"/>
        <v>IL4</v>
      </c>
      <c r="CD54" s="107">
        <v>51</v>
      </c>
      <c r="CE54" s="91">
        <f t="shared" si="73"/>
        <v>17.975998448506349</v>
      </c>
      <c r="CF54" s="91">
        <f t="shared" si="74"/>
        <v>15.823534662094884</v>
      </c>
      <c r="CG54" s="91">
        <f t="shared" si="75"/>
        <v>14.949237550130894</v>
      </c>
      <c r="CH54" s="91" t="str">
        <f t="shared" si="76"/>
        <v/>
      </c>
      <c r="CI54" s="91" t="str">
        <f t="shared" si="77"/>
        <v/>
      </c>
      <c r="CJ54" s="91" t="str">
        <f t="shared" si="78"/>
        <v/>
      </c>
      <c r="CK54" s="91" t="str">
        <f t="shared" si="79"/>
        <v/>
      </c>
      <c r="CL54" s="91" t="str">
        <f t="shared" si="80"/>
        <v/>
      </c>
      <c r="CM54" s="91" t="str">
        <f t="shared" si="81"/>
        <v/>
      </c>
      <c r="CN54" s="91" t="str">
        <f t="shared" si="82"/>
        <v/>
      </c>
      <c r="CO54" s="91" t="str">
        <f t="shared" si="44"/>
        <v/>
      </c>
      <c r="CP54" s="91" t="str">
        <f t="shared" si="45"/>
        <v/>
      </c>
      <c r="CQ54" s="91">
        <f t="shared" si="84"/>
        <v>4.1059395276060295E-4</v>
      </c>
      <c r="CR54" s="91">
        <f t="shared" si="83"/>
        <v>2.7315358912004674E-4</v>
      </c>
      <c r="CS54" s="91">
        <f t="shared" si="83"/>
        <v>3.4670589808189167E-4</v>
      </c>
      <c r="CT54" s="91" t="str">
        <f t="shared" si="83"/>
        <v/>
      </c>
      <c r="CU54" s="91" t="str">
        <f t="shared" si="83"/>
        <v/>
      </c>
      <c r="CV54" s="91" t="str">
        <f t="shared" si="83"/>
        <v/>
      </c>
      <c r="CW54" s="91" t="str">
        <f t="shared" si="50"/>
        <v/>
      </c>
      <c r="CX54" s="91" t="str">
        <f t="shared" si="50"/>
        <v/>
      </c>
      <c r="CY54" s="91" t="str">
        <f t="shared" si="50"/>
        <v/>
      </c>
      <c r="CZ54" s="91" t="str">
        <f t="shared" si="48"/>
        <v/>
      </c>
      <c r="DA54" s="91" t="str">
        <f t="shared" si="46"/>
        <v/>
      </c>
      <c r="DB54" s="91" t="str">
        <f t="shared" si="47"/>
        <v/>
      </c>
    </row>
    <row r="55" spans="1:106" ht="15" customHeight="1" x14ac:dyDescent="0.3">
      <c r="A55" s="126" t="str">
        <f>'Gene Table'!B54</f>
        <v>IL5</v>
      </c>
      <c r="B55" s="102">
        <v>52</v>
      </c>
      <c r="C55" s="41">
        <f>IF('Test Sample Data'!C54="","",IF(SUM('Test Sample Data'!C$3:C$98)&gt;10,IF(AND(ISNUMBER('Test Sample Data'!C54),'Test Sample Data'!C54&lt;$C$109, 'Test Sample Data'!C54&gt;0),'Test Sample Data'!C54,$C$109),""))</f>
        <v>32.15</v>
      </c>
      <c r="D55" s="41">
        <f>IF('Test Sample Data'!D54="","",IF(SUM('Test Sample Data'!D$3:D$98)&gt;10,IF(AND(ISNUMBER('Test Sample Data'!D54),'Test Sample Data'!D54&lt;$C$109, 'Test Sample Data'!D54&gt;0),'Test Sample Data'!D54,$C$109),""))</f>
        <v>31.35</v>
      </c>
      <c r="E55" s="41">
        <f>IF('Test Sample Data'!E54="","",IF(SUM('Test Sample Data'!E$3:E$98)&gt;10,IF(AND(ISNUMBER('Test Sample Data'!E54),'Test Sample Data'!E54&lt;$C$109, 'Test Sample Data'!E54&gt;0),'Test Sample Data'!E54,$C$109),""))</f>
        <v>31.75</v>
      </c>
      <c r="F55" s="41" t="str">
        <f>IF('Test Sample Data'!F54="","",IF(SUM('Test Sample Data'!F$3:F$98)&gt;10,IF(AND(ISNUMBER('Test Sample Data'!F54),'Test Sample Data'!F54&lt;$C$109, 'Test Sample Data'!F54&gt;0),'Test Sample Data'!F54,$C$109),""))</f>
        <v/>
      </c>
      <c r="G55" s="41" t="str">
        <f>IF('Test Sample Data'!G54="","",IF(SUM('Test Sample Data'!G$3:G$98)&gt;10,IF(AND(ISNUMBER('Test Sample Data'!G54),'Test Sample Data'!G54&lt;$C$109, 'Test Sample Data'!G54&gt;0),'Test Sample Data'!G54,$C$109),""))</f>
        <v/>
      </c>
      <c r="H55" s="41" t="str">
        <f>IF('Test Sample Data'!H54="","",IF(SUM('Test Sample Data'!H$3:H$98)&gt;10,IF(AND(ISNUMBER('Test Sample Data'!H54),'Test Sample Data'!H54&lt;$C$109, 'Test Sample Data'!H54&gt;0),'Test Sample Data'!H54,$C$109),""))</f>
        <v/>
      </c>
      <c r="I55" s="41" t="str">
        <f>IF('Test Sample Data'!I54="","",IF(SUM('Test Sample Data'!I$3:I$98)&gt;10,IF(AND(ISNUMBER('Test Sample Data'!I54),'Test Sample Data'!I54&lt;$C$109, 'Test Sample Data'!I54&gt;0),'Test Sample Data'!I54,$C$109),""))</f>
        <v/>
      </c>
      <c r="J55" s="41" t="str">
        <f>IF('Test Sample Data'!J54="","",IF(SUM('Test Sample Data'!J$3:J$98)&gt;10,IF(AND(ISNUMBER('Test Sample Data'!J54),'Test Sample Data'!J54&lt;$C$109, 'Test Sample Data'!J54&gt;0),'Test Sample Data'!J54,$C$109),""))</f>
        <v/>
      </c>
      <c r="K55" s="41" t="str">
        <f>IF('Test Sample Data'!K54="","",IF(SUM('Test Sample Data'!K$3:K$98)&gt;10,IF(AND(ISNUMBER('Test Sample Data'!K54),'Test Sample Data'!K54&lt;$C$109, 'Test Sample Data'!K54&gt;0),'Test Sample Data'!K54,$C$109),""))</f>
        <v/>
      </c>
      <c r="L55" s="41" t="str">
        <f>IF('Test Sample Data'!L54="","",IF(SUM('Test Sample Data'!L$3:L$98)&gt;10,IF(AND(ISNUMBER('Test Sample Data'!L54),'Test Sample Data'!L54&lt;$C$109, 'Test Sample Data'!L54&gt;0),'Test Sample Data'!L54,$C$109),""))</f>
        <v/>
      </c>
      <c r="M55" s="41" t="str">
        <f>IF('Test Sample Data'!M54="","",IF(SUM('Test Sample Data'!M$3:M$98)&gt;10,IF(AND(ISNUMBER('Test Sample Data'!M54),'Test Sample Data'!M54&lt;$C$109, 'Test Sample Data'!M54&gt;0),'Test Sample Data'!M54,$C$109),""))</f>
        <v/>
      </c>
      <c r="N55" s="41" t="str">
        <f>IF('Test Sample Data'!N54="","",IF(SUM('Test Sample Data'!N$3:N$98)&gt;10,IF(AND(ISNUMBER('Test Sample Data'!N54),'Test Sample Data'!N54&lt;$C$109, 'Test Sample Data'!N54&gt;0),'Test Sample Data'!N54,$C$109),""))</f>
        <v/>
      </c>
      <c r="O55" s="41" t="str">
        <f>'Gene Table'!B54</f>
        <v>IL5</v>
      </c>
      <c r="P55" s="102">
        <v>52</v>
      </c>
      <c r="Q55" s="41">
        <f>IF('Control Sample Data'!C54="","",IF(SUM('Control Sample Data'!C$3:C$98)&gt;10,IF(AND(ISNUMBER('Control Sample Data'!C54),'Control Sample Data'!C54&lt;$C$109, 'Control Sample Data'!C54&gt;0),'Control Sample Data'!C54,$C$109),""))</f>
        <v>32.549999999999997</v>
      </c>
      <c r="R55" s="41">
        <f>IF('Control Sample Data'!D54="","",IF(SUM('Control Sample Data'!D$3:D$98)&gt;10,IF(AND(ISNUMBER('Control Sample Data'!D54),'Control Sample Data'!D54&lt;$C$109, 'Control Sample Data'!D54&gt;0),'Control Sample Data'!D54,$C$109),""))</f>
        <v>32.47</v>
      </c>
      <c r="S55" s="41">
        <f>IF('Control Sample Data'!E54="","",IF(SUM('Control Sample Data'!E$3:E$98)&gt;10,IF(AND(ISNUMBER('Control Sample Data'!E54),'Control Sample Data'!E54&lt;$C$109, 'Control Sample Data'!E54&gt;0),'Control Sample Data'!E54,$C$109),""))</f>
        <v>32.65</v>
      </c>
      <c r="T55" s="41" t="str">
        <f>IF('Control Sample Data'!F54="","",IF(SUM('Control Sample Data'!F$3:F$98)&gt;10,IF(AND(ISNUMBER('Control Sample Data'!F54),'Control Sample Data'!F54&lt;$C$109, 'Control Sample Data'!F54&gt;0),'Control Sample Data'!F54,$C$109),""))</f>
        <v/>
      </c>
      <c r="U55" s="41" t="str">
        <f>IF('Control Sample Data'!G54="","",IF(SUM('Control Sample Data'!G$3:G$98)&gt;10,IF(AND(ISNUMBER('Control Sample Data'!G54),'Control Sample Data'!G54&lt;$C$109, 'Control Sample Data'!G54&gt;0),'Control Sample Data'!G54,$C$109),""))</f>
        <v/>
      </c>
      <c r="V55" s="41" t="str">
        <f>IF('Control Sample Data'!H54="","",IF(SUM('Control Sample Data'!H$3:H$98)&gt;10,IF(AND(ISNUMBER('Control Sample Data'!H54),'Control Sample Data'!H54&lt;$C$109, 'Control Sample Data'!H54&gt;0),'Control Sample Data'!H54,$C$109),""))</f>
        <v/>
      </c>
      <c r="W55" s="41" t="str">
        <f>IF('Control Sample Data'!I54="","",IF(SUM('Control Sample Data'!I$3:I$98)&gt;10,IF(AND(ISNUMBER('Control Sample Data'!I54),'Control Sample Data'!I54&lt;$C$109, 'Control Sample Data'!I54&gt;0),'Control Sample Data'!I54,$C$109),""))</f>
        <v/>
      </c>
      <c r="X55" s="41" t="str">
        <f>IF('Control Sample Data'!J54="","",IF(SUM('Control Sample Data'!J$3:J$98)&gt;10,IF(AND(ISNUMBER('Control Sample Data'!J54),'Control Sample Data'!J54&lt;$C$109, 'Control Sample Data'!J54&gt;0),'Control Sample Data'!J54,$C$109),""))</f>
        <v/>
      </c>
      <c r="Y55" s="41" t="str">
        <f>IF('Control Sample Data'!K54="","",IF(SUM('Control Sample Data'!K$3:K$98)&gt;10,IF(AND(ISNUMBER('Control Sample Data'!K54),'Control Sample Data'!K54&lt;$C$109, 'Control Sample Data'!K54&gt;0),'Control Sample Data'!K54,$C$109),""))</f>
        <v/>
      </c>
      <c r="Z55" s="41" t="str">
        <f>IF('Control Sample Data'!L54="","",IF(SUM('Control Sample Data'!L$3:L$98)&gt;10,IF(AND(ISNUMBER('Control Sample Data'!L54),'Control Sample Data'!L54&lt;$C$109, 'Control Sample Data'!L54&gt;0),'Control Sample Data'!L54,$C$109),""))</f>
        <v/>
      </c>
      <c r="AA55" s="41" t="str">
        <f>IF('Control Sample Data'!M54="","",IF(SUM('Control Sample Data'!M$3:M$98)&gt;10,IF(AND(ISNUMBER('Control Sample Data'!M54),'Control Sample Data'!M54&lt;$C$109, 'Control Sample Data'!M54&gt;0),'Control Sample Data'!M54,$C$109),""))</f>
        <v/>
      </c>
      <c r="AB55" s="127" t="str">
        <f>IF('Control Sample Data'!N54="","",IF(SUM('Control Sample Data'!N$3:N$98)&gt;10,IF(AND(ISNUMBER('Control Sample Data'!N54),'Control Sample Data'!N54&lt;$C$109, 'Control Sample Data'!N54&gt;0),'Control Sample Data'!N54,$C$109),""))</f>
        <v/>
      </c>
      <c r="BA55" s="85" t="str">
        <f t="shared" si="36"/>
        <v>IL5</v>
      </c>
      <c r="BB55" s="107">
        <v>52</v>
      </c>
      <c r="BC55" s="86">
        <f t="shared" si="53"/>
        <v>13.441999999999997</v>
      </c>
      <c r="BD55" s="86">
        <f t="shared" si="54"/>
        <v>12.666000000000004</v>
      </c>
      <c r="BE55" s="86">
        <f t="shared" si="55"/>
        <v>13.167999999999999</v>
      </c>
      <c r="BF55" s="86" t="str">
        <f t="shared" si="56"/>
        <v/>
      </c>
      <c r="BG55" s="86" t="str">
        <f t="shared" si="57"/>
        <v/>
      </c>
      <c r="BH55" s="86" t="str">
        <f t="shared" si="58"/>
        <v/>
      </c>
      <c r="BI55" s="86" t="str">
        <f t="shared" si="59"/>
        <v/>
      </c>
      <c r="BJ55" s="86" t="str">
        <f t="shared" si="60"/>
        <v/>
      </c>
      <c r="BK55" s="86" t="str">
        <f t="shared" si="61"/>
        <v/>
      </c>
      <c r="BL55" s="86" t="str">
        <f t="shared" si="62"/>
        <v/>
      </c>
      <c r="BM55" s="86" t="str">
        <f t="shared" si="37"/>
        <v/>
      </c>
      <c r="BN55" s="86" t="str">
        <f t="shared" si="38"/>
        <v/>
      </c>
      <c r="BO55" s="86">
        <f t="shared" si="63"/>
        <v>14.079999999999998</v>
      </c>
      <c r="BP55" s="86">
        <f t="shared" si="64"/>
        <v>14.128</v>
      </c>
      <c r="BQ55" s="86">
        <f t="shared" si="65"/>
        <v>14.073999999999998</v>
      </c>
      <c r="BR55" s="86" t="str">
        <f t="shared" si="66"/>
        <v/>
      </c>
      <c r="BS55" s="86" t="str">
        <f t="shared" si="67"/>
        <v/>
      </c>
      <c r="BT55" s="86" t="str">
        <f t="shared" si="68"/>
        <v/>
      </c>
      <c r="BU55" s="86" t="str">
        <f t="shared" si="69"/>
        <v/>
      </c>
      <c r="BV55" s="86" t="str">
        <f t="shared" si="70"/>
        <v/>
      </c>
      <c r="BW55" s="86" t="str">
        <f t="shared" si="71"/>
        <v/>
      </c>
      <c r="BX55" s="86" t="str">
        <f t="shared" si="72"/>
        <v/>
      </c>
      <c r="BY55" s="86" t="str">
        <f t="shared" si="39"/>
        <v/>
      </c>
      <c r="BZ55" s="86" t="str">
        <f t="shared" si="40"/>
        <v/>
      </c>
      <c r="CA55" s="41">
        <f t="shared" si="41"/>
        <v>13.091999999999999</v>
      </c>
      <c r="CB55" s="41">
        <f t="shared" si="42"/>
        <v>14.093999999999999</v>
      </c>
      <c r="CC55" s="90" t="str">
        <f t="shared" si="43"/>
        <v>IL5</v>
      </c>
      <c r="CD55" s="107">
        <v>52</v>
      </c>
      <c r="CE55" s="91">
        <f t="shared" si="73"/>
        <v>8.9857596567882202E-5</v>
      </c>
      <c r="CF55" s="91">
        <f t="shared" si="74"/>
        <v>1.5387004291784451E-4</v>
      </c>
      <c r="CG55" s="91">
        <f t="shared" si="75"/>
        <v>1.08651822906799E-4</v>
      </c>
      <c r="CH55" s="91" t="str">
        <f t="shared" si="76"/>
        <v/>
      </c>
      <c r="CI55" s="91" t="str">
        <f t="shared" si="77"/>
        <v/>
      </c>
      <c r="CJ55" s="91" t="str">
        <f t="shared" si="78"/>
        <v/>
      </c>
      <c r="CK55" s="91" t="str">
        <f t="shared" si="79"/>
        <v/>
      </c>
      <c r="CL55" s="91" t="str">
        <f t="shared" si="80"/>
        <v/>
      </c>
      <c r="CM55" s="91" t="str">
        <f t="shared" si="81"/>
        <v/>
      </c>
      <c r="CN55" s="91" t="str">
        <f t="shared" si="82"/>
        <v/>
      </c>
      <c r="CO55" s="91" t="str">
        <f t="shared" si="44"/>
        <v/>
      </c>
      <c r="CP55" s="91" t="str">
        <f t="shared" si="45"/>
        <v/>
      </c>
      <c r="CQ55" s="91">
        <f t="shared" si="84"/>
        <v>5.7742776289404161E-5</v>
      </c>
      <c r="CR55" s="91">
        <f t="shared" si="83"/>
        <v>5.5853220710933147E-5</v>
      </c>
      <c r="CS55" s="91">
        <f t="shared" si="83"/>
        <v>5.7983421806328605E-5</v>
      </c>
      <c r="CT55" s="91" t="str">
        <f t="shared" si="83"/>
        <v/>
      </c>
      <c r="CU55" s="91" t="str">
        <f t="shared" si="83"/>
        <v/>
      </c>
      <c r="CV55" s="91" t="str">
        <f t="shared" si="83"/>
        <v/>
      </c>
      <c r="CW55" s="91" t="str">
        <f t="shared" si="50"/>
        <v/>
      </c>
      <c r="CX55" s="91" t="str">
        <f t="shared" si="50"/>
        <v/>
      </c>
      <c r="CY55" s="91" t="str">
        <f t="shared" si="50"/>
        <v/>
      </c>
      <c r="CZ55" s="91" t="str">
        <f t="shared" si="48"/>
        <v/>
      </c>
      <c r="DA55" s="91" t="str">
        <f t="shared" si="46"/>
        <v/>
      </c>
      <c r="DB55" s="91" t="str">
        <f t="shared" si="47"/>
        <v/>
      </c>
    </row>
    <row r="56" spans="1:106" ht="15" customHeight="1" x14ac:dyDescent="0.3">
      <c r="A56" s="126" t="str">
        <f>'Gene Table'!B55</f>
        <v>IL6</v>
      </c>
      <c r="B56" s="102">
        <v>53</v>
      </c>
      <c r="C56" s="41">
        <f>IF('Test Sample Data'!C55="","",IF(SUM('Test Sample Data'!C$3:C$98)&gt;10,IF(AND(ISNUMBER('Test Sample Data'!C55),'Test Sample Data'!C55&lt;$C$109, 'Test Sample Data'!C55&gt;0),'Test Sample Data'!C55,$C$109),""))</f>
        <v>19.64</v>
      </c>
      <c r="D56" s="41">
        <f>IF('Test Sample Data'!D55="","",IF(SUM('Test Sample Data'!D$3:D$98)&gt;10,IF(AND(ISNUMBER('Test Sample Data'!D55),'Test Sample Data'!D55&lt;$C$109, 'Test Sample Data'!D55&gt;0),'Test Sample Data'!D55,$C$109),""))</f>
        <v>19.850000000000001</v>
      </c>
      <c r="E56" s="41">
        <f>IF('Test Sample Data'!E55="","",IF(SUM('Test Sample Data'!E$3:E$98)&gt;10,IF(AND(ISNUMBER('Test Sample Data'!E55),'Test Sample Data'!E55&lt;$C$109, 'Test Sample Data'!E55&gt;0),'Test Sample Data'!E55,$C$109),""))</f>
        <v>19.78</v>
      </c>
      <c r="F56" s="41" t="str">
        <f>IF('Test Sample Data'!F55="","",IF(SUM('Test Sample Data'!F$3:F$98)&gt;10,IF(AND(ISNUMBER('Test Sample Data'!F55),'Test Sample Data'!F55&lt;$C$109, 'Test Sample Data'!F55&gt;0),'Test Sample Data'!F55,$C$109),""))</f>
        <v/>
      </c>
      <c r="G56" s="41" t="str">
        <f>IF('Test Sample Data'!G55="","",IF(SUM('Test Sample Data'!G$3:G$98)&gt;10,IF(AND(ISNUMBER('Test Sample Data'!G55),'Test Sample Data'!G55&lt;$C$109, 'Test Sample Data'!G55&gt;0),'Test Sample Data'!G55,$C$109),""))</f>
        <v/>
      </c>
      <c r="H56" s="41" t="str">
        <f>IF('Test Sample Data'!H55="","",IF(SUM('Test Sample Data'!H$3:H$98)&gt;10,IF(AND(ISNUMBER('Test Sample Data'!H55),'Test Sample Data'!H55&lt;$C$109, 'Test Sample Data'!H55&gt;0),'Test Sample Data'!H55,$C$109),""))</f>
        <v/>
      </c>
      <c r="I56" s="41" t="str">
        <f>IF('Test Sample Data'!I55="","",IF(SUM('Test Sample Data'!I$3:I$98)&gt;10,IF(AND(ISNUMBER('Test Sample Data'!I55),'Test Sample Data'!I55&lt;$C$109, 'Test Sample Data'!I55&gt;0),'Test Sample Data'!I55,$C$109),""))</f>
        <v/>
      </c>
      <c r="J56" s="41" t="str">
        <f>IF('Test Sample Data'!J55="","",IF(SUM('Test Sample Data'!J$3:J$98)&gt;10,IF(AND(ISNUMBER('Test Sample Data'!J55),'Test Sample Data'!J55&lt;$C$109, 'Test Sample Data'!J55&gt;0),'Test Sample Data'!J55,$C$109),""))</f>
        <v/>
      </c>
      <c r="K56" s="41" t="str">
        <f>IF('Test Sample Data'!K55="","",IF(SUM('Test Sample Data'!K$3:K$98)&gt;10,IF(AND(ISNUMBER('Test Sample Data'!K55),'Test Sample Data'!K55&lt;$C$109, 'Test Sample Data'!K55&gt;0),'Test Sample Data'!K55,$C$109),""))</f>
        <v/>
      </c>
      <c r="L56" s="41" t="str">
        <f>IF('Test Sample Data'!L55="","",IF(SUM('Test Sample Data'!L$3:L$98)&gt;10,IF(AND(ISNUMBER('Test Sample Data'!L55),'Test Sample Data'!L55&lt;$C$109, 'Test Sample Data'!L55&gt;0),'Test Sample Data'!L55,$C$109),""))</f>
        <v/>
      </c>
      <c r="M56" s="41" t="str">
        <f>IF('Test Sample Data'!M55="","",IF(SUM('Test Sample Data'!M$3:M$98)&gt;10,IF(AND(ISNUMBER('Test Sample Data'!M55),'Test Sample Data'!M55&lt;$C$109, 'Test Sample Data'!M55&gt;0),'Test Sample Data'!M55,$C$109),""))</f>
        <v/>
      </c>
      <c r="N56" s="41" t="str">
        <f>IF('Test Sample Data'!N55="","",IF(SUM('Test Sample Data'!N$3:N$98)&gt;10,IF(AND(ISNUMBER('Test Sample Data'!N55),'Test Sample Data'!N55&lt;$C$109, 'Test Sample Data'!N55&gt;0),'Test Sample Data'!N55,$C$109),""))</f>
        <v/>
      </c>
      <c r="O56" s="41" t="str">
        <f>'Gene Table'!B55</f>
        <v>IL6</v>
      </c>
      <c r="P56" s="102">
        <v>53</v>
      </c>
      <c r="Q56" s="41">
        <f>IF('Control Sample Data'!C55="","",IF(SUM('Control Sample Data'!C$3:C$98)&gt;10,IF(AND(ISNUMBER('Control Sample Data'!C55),'Control Sample Data'!C55&lt;$C$109, 'Control Sample Data'!C55&gt;0),'Control Sample Data'!C55,$C$109),""))</f>
        <v>30.32</v>
      </c>
      <c r="R56" s="41">
        <f>IF('Control Sample Data'!D55="","",IF(SUM('Control Sample Data'!D$3:D$98)&gt;10,IF(AND(ISNUMBER('Control Sample Data'!D55),'Control Sample Data'!D55&lt;$C$109, 'Control Sample Data'!D55&gt;0),'Control Sample Data'!D55,$C$109),""))</f>
        <v>29.85</v>
      </c>
      <c r="S56" s="41">
        <f>IF('Control Sample Data'!E55="","",IF(SUM('Control Sample Data'!E$3:E$98)&gt;10,IF(AND(ISNUMBER('Control Sample Data'!E55),'Control Sample Data'!E55&lt;$C$109, 'Control Sample Data'!E55&gt;0),'Control Sample Data'!E55,$C$109),""))</f>
        <v>30.23</v>
      </c>
      <c r="T56" s="41" t="str">
        <f>IF('Control Sample Data'!F55="","",IF(SUM('Control Sample Data'!F$3:F$98)&gt;10,IF(AND(ISNUMBER('Control Sample Data'!F55),'Control Sample Data'!F55&lt;$C$109, 'Control Sample Data'!F55&gt;0),'Control Sample Data'!F55,$C$109),""))</f>
        <v/>
      </c>
      <c r="U56" s="41" t="str">
        <f>IF('Control Sample Data'!G55="","",IF(SUM('Control Sample Data'!G$3:G$98)&gt;10,IF(AND(ISNUMBER('Control Sample Data'!G55),'Control Sample Data'!G55&lt;$C$109, 'Control Sample Data'!G55&gt;0),'Control Sample Data'!G55,$C$109),""))</f>
        <v/>
      </c>
      <c r="V56" s="41" t="str">
        <f>IF('Control Sample Data'!H55="","",IF(SUM('Control Sample Data'!H$3:H$98)&gt;10,IF(AND(ISNUMBER('Control Sample Data'!H55),'Control Sample Data'!H55&lt;$C$109, 'Control Sample Data'!H55&gt;0),'Control Sample Data'!H55,$C$109),""))</f>
        <v/>
      </c>
      <c r="W56" s="41" t="str">
        <f>IF('Control Sample Data'!I55="","",IF(SUM('Control Sample Data'!I$3:I$98)&gt;10,IF(AND(ISNUMBER('Control Sample Data'!I55),'Control Sample Data'!I55&lt;$C$109, 'Control Sample Data'!I55&gt;0),'Control Sample Data'!I55,$C$109),""))</f>
        <v/>
      </c>
      <c r="X56" s="41" t="str">
        <f>IF('Control Sample Data'!J55="","",IF(SUM('Control Sample Data'!J$3:J$98)&gt;10,IF(AND(ISNUMBER('Control Sample Data'!J55),'Control Sample Data'!J55&lt;$C$109, 'Control Sample Data'!J55&gt;0),'Control Sample Data'!J55,$C$109),""))</f>
        <v/>
      </c>
      <c r="Y56" s="41" t="str">
        <f>IF('Control Sample Data'!K55="","",IF(SUM('Control Sample Data'!K$3:K$98)&gt;10,IF(AND(ISNUMBER('Control Sample Data'!K55),'Control Sample Data'!K55&lt;$C$109, 'Control Sample Data'!K55&gt;0),'Control Sample Data'!K55,$C$109),""))</f>
        <v/>
      </c>
      <c r="Z56" s="41" t="str">
        <f>IF('Control Sample Data'!L55="","",IF(SUM('Control Sample Data'!L$3:L$98)&gt;10,IF(AND(ISNUMBER('Control Sample Data'!L55),'Control Sample Data'!L55&lt;$C$109, 'Control Sample Data'!L55&gt;0),'Control Sample Data'!L55,$C$109),""))</f>
        <v/>
      </c>
      <c r="AA56" s="41" t="str">
        <f>IF('Control Sample Data'!M55="","",IF(SUM('Control Sample Data'!M$3:M$98)&gt;10,IF(AND(ISNUMBER('Control Sample Data'!M55),'Control Sample Data'!M55&lt;$C$109, 'Control Sample Data'!M55&gt;0),'Control Sample Data'!M55,$C$109),""))</f>
        <v/>
      </c>
      <c r="AB56" s="127" t="str">
        <f>IF('Control Sample Data'!N55="","",IF(SUM('Control Sample Data'!N$3:N$98)&gt;10,IF(AND(ISNUMBER('Control Sample Data'!N55),'Control Sample Data'!N55&lt;$C$109, 'Control Sample Data'!N55&gt;0),'Control Sample Data'!N55,$C$109),""))</f>
        <v/>
      </c>
      <c r="BA56" s="85" t="str">
        <f t="shared" si="36"/>
        <v>IL6</v>
      </c>
      <c r="BB56" s="107">
        <v>53</v>
      </c>
      <c r="BC56" s="86">
        <f t="shared" si="53"/>
        <v>0.93199999999999861</v>
      </c>
      <c r="BD56" s="86">
        <f t="shared" si="54"/>
        <v>1.1660000000000039</v>
      </c>
      <c r="BE56" s="86">
        <f t="shared" si="55"/>
        <v>1.1980000000000004</v>
      </c>
      <c r="BF56" s="86" t="str">
        <f t="shared" si="56"/>
        <v/>
      </c>
      <c r="BG56" s="86" t="str">
        <f t="shared" si="57"/>
        <v/>
      </c>
      <c r="BH56" s="86" t="str">
        <f t="shared" si="58"/>
        <v/>
      </c>
      <c r="BI56" s="86" t="str">
        <f t="shared" si="59"/>
        <v/>
      </c>
      <c r="BJ56" s="86" t="str">
        <f t="shared" si="60"/>
        <v/>
      </c>
      <c r="BK56" s="86" t="str">
        <f t="shared" si="61"/>
        <v/>
      </c>
      <c r="BL56" s="86" t="str">
        <f t="shared" si="62"/>
        <v/>
      </c>
      <c r="BM56" s="86" t="str">
        <f t="shared" si="37"/>
        <v/>
      </c>
      <c r="BN56" s="86" t="str">
        <f t="shared" si="38"/>
        <v/>
      </c>
      <c r="BO56" s="86">
        <f t="shared" si="63"/>
        <v>11.850000000000001</v>
      </c>
      <c r="BP56" s="86">
        <f t="shared" si="64"/>
        <v>11.508000000000003</v>
      </c>
      <c r="BQ56" s="86">
        <f t="shared" si="65"/>
        <v>11.654</v>
      </c>
      <c r="BR56" s="86" t="str">
        <f t="shared" si="66"/>
        <v/>
      </c>
      <c r="BS56" s="86" t="str">
        <f t="shared" si="67"/>
        <v/>
      </c>
      <c r="BT56" s="86" t="str">
        <f t="shared" si="68"/>
        <v/>
      </c>
      <c r="BU56" s="86" t="str">
        <f t="shared" si="69"/>
        <v/>
      </c>
      <c r="BV56" s="86" t="str">
        <f t="shared" si="70"/>
        <v/>
      </c>
      <c r="BW56" s="86" t="str">
        <f t="shared" si="71"/>
        <v/>
      </c>
      <c r="BX56" s="86" t="str">
        <f t="shared" si="72"/>
        <v/>
      </c>
      <c r="BY56" s="86" t="str">
        <f t="shared" si="39"/>
        <v/>
      </c>
      <c r="BZ56" s="86" t="str">
        <f t="shared" si="40"/>
        <v/>
      </c>
      <c r="CA56" s="41">
        <f t="shared" si="41"/>
        <v>1.0986666666666676</v>
      </c>
      <c r="CB56" s="41">
        <f t="shared" si="42"/>
        <v>11.670666666666667</v>
      </c>
      <c r="CC56" s="90" t="str">
        <f t="shared" si="43"/>
        <v>IL6</v>
      </c>
      <c r="CD56" s="107">
        <v>53</v>
      </c>
      <c r="CE56" s="91">
        <f t="shared" si="73"/>
        <v>0.52413123775846493</v>
      </c>
      <c r="CF56" s="91">
        <f t="shared" si="74"/>
        <v>0.44565524794848438</v>
      </c>
      <c r="CG56" s="91">
        <f t="shared" si="75"/>
        <v>0.43587911976853094</v>
      </c>
      <c r="CH56" s="91" t="str">
        <f t="shared" si="76"/>
        <v/>
      </c>
      <c r="CI56" s="91" t="str">
        <f t="shared" si="77"/>
        <v/>
      </c>
      <c r="CJ56" s="91" t="str">
        <f t="shared" si="78"/>
        <v/>
      </c>
      <c r="CK56" s="91" t="str">
        <f t="shared" si="79"/>
        <v/>
      </c>
      <c r="CL56" s="91" t="str">
        <f t="shared" si="80"/>
        <v/>
      </c>
      <c r="CM56" s="91" t="str">
        <f t="shared" si="81"/>
        <v/>
      </c>
      <c r="CN56" s="91" t="str">
        <f t="shared" si="82"/>
        <v/>
      </c>
      <c r="CO56" s="91" t="str">
        <f t="shared" si="44"/>
        <v/>
      </c>
      <c r="CP56" s="91" t="str">
        <f t="shared" si="45"/>
        <v/>
      </c>
      <c r="CQ56" s="91">
        <f t="shared" si="84"/>
        <v>2.708909843915633E-4</v>
      </c>
      <c r="CR56" s="91">
        <f t="shared" si="83"/>
        <v>3.4335771482253837E-4</v>
      </c>
      <c r="CS56" s="91">
        <f t="shared" si="83"/>
        <v>3.1031047102189152E-4</v>
      </c>
      <c r="CT56" s="91" t="str">
        <f t="shared" si="83"/>
        <v/>
      </c>
      <c r="CU56" s="91" t="str">
        <f t="shared" si="83"/>
        <v/>
      </c>
      <c r="CV56" s="91" t="str">
        <f t="shared" si="83"/>
        <v/>
      </c>
      <c r="CW56" s="91" t="str">
        <f t="shared" si="50"/>
        <v/>
      </c>
      <c r="CX56" s="91" t="str">
        <f t="shared" si="50"/>
        <v/>
      </c>
      <c r="CY56" s="91" t="str">
        <f t="shared" si="50"/>
        <v/>
      </c>
      <c r="CZ56" s="91" t="str">
        <f t="shared" si="48"/>
        <v/>
      </c>
      <c r="DA56" s="91" t="str">
        <f t="shared" si="46"/>
        <v/>
      </c>
      <c r="DB56" s="91" t="str">
        <f t="shared" si="47"/>
        <v/>
      </c>
    </row>
    <row r="57" spans="1:106" ht="15" customHeight="1" x14ac:dyDescent="0.3">
      <c r="A57" s="126" t="str">
        <f>'Gene Table'!B56</f>
        <v>IL7</v>
      </c>
      <c r="B57" s="102">
        <v>54</v>
      </c>
      <c r="C57" s="41">
        <f>IF('Test Sample Data'!C56="","",IF(SUM('Test Sample Data'!C$3:C$98)&gt;10,IF(AND(ISNUMBER('Test Sample Data'!C56),'Test Sample Data'!C56&lt;$C$109, 'Test Sample Data'!C56&gt;0),'Test Sample Data'!C56,$C$109),""))</f>
        <v>21.06</v>
      </c>
      <c r="D57" s="41">
        <f>IF('Test Sample Data'!D56="","",IF(SUM('Test Sample Data'!D$3:D$98)&gt;10,IF(AND(ISNUMBER('Test Sample Data'!D56),'Test Sample Data'!D56&lt;$C$109, 'Test Sample Data'!D56&gt;0),'Test Sample Data'!D56,$C$109),""))</f>
        <v>21.1</v>
      </c>
      <c r="E57" s="41">
        <f>IF('Test Sample Data'!E56="","",IF(SUM('Test Sample Data'!E$3:E$98)&gt;10,IF(AND(ISNUMBER('Test Sample Data'!E56),'Test Sample Data'!E56&lt;$C$109, 'Test Sample Data'!E56&gt;0),'Test Sample Data'!E56,$C$109),""))</f>
        <v>21.07</v>
      </c>
      <c r="F57" s="41" t="str">
        <f>IF('Test Sample Data'!F56="","",IF(SUM('Test Sample Data'!F$3:F$98)&gt;10,IF(AND(ISNUMBER('Test Sample Data'!F56),'Test Sample Data'!F56&lt;$C$109, 'Test Sample Data'!F56&gt;0),'Test Sample Data'!F56,$C$109),""))</f>
        <v/>
      </c>
      <c r="G57" s="41" t="str">
        <f>IF('Test Sample Data'!G56="","",IF(SUM('Test Sample Data'!G$3:G$98)&gt;10,IF(AND(ISNUMBER('Test Sample Data'!G56),'Test Sample Data'!G56&lt;$C$109, 'Test Sample Data'!G56&gt;0),'Test Sample Data'!G56,$C$109),""))</f>
        <v/>
      </c>
      <c r="H57" s="41" t="str">
        <f>IF('Test Sample Data'!H56="","",IF(SUM('Test Sample Data'!H$3:H$98)&gt;10,IF(AND(ISNUMBER('Test Sample Data'!H56),'Test Sample Data'!H56&lt;$C$109, 'Test Sample Data'!H56&gt;0),'Test Sample Data'!H56,$C$109),""))</f>
        <v/>
      </c>
      <c r="I57" s="41" t="str">
        <f>IF('Test Sample Data'!I56="","",IF(SUM('Test Sample Data'!I$3:I$98)&gt;10,IF(AND(ISNUMBER('Test Sample Data'!I56),'Test Sample Data'!I56&lt;$C$109, 'Test Sample Data'!I56&gt;0),'Test Sample Data'!I56,$C$109),""))</f>
        <v/>
      </c>
      <c r="J57" s="41" t="str">
        <f>IF('Test Sample Data'!J56="","",IF(SUM('Test Sample Data'!J$3:J$98)&gt;10,IF(AND(ISNUMBER('Test Sample Data'!J56),'Test Sample Data'!J56&lt;$C$109, 'Test Sample Data'!J56&gt;0),'Test Sample Data'!J56,$C$109),""))</f>
        <v/>
      </c>
      <c r="K57" s="41" t="str">
        <f>IF('Test Sample Data'!K56="","",IF(SUM('Test Sample Data'!K$3:K$98)&gt;10,IF(AND(ISNUMBER('Test Sample Data'!K56),'Test Sample Data'!K56&lt;$C$109, 'Test Sample Data'!K56&gt;0),'Test Sample Data'!K56,$C$109),""))</f>
        <v/>
      </c>
      <c r="L57" s="41" t="str">
        <f>IF('Test Sample Data'!L56="","",IF(SUM('Test Sample Data'!L$3:L$98)&gt;10,IF(AND(ISNUMBER('Test Sample Data'!L56),'Test Sample Data'!L56&lt;$C$109, 'Test Sample Data'!L56&gt;0),'Test Sample Data'!L56,$C$109),""))</f>
        <v/>
      </c>
      <c r="M57" s="41" t="str">
        <f>IF('Test Sample Data'!M56="","",IF(SUM('Test Sample Data'!M$3:M$98)&gt;10,IF(AND(ISNUMBER('Test Sample Data'!M56),'Test Sample Data'!M56&lt;$C$109, 'Test Sample Data'!M56&gt;0),'Test Sample Data'!M56,$C$109),""))</f>
        <v/>
      </c>
      <c r="N57" s="41" t="str">
        <f>IF('Test Sample Data'!N56="","",IF(SUM('Test Sample Data'!N$3:N$98)&gt;10,IF(AND(ISNUMBER('Test Sample Data'!N56),'Test Sample Data'!N56&lt;$C$109, 'Test Sample Data'!N56&gt;0),'Test Sample Data'!N56,$C$109),""))</f>
        <v/>
      </c>
      <c r="O57" s="41" t="str">
        <f>'Gene Table'!B56</f>
        <v>IL7</v>
      </c>
      <c r="P57" s="102">
        <v>54</v>
      </c>
      <c r="Q57" s="41">
        <f>IF('Control Sample Data'!C56="","",IF(SUM('Control Sample Data'!C$3:C$98)&gt;10,IF(AND(ISNUMBER('Control Sample Data'!C56),'Control Sample Data'!C56&lt;$C$109, 'Control Sample Data'!C56&gt;0),'Control Sample Data'!C56,$C$109),""))</f>
        <v>34.14</v>
      </c>
      <c r="R57" s="41">
        <f>IF('Control Sample Data'!D56="","",IF(SUM('Control Sample Data'!D$3:D$98)&gt;10,IF(AND(ISNUMBER('Control Sample Data'!D56),'Control Sample Data'!D56&lt;$C$109, 'Control Sample Data'!D56&gt;0),'Control Sample Data'!D56,$C$109),""))</f>
        <v>34.4</v>
      </c>
      <c r="S57" s="41">
        <f>IF('Control Sample Data'!E56="","",IF(SUM('Control Sample Data'!E$3:E$98)&gt;10,IF(AND(ISNUMBER('Control Sample Data'!E56),'Control Sample Data'!E56&lt;$C$109, 'Control Sample Data'!E56&gt;0),'Control Sample Data'!E56,$C$109),""))</f>
        <v>33.89</v>
      </c>
      <c r="T57" s="41" t="str">
        <f>IF('Control Sample Data'!F56="","",IF(SUM('Control Sample Data'!F$3:F$98)&gt;10,IF(AND(ISNUMBER('Control Sample Data'!F56),'Control Sample Data'!F56&lt;$C$109, 'Control Sample Data'!F56&gt;0),'Control Sample Data'!F56,$C$109),""))</f>
        <v/>
      </c>
      <c r="U57" s="41" t="str">
        <f>IF('Control Sample Data'!G56="","",IF(SUM('Control Sample Data'!G$3:G$98)&gt;10,IF(AND(ISNUMBER('Control Sample Data'!G56),'Control Sample Data'!G56&lt;$C$109, 'Control Sample Data'!G56&gt;0),'Control Sample Data'!G56,$C$109),""))</f>
        <v/>
      </c>
      <c r="V57" s="41" t="str">
        <f>IF('Control Sample Data'!H56="","",IF(SUM('Control Sample Data'!H$3:H$98)&gt;10,IF(AND(ISNUMBER('Control Sample Data'!H56),'Control Sample Data'!H56&lt;$C$109, 'Control Sample Data'!H56&gt;0),'Control Sample Data'!H56,$C$109),""))</f>
        <v/>
      </c>
      <c r="W57" s="41" t="str">
        <f>IF('Control Sample Data'!I56="","",IF(SUM('Control Sample Data'!I$3:I$98)&gt;10,IF(AND(ISNUMBER('Control Sample Data'!I56),'Control Sample Data'!I56&lt;$C$109, 'Control Sample Data'!I56&gt;0),'Control Sample Data'!I56,$C$109),""))</f>
        <v/>
      </c>
      <c r="X57" s="41" t="str">
        <f>IF('Control Sample Data'!J56="","",IF(SUM('Control Sample Data'!J$3:J$98)&gt;10,IF(AND(ISNUMBER('Control Sample Data'!J56),'Control Sample Data'!J56&lt;$C$109, 'Control Sample Data'!J56&gt;0),'Control Sample Data'!J56,$C$109),""))</f>
        <v/>
      </c>
      <c r="Y57" s="41" t="str">
        <f>IF('Control Sample Data'!K56="","",IF(SUM('Control Sample Data'!K$3:K$98)&gt;10,IF(AND(ISNUMBER('Control Sample Data'!K56),'Control Sample Data'!K56&lt;$C$109, 'Control Sample Data'!K56&gt;0),'Control Sample Data'!K56,$C$109),""))</f>
        <v/>
      </c>
      <c r="Z57" s="41" t="str">
        <f>IF('Control Sample Data'!L56="","",IF(SUM('Control Sample Data'!L$3:L$98)&gt;10,IF(AND(ISNUMBER('Control Sample Data'!L56),'Control Sample Data'!L56&lt;$C$109, 'Control Sample Data'!L56&gt;0),'Control Sample Data'!L56,$C$109),""))</f>
        <v/>
      </c>
      <c r="AA57" s="41" t="str">
        <f>IF('Control Sample Data'!M56="","",IF(SUM('Control Sample Data'!M$3:M$98)&gt;10,IF(AND(ISNUMBER('Control Sample Data'!M56),'Control Sample Data'!M56&lt;$C$109, 'Control Sample Data'!M56&gt;0),'Control Sample Data'!M56,$C$109),""))</f>
        <v/>
      </c>
      <c r="AB57" s="127" t="str">
        <f>IF('Control Sample Data'!N56="","",IF(SUM('Control Sample Data'!N$3:N$98)&gt;10,IF(AND(ISNUMBER('Control Sample Data'!N56),'Control Sample Data'!N56&lt;$C$109, 'Control Sample Data'!N56&gt;0),'Control Sample Data'!N56,$C$109),""))</f>
        <v/>
      </c>
      <c r="BA57" s="85" t="str">
        <f t="shared" si="36"/>
        <v>IL7</v>
      </c>
      <c r="BB57" s="107">
        <v>54</v>
      </c>
      <c r="BC57" s="86">
        <f t="shared" si="53"/>
        <v>2.3519999999999968</v>
      </c>
      <c r="BD57" s="86">
        <f t="shared" si="54"/>
        <v>2.4160000000000039</v>
      </c>
      <c r="BE57" s="86">
        <f t="shared" si="55"/>
        <v>2.4879999999999995</v>
      </c>
      <c r="BF57" s="86" t="str">
        <f t="shared" si="56"/>
        <v/>
      </c>
      <c r="BG57" s="86" t="str">
        <f t="shared" si="57"/>
        <v/>
      </c>
      <c r="BH57" s="86" t="str">
        <f t="shared" si="58"/>
        <v/>
      </c>
      <c r="BI57" s="86" t="str">
        <f t="shared" si="59"/>
        <v/>
      </c>
      <c r="BJ57" s="86" t="str">
        <f t="shared" si="60"/>
        <v/>
      </c>
      <c r="BK57" s="86" t="str">
        <f t="shared" si="61"/>
        <v/>
      </c>
      <c r="BL57" s="86" t="str">
        <f t="shared" si="62"/>
        <v/>
      </c>
      <c r="BM57" s="86" t="str">
        <f t="shared" si="37"/>
        <v/>
      </c>
      <c r="BN57" s="86" t="str">
        <f t="shared" si="38"/>
        <v/>
      </c>
      <c r="BO57" s="86">
        <f t="shared" si="63"/>
        <v>15.670000000000002</v>
      </c>
      <c r="BP57" s="86">
        <f t="shared" si="64"/>
        <v>16.058</v>
      </c>
      <c r="BQ57" s="86">
        <f t="shared" si="65"/>
        <v>15.314</v>
      </c>
      <c r="BR57" s="86" t="str">
        <f t="shared" si="66"/>
        <v/>
      </c>
      <c r="BS57" s="86" t="str">
        <f t="shared" si="67"/>
        <v/>
      </c>
      <c r="BT57" s="86" t="str">
        <f t="shared" si="68"/>
        <v/>
      </c>
      <c r="BU57" s="86" t="str">
        <f t="shared" si="69"/>
        <v/>
      </c>
      <c r="BV57" s="86" t="str">
        <f t="shared" si="70"/>
        <v/>
      </c>
      <c r="BW57" s="86" t="str">
        <f t="shared" si="71"/>
        <v/>
      </c>
      <c r="BX57" s="86" t="str">
        <f t="shared" si="72"/>
        <v/>
      </c>
      <c r="BY57" s="86" t="str">
        <f t="shared" si="39"/>
        <v/>
      </c>
      <c r="BZ57" s="86" t="str">
        <f t="shared" si="40"/>
        <v/>
      </c>
      <c r="CA57" s="41">
        <f t="shared" si="41"/>
        <v>2.4186666666666667</v>
      </c>
      <c r="CB57" s="41">
        <f t="shared" si="42"/>
        <v>15.680666666666667</v>
      </c>
      <c r="CC57" s="90" t="str">
        <f t="shared" si="43"/>
        <v>IL7</v>
      </c>
      <c r="CD57" s="107">
        <v>54</v>
      </c>
      <c r="CE57" s="91">
        <f t="shared" si="73"/>
        <v>0.19587429673733564</v>
      </c>
      <c r="CF57" s="91">
        <f t="shared" si="74"/>
        <v>0.18737495021944292</v>
      </c>
      <c r="CG57" s="91">
        <f t="shared" si="75"/>
        <v>0.17825321467051766</v>
      </c>
      <c r="CH57" s="91" t="str">
        <f t="shared" si="76"/>
        <v/>
      </c>
      <c r="CI57" s="91" t="str">
        <f t="shared" si="77"/>
        <v/>
      </c>
      <c r="CJ57" s="91" t="str">
        <f t="shared" si="78"/>
        <v/>
      </c>
      <c r="CK57" s="91" t="str">
        <f t="shared" si="79"/>
        <v/>
      </c>
      <c r="CL57" s="91" t="str">
        <f t="shared" si="80"/>
        <v/>
      </c>
      <c r="CM57" s="91" t="str">
        <f t="shared" si="81"/>
        <v/>
      </c>
      <c r="CN57" s="91" t="str">
        <f t="shared" si="82"/>
        <v/>
      </c>
      <c r="CO57" s="91" t="str">
        <f t="shared" si="44"/>
        <v/>
      </c>
      <c r="CP57" s="91" t="str">
        <f t="shared" si="45"/>
        <v/>
      </c>
      <c r="CQ57" s="91">
        <f t="shared" si="84"/>
        <v>1.9180501930569881E-5</v>
      </c>
      <c r="CR57" s="91">
        <f t="shared" si="83"/>
        <v>1.4657514403587001E-5</v>
      </c>
      <c r="CS57" s="91">
        <f t="shared" si="83"/>
        <v>2.4548595304623911E-5</v>
      </c>
      <c r="CT57" s="91" t="str">
        <f t="shared" si="83"/>
        <v/>
      </c>
      <c r="CU57" s="91" t="str">
        <f t="shared" si="83"/>
        <v/>
      </c>
      <c r="CV57" s="91" t="str">
        <f t="shared" si="83"/>
        <v/>
      </c>
      <c r="CW57" s="91" t="str">
        <f t="shared" si="50"/>
        <v/>
      </c>
      <c r="CX57" s="91" t="str">
        <f t="shared" si="50"/>
        <v/>
      </c>
      <c r="CY57" s="91" t="str">
        <f t="shared" si="50"/>
        <v/>
      </c>
      <c r="CZ57" s="91" t="str">
        <f t="shared" si="48"/>
        <v/>
      </c>
      <c r="DA57" s="91" t="str">
        <f t="shared" si="46"/>
        <v/>
      </c>
      <c r="DB57" s="91" t="str">
        <f t="shared" si="47"/>
        <v/>
      </c>
    </row>
    <row r="58" spans="1:106" ht="15" customHeight="1" x14ac:dyDescent="0.3">
      <c r="A58" s="126" t="str">
        <f>'Gene Table'!B57</f>
        <v>CXCL8</v>
      </c>
      <c r="B58" s="102">
        <v>55</v>
      </c>
      <c r="C58" s="41">
        <f>IF('Test Sample Data'!C57="","",IF(SUM('Test Sample Data'!C$3:C$98)&gt;10,IF(AND(ISNUMBER('Test Sample Data'!C57),'Test Sample Data'!C57&lt;$C$109, 'Test Sample Data'!C57&gt;0),'Test Sample Data'!C57,$C$109),""))</f>
        <v>24.96</v>
      </c>
      <c r="D58" s="41">
        <f>IF('Test Sample Data'!D57="","",IF(SUM('Test Sample Data'!D$3:D$98)&gt;10,IF(AND(ISNUMBER('Test Sample Data'!D57),'Test Sample Data'!D57&lt;$C$109, 'Test Sample Data'!D57&gt;0),'Test Sample Data'!D57,$C$109),""))</f>
        <v>25.11</v>
      </c>
      <c r="E58" s="41">
        <f>IF('Test Sample Data'!E57="","",IF(SUM('Test Sample Data'!E$3:E$98)&gt;10,IF(AND(ISNUMBER('Test Sample Data'!E57),'Test Sample Data'!E57&lt;$C$109, 'Test Sample Data'!E57&gt;0),'Test Sample Data'!E57,$C$109),""))</f>
        <v>24.83</v>
      </c>
      <c r="F58" s="41" t="str">
        <f>IF('Test Sample Data'!F57="","",IF(SUM('Test Sample Data'!F$3:F$98)&gt;10,IF(AND(ISNUMBER('Test Sample Data'!F57),'Test Sample Data'!F57&lt;$C$109, 'Test Sample Data'!F57&gt;0),'Test Sample Data'!F57,$C$109),""))</f>
        <v/>
      </c>
      <c r="G58" s="41" t="str">
        <f>IF('Test Sample Data'!G57="","",IF(SUM('Test Sample Data'!G$3:G$98)&gt;10,IF(AND(ISNUMBER('Test Sample Data'!G57),'Test Sample Data'!G57&lt;$C$109, 'Test Sample Data'!G57&gt;0),'Test Sample Data'!G57,$C$109),""))</f>
        <v/>
      </c>
      <c r="H58" s="41" t="str">
        <f>IF('Test Sample Data'!H57="","",IF(SUM('Test Sample Data'!H$3:H$98)&gt;10,IF(AND(ISNUMBER('Test Sample Data'!H57),'Test Sample Data'!H57&lt;$C$109, 'Test Sample Data'!H57&gt;0),'Test Sample Data'!H57,$C$109),""))</f>
        <v/>
      </c>
      <c r="I58" s="41" t="str">
        <f>IF('Test Sample Data'!I57="","",IF(SUM('Test Sample Data'!I$3:I$98)&gt;10,IF(AND(ISNUMBER('Test Sample Data'!I57),'Test Sample Data'!I57&lt;$C$109, 'Test Sample Data'!I57&gt;0),'Test Sample Data'!I57,$C$109),""))</f>
        <v/>
      </c>
      <c r="J58" s="41" t="str">
        <f>IF('Test Sample Data'!J57="","",IF(SUM('Test Sample Data'!J$3:J$98)&gt;10,IF(AND(ISNUMBER('Test Sample Data'!J57),'Test Sample Data'!J57&lt;$C$109, 'Test Sample Data'!J57&gt;0),'Test Sample Data'!J57,$C$109),""))</f>
        <v/>
      </c>
      <c r="K58" s="41" t="str">
        <f>IF('Test Sample Data'!K57="","",IF(SUM('Test Sample Data'!K$3:K$98)&gt;10,IF(AND(ISNUMBER('Test Sample Data'!K57),'Test Sample Data'!K57&lt;$C$109, 'Test Sample Data'!K57&gt;0),'Test Sample Data'!K57,$C$109),""))</f>
        <v/>
      </c>
      <c r="L58" s="41" t="str">
        <f>IF('Test Sample Data'!L57="","",IF(SUM('Test Sample Data'!L$3:L$98)&gt;10,IF(AND(ISNUMBER('Test Sample Data'!L57),'Test Sample Data'!L57&lt;$C$109, 'Test Sample Data'!L57&gt;0),'Test Sample Data'!L57,$C$109),""))</f>
        <v/>
      </c>
      <c r="M58" s="41" t="str">
        <f>IF('Test Sample Data'!M57="","",IF(SUM('Test Sample Data'!M$3:M$98)&gt;10,IF(AND(ISNUMBER('Test Sample Data'!M57),'Test Sample Data'!M57&lt;$C$109, 'Test Sample Data'!M57&gt;0),'Test Sample Data'!M57,$C$109),""))</f>
        <v/>
      </c>
      <c r="N58" s="41" t="str">
        <f>IF('Test Sample Data'!N57="","",IF(SUM('Test Sample Data'!N$3:N$98)&gt;10,IF(AND(ISNUMBER('Test Sample Data'!N57),'Test Sample Data'!N57&lt;$C$109, 'Test Sample Data'!N57&gt;0),'Test Sample Data'!N57,$C$109),""))</f>
        <v/>
      </c>
      <c r="O58" s="41" t="str">
        <f>'Gene Table'!B57</f>
        <v>CXCL8</v>
      </c>
      <c r="P58" s="102">
        <v>55</v>
      </c>
      <c r="Q58" s="41">
        <f>IF('Control Sample Data'!C57="","",IF(SUM('Control Sample Data'!C$3:C$98)&gt;10,IF(AND(ISNUMBER('Control Sample Data'!C57),'Control Sample Data'!C57&lt;$C$109, 'Control Sample Data'!C57&gt;0),'Control Sample Data'!C57,$C$109),""))</f>
        <v>25.09</v>
      </c>
      <c r="R58" s="41">
        <f>IF('Control Sample Data'!D57="","",IF(SUM('Control Sample Data'!D$3:D$98)&gt;10,IF(AND(ISNUMBER('Control Sample Data'!D57),'Control Sample Data'!D57&lt;$C$109, 'Control Sample Data'!D57&gt;0),'Control Sample Data'!D57,$C$109),""))</f>
        <v>25.03</v>
      </c>
      <c r="S58" s="41">
        <f>IF('Control Sample Data'!E57="","",IF(SUM('Control Sample Data'!E$3:E$98)&gt;10,IF(AND(ISNUMBER('Control Sample Data'!E57),'Control Sample Data'!E57&lt;$C$109, 'Control Sample Data'!E57&gt;0),'Control Sample Data'!E57,$C$109),""))</f>
        <v>25.04</v>
      </c>
      <c r="T58" s="41" t="str">
        <f>IF('Control Sample Data'!F57="","",IF(SUM('Control Sample Data'!F$3:F$98)&gt;10,IF(AND(ISNUMBER('Control Sample Data'!F57),'Control Sample Data'!F57&lt;$C$109, 'Control Sample Data'!F57&gt;0),'Control Sample Data'!F57,$C$109),""))</f>
        <v/>
      </c>
      <c r="U58" s="41" t="str">
        <f>IF('Control Sample Data'!G57="","",IF(SUM('Control Sample Data'!G$3:G$98)&gt;10,IF(AND(ISNUMBER('Control Sample Data'!G57),'Control Sample Data'!G57&lt;$C$109, 'Control Sample Data'!G57&gt;0),'Control Sample Data'!G57,$C$109),""))</f>
        <v/>
      </c>
      <c r="V58" s="41" t="str">
        <f>IF('Control Sample Data'!H57="","",IF(SUM('Control Sample Data'!H$3:H$98)&gt;10,IF(AND(ISNUMBER('Control Sample Data'!H57),'Control Sample Data'!H57&lt;$C$109, 'Control Sample Data'!H57&gt;0),'Control Sample Data'!H57,$C$109),""))</f>
        <v/>
      </c>
      <c r="W58" s="41" t="str">
        <f>IF('Control Sample Data'!I57="","",IF(SUM('Control Sample Data'!I$3:I$98)&gt;10,IF(AND(ISNUMBER('Control Sample Data'!I57),'Control Sample Data'!I57&lt;$C$109, 'Control Sample Data'!I57&gt;0),'Control Sample Data'!I57,$C$109),""))</f>
        <v/>
      </c>
      <c r="X58" s="41" t="str">
        <f>IF('Control Sample Data'!J57="","",IF(SUM('Control Sample Data'!J$3:J$98)&gt;10,IF(AND(ISNUMBER('Control Sample Data'!J57),'Control Sample Data'!J57&lt;$C$109, 'Control Sample Data'!J57&gt;0),'Control Sample Data'!J57,$C$109),""))</f>
        <v/>
      </c>
      <c r="Y58" s="41" t="str">
        <f>IF('Control Sample Data'!K57="","",IF(SUM('Control Sample Data'!K$3:K$98)&gt;10,IF(AND(ISNUMBER('Control Sample Data'!K57),'Control Sample Data'!K57&lt;$C$109, 'Control Sample Data'!K57&gt;0),'Control Sample Data'!K57,$C$109),""))</f>
        <v/>
      </c>
      <c r="Z58" s="41" t="str">
        <f>IF('Control Sample Data'!L57="","",IF(SUM('Control Sample Data'!L$3:L$98)&gt;10,IF(AND(ISNUMBER('Control Sample Data'!L57),'Control Sample Data'!L57&lt;$C$109, 'Control Sample Data'!L57&gt;0),'Control Sample Data'!L57,$C$109),""))</f>
        <v/>
      </c>
      <c r="AA58" s="41" t="str">
        <f>IF('Control Sample Data'!M57="","",IF(SUM('Control Sample Data'!M$3:M$98)&gt;10,IF(AND(ISNUMBER('Control Sample Data'!M57),'Control Sample Data'!M57&lt;$C$109, 'Control Sample Data'!M57&gt;0),'Control Sample Data'!M57,$C$109),""))</f>
        <v/>
      </c>
      <c r="AB58" s="127" t="str">
        <f>IF('Control Sample Data'!N57="","",IF(SUM('Control Sample Data'!N$3:N$98)&gt;10,IF(AND(ISNUMBER('Control Sample Data'!N57),'Control Sample Data'!N57&lt;$C$109, 'Control Sample Data'!N57&gt;0),'Control Sample Data'!N57,$C$109),""))</f>
        <v/>
      </c>
      <c r="BA58" s="85" t="str">
        <f t="shared" si="36"/>
        <v>CXCL8</v>
      </c>
      <c r="BB58" s="107">
        <v>55</v>
      </c>
      <c r="BC58" s="86">
        <f t="shared" si="53"/>
        <v>6.2519999999999989</v>
      </c>
      <c r="BD58" s="86">
        <f t="shared" si="54"/>
        <v>6.4260000000000019</v>
      </c>
      <c r="BE58" s="86">
        <f t="shared" si="55"/>
        <v>6.2479999999999976</v>
      </c>
      <c r="BF58" s="86" t="str">
        <f t="shared" si="56"/>
        <v/>
      </c>
      <c r="BG58" s="86" t="str">
        <f t="shared" si="57"/>
        <v/>
      </c>
      <c r="BH58" s="86" t="str">
        <f t="shared" si="58"/>
        <v/>
      </c>
      <c r="BI58" s="86" t="str">
        <f t="shared" si="59"/>
        <v/>
      </c>
      <c r="BJ58" s="86" t="str">
        <f t="shared" si="60"/>
        <v/>
      </c>
      <c r="BK58" s="86" t="str">
        <f t="shared" si="61"/>
        <v/>
      </c>
      <c r="BL58" s="86" t="str">
        <f t="shared" si="62"/>
        <v/>
      </c>
      <c r="BM58" s="86" t="str">
        <f t="shared" si="37"/>
        <v/>
      </c>
      <c r="BN58" s="86" t="str">
        <f t="shared" si="38"/>
        <v/>
      </c>
      <c r="BO58" s="86">
        <f t="shared" si="63"/>
        <v>6.620000000000001</v>
      </c>
      <c r="BP58" s="86">
        <f t="shared" si="64"/>
        <v>6.6880000000000024</v>
      </c>
      <c r="BQ58" s="86">
        <f t="shared" si="65"/>
        <v>6.4639999999999986</v>
      </c>
      <c r="BR58" s="86" t="str">
        <f t="shared" si="66"/>
        <v/>
      </c>
      <c r="BS58" s="86" t="str">
        <f t="shared" si="67"/>
        <v/>
      </c>
      <c r="BT58" s="86" t="str">
        <f t="shared" si="68"/>
        <v/>
      </c>
      <c r="BU58" s="86" t="str">
        <f t="shared" si="69"/>
        <v/>
      </c>
      <c r="BV58" s="86" t="str">
        <f t="shared" si="70"/>
        <v/>
      </c>
      <c r="BW58" s="86" t="str">
        <f t="shared" si="71"/>
        <v/>
      </c>
      <c r="BX58" s="86" t="str">
        <f t="shared" si="72"/>
        <v/>
      </c>
      <c r="BY58" s="86" t="str">
        <f t="shared" si="39"/>
        <v/>
      </c>
      <c r="BZ58" s="86" t="str">
        <f t="shared" si="40"/>
        <v/>
      </c>
      <c r="CA58" s="41">
        <f t="shared" si="41"/>
        <v>6.3086666666666664</v>
      </c>
      <c r="CB58" s="41">
        <f t="shared" si="42"/>
        <v>6.5906666666666673</v>
      </c>
      <c r="CC58" s="90" t="str">
        <f t="shared" si="43"/>
        <v>CXCL8</v>
      </c>
      <c r="CD58" s="107">
        <v>55</v>
      </c>
      <c r="CE58" s="91">
        <f t="shared" si="73"/>
        <v>1.3120804577252208E-2</v>
      </c>
      <c r="CF58" s="91">
        <f t="shared" si="74"/>
        <v>1.1630041055988577E-2</v>
      </c>
      <c r="CG58" s="91">
        <f t="shared" si="75"/>
        <v>1.3157233650131529E-2</v>
      </c>
      <c r="CH58" s="91" t="str">
        <f t="shared" si="76"/>
        <v/>
      </c>
      <c r="CI58" s="91" t="str">
        <f t="shared" si="77"/>
        <v/>
      </c>
      <c r="CJ58" s="91" t="str">
        <f t="shared" si="78"/>
        <v/>
      </c>
      <c r="CK58" s="91" t="str">
        <f t="shared" si="79"/>
        <v/>
      </c>
      <c r="CL58" s="91" t="str">
        <f t="shared" si="80"/>
        <v/>
      </c>
      <c r="CM58" s="91" t="str">
        <f t="shared" si="81"/>
        <v/>
      </c>
      <c r="CN58" s="91" t="str">
        <f t="shared" si="82"/>
        <v/>
      </c>
      <c r="CO58" s="91" t="str">
        <f t="shared" si="44"/>
        <v/>
      </c>
      <c r="CP58" s="91" t="str">
        <f t="shared" si="45"/>
        <v/>
      </c>
      <c r="CQ58" s="91">
        <f t="shared" si="84"/>
        <v>1.0166733245640104E-2</v>
      </c>
      <c r="CR58" s="91">
        <f t="shared" si="83"/>
        <v>9.6986522775477368E-3</v>
      </c>
      <c r="CS58" s="91">
        <f t="shared" si="83"/>
        <v>1.1327709631866042E-2</v>
      </c>
      <c r="CT58" s="91" t="str">
        <f t="shared" si="83"/>
        <v/>
      </c>
      <c r="CU58" s="91" t="str">
        <f t="shared" si="83"/>
        <v/>
      </c>
      <c r="CV58" s="91" t="str">
        <f t="shared" si="83"/>
        <v/>
      </c>
      <c r="CW58" s="91" t="str">
        <f t="shared" si="50"/>
        <v/>
      </c>
      <c r="CX58" s="91" t="str">
        <f t="shared" si="50"/>
        <v/>
      </c>
      <c r="CY58" s="91" t="str">
        <f t="shared" si="50"/>
        <v/>
      </c>
      <c r="CZ58" s="91" t="str">
        <f t="shared" si="48"/>
        <v/>
      </c>
      <c r="DA58" s="91" t="str">
        <f t="shared" si="46"/>
        <v/>
      </c>
      <c r="DB58" s="91" t="str">
        <f t="shared" si="47"/>
        <v/>
      </c>
    </row>
    <row r="59" spans="1:106" ht="15" customHeight="1" x14ac:dyDescent="0.3">
      <c r="A59" s="126" t="str">
        <f>'Gene Table'!B58</f>
        <v>IL9</v>
      </c>
      <c r="B59" s="102">
        <v>56</v>
      </c>
      <c r="C59" s="41">
        <f>IF('Test Sample Data'!C58="","",IF(SUM('Test Sample Data'!C$3:C$98)&gt;10,IF(AND(ISNUMBER('Test Sample Data'!C58),'Test Sample Data'!C58&lt;$C$109, 'Test Sample Data'!C58&gt;0),'Test Sample Data'!C58,$C$109),""))</f>
        <v>19.45</v>
      </c>
      <c r="D59" s="41">
        <f>IF('Test Sample Data'!D58="","",IF(SUM('Test Sample Data'!D$3:D$98)&gt;10,IF(AND(ISNUMBER('Test Sample Data'!D58),'Test Sample Data'!D58&lt;$C$109, 'Test Sample Data'!D58&gt;0),'Test Sample Data'!D58,$C$109),""))</f>
        <v>19.559999999999999</v>
      </c>
      <c r="E59" s="41">
        <f>IF('Test Sample Data'!E58="","",IF(SUM('Test Sample Data'!E$3:E$98)&gt;10,IF(AND(ISNUMBER('Test Sample Data'!E58),'Test Sample Data'!E58&lt;$C$109, 'Test Sample Data'!E58&gt;0),'Test Sample Data'!E58,$C$109),""))</f>
        <v>19.579999999999998</v>
      </c>
      <c r="F59" s="41" t="str">
        <f>IF('Test Sample Data'!F58="","",IF(SUM('Test Sample Data'!F$3:F$98)&gt;10,IF(AND(ISNUMBER('Test Sample Data'!F58),'Test Sample Data'!F58&lt;$C$109, 'Test Sample Data'!F58&gt;0),'Test Sample Data'!F58,$C$109),""))</f>
        <v/>
      </c>
      <c r="G59" s="41" t="str">
        <f>IF('Test Sample Data'!G58="","",IF(SUM('Test Sample Data'!G$3:G$98)&gt;10,IF(AND(ISNUMBER('Test Sample Data'!G58),'Test Sample Data'!G58&lt;$C$109, 'Test Sample Data'!G58&gt;0),'Test Sample Data'!G58,$C$109),""))</f>
        <v/>
      </c>
      <c r="H59" s="41" t="str">
        <f>IF('Test Sample Data'!H58="","",IF(SUM('Test Sample Data'!H$3:H$98)&gt;10,IF(AND(ISNUMBER('Test Sample Data'!H58),'Test Sample Data'!H58&lt;$C$109, 'Test Sample Data'!H58&gt;0),'Test Sample Data'!H58,$C$109),""))</f>
        <v/>
      </c>
      <c r="I59" s="41" t="str">
        <f>IF('Test Sample Data'!I58="","",IF(SUM('Test Sample Data'!I$3:I$98)&gt;10,IF(AND(ISNUMBER('Test Sample Data'!I58),'Test Sample Data'!I58&lt;$C$109, 'Test Sample Data'!I58&gt;0),'Test Sample Data'!I58,$C$109),""))</f>
        <v/>
      </c>
      <c r="J59" s="41" t="str">
        <f>IF('Test Sample Data'!J58="","",IF(SUM('Test Sample Data'!J$3:J$98)&gt;10,IF(AND(ISNUMBER('Test Sample Data'!J58),'Test Sample Data'!J58&lt;$C$109, 'Test Sample Data'!J58&gt;0),'Test Sample Data'!J58,$C$109),""))</f>
        <v/>
      </c>
      <c r="K59" s="41" t="str">
        <f>IF('Test Sample Data'!K58="","",IF(SUM('Test Sample Data'!K$3:K$98)&gt;10,IF(AND(ISNUMBER('Test Sample Data'!K58),'Test Sample Data'!K58&lt;$C$109, 'Test Sample Data'!K58&gt;0),'Test Sample Data'!K58,$C$109),""))</f>
        <v/>
      </c>
      <c r="L59" s="41" t="str">
        <f>IF('Test Sample Data'!L58="","",IF(SUM('Test Sample Data'!L$3:L$98)&gt;10,IF(AND(ISNUMBER('Test Sample Data'!L58),'Test Sample Data'!L58&lt;$C$109, 'Test Sample Data'!L58&gt;0),'Test Sample Data'!L58,$C$109),""))</f>
        <v/>
      </c>
      <c r="M59" s="41" t="str">
        <f>IF('Test Sample Data'!M58="","",IF(SUM('Test Sample Data'!M$3:M$98)&gt;10,IF(AND(ISNUMBER('Test Sample Data'!M58),'Test Sample Data'!M58&lt;$C$109, 'Test Sample Data'!M58&gt;0),'Test Sample Data'!M58,$C$109),""))</f>
        <v/>
      </c>
      <c r="N59" s="41" t="str">
        <f>IF('Test Sample Data'!N58="","",IF(SUM('Test Sample Data'!N$3:N$98)&gt;10,IF(AND(ISNUMBER('Test Sample Data'!N58),'Test Sample Data'!N58&lt;$C$109, 'Test Sample Data'!N58&gt;0),'Test Sample Data'!N58,$C$109),""))</f>
        <v/>
      </c>
      <c r="O59" s="41" t="str">
        <f>'Gene Table'!B58</f>
        <v>IL9</v>
      </c>
      <c r="P59" s="102">
        <v>56</v>
      </c>
      <c r="Q59" s="41">
        <f>IF('Control Sample Data'!C58="","",IF(SUM('Control Sample Data'!C$3:C$98)&gt;10,IF(AND(ISNUMBER('Control Sample Data'!C58),'Control Sample Data'!C58&lt;$C$109, 'Control Sample Data'!C58&gt;0),'Control Sample Data'!C58,$C$109),""))</f>
        <v>35</v>
      </c>
      <c r="R59" s="41">
        <f>IF('Control Sample Data'!D58="","",IF(SUM('Control Sample Data'!D$3:D$98)&gt;10,IF(AND(ISNUMBER('Control Sample Data'!D58),'Control Sample Data'!D58&lt;$C$109, 'Control Sample Data'!D58&gt;0),'Control Sample Data'!D58,$C$109),""))</f>
        <v>34.299999999999997</v>
      </c>
      <c r="S59" s="41">
        <f>IF('Control Sample Data'!E58="","",IF(SUM('Control Sample Data'!E$3:E$98)&gt;10,IF(AND(ISNUMBER('Control Sample Data'!E58),'Control Sample Data'!E58&lt;$C$109, 'Control Sample Data'!E58&gt;0),'Control Sample Data'!E58,$C$109),""))</f>
        <v>34.369999999999997</v>
      </c>
      <c r="T59" s="41" t="str">
        <f>IF('Control Sample Data'!F58="","",IF(SUM('Control Sample Data'!F$3:F$98)&gt;10,IF(AND(ISNUMBER('Control Sample Data'!F58),'Control Sample Data'!F58&lt;$C$109, 'Control Sample Data'!F58&gt;0),'Control Sample Data'!F58,$C$109),""))</f>
        <v/>
      </c>
      <c r="U59" s="41" t="str">
        <f>IF('Control Sample Data'!G58="","",IF(SUM('Control Sample Data'!G$3:G$98)&gt;10,IF(AND(ISNUMBER('Control Sample Data'!G58),'Control Sample Data'!G58&lt;$C$109, 'Control Sample Data'!G58&gt;0),'Control Sample Data'!G58,$C$109),""))</f>
        <v/>
      </c>
      <c r="V59" s="41" t="str">
        <f>IF('Control Sample Data'!H58="","",IF(SUM('Control Sample Data'!H$3:H$98)&gt;10,IF(AND(ISNUMBER('Control Sample Data'!H58),'Control Sample Data'!H58&lt;$C$109, 'Control Sample Data'!H58&gt;0),'Control Sample Data'!H58,$C$109),""))</f>
        <v/>
      </c>
      <c r="W59" s="41" t="str">
        <f>IF('Control Sample Data'!I58="","",IF(SUM('Control Sample Data'!I$3:I$98)&gt;10,IF(AND(ISNUMBER('Control Sample Data'!I58),'Control Sample Data'!I58&lt;$C$109, 'Control Sample Data'!I58&gt;0),'Control Sample Data'!I58,$C$109),""))</f>
        <v/>
      </c>
      <c r="X59" s="41" t="str">
        <f>IF('Control Sample Data'!J58="","",IF(SUM('Control Sample Data'!J$3:J$98)&gt;10,IF(AND(ISNUMBER('Control Sample Data'!J58),'Control Sample Data'!J58&lt;$C$109, 'Control Sample Data'!J58&gt;0),'Control Sample Data'!J58,$C$109),""))</f>
        <v/>
      </c>
      <c r="Y59" s="41" t="str">
        <f>IF('Control Sample Data'!K58="","",IF(SUM('Control Sample Data'!K$3:K$98)&gt;10,IF(AND(ISNUMBER('Control Sample Data'!K58),'Control Sample Data'!K58&lt;$C$109, 'Control Sample Data'!K58&gt;0),'Control Sample Data'!K58,$C$109),""))</f>
        <v/>
      </c>
      <c r="Z59" s="41" t="str">
        <f>IF('Control Sample Data'!L58="","",IF(SUM('Control Sample Data'!L$3:L$98)&gt;10,IF(AND(ISNUMBER('Control Sample Data'!L58),'Control Sample Data'!L58&lt;$C$109, 'Control Sample Data'!L58&gt;0),'Control Sample Data'!L58,$C$109),""))</f>
        <v/>
      </c>
      <c r="AA59" s="41" t="str">
        <f>IF('Control Sample Data'!M58="","",IF(SUM('Control Sample Data'!M$3:M$98)&gt;10,IF(AND(ISNUMBER('Control Sample Data'!M58),'Control Sample Data'!M58&lt;$C$109, 'Control Sample Data'!M58&gt;0),'Control Sample Data'!M58,$C$109),""))</f>
        <v/>
      </c>
      <c r="AB59" s="127" t="str">
        <f>IF('Control Sample Data'!N58="","",IF(SUM('Control Sample Data'!N$3:N$98)&gt;10,IF(AND(ISNUMBER('Control Sample Data'!N58),'Control Sample Data'!N58&lt;$C$109, 'Control Sample Data'!N58&gt;0),'Control Sample Data'!N58,$C$109),""))</f>
        <v/>
      </c>
      <c r="BA59" s="85" t="str">
        <f t="shared" si="36"/>
        <v>IL9</v>
      </c>
      <c r="BB59" s="107">
        <v>56</v>
      </c>
      <c r="BC59" s="86">
        <f t="shared" si="53"/>
        <v>0.74199999999999733</v>
      </c>
      <c r="BD59" s="86">
        <f t="shared" si="54"/>
        <v>0.87600000000000122</v>
      </c>
      <c r="BE59" s="86">
        <f t="shared" si="55"/>
        <v>0.99799999999999756</v>
      </c>
      <c r="BF59" s="86" t="str">
        <f t="shared" si="56"/>
        <v/>
      </c>
      <c r="BG59" s="86" t="str">
        <f t="shared" si="57"/>
        <v/>
      </c>
      <c r="BH59" s="86" t="str">
        <f t="shared" si="58"/>
        <v/>
      </c>
      <c r="BI59" s="86" t="str">
        <f t="shared" si="59"/>
        <v/>
      </c>
      <c r="BJ59" s="86" t="str">
        <f t="shared" si="60"/>
        <v/>
      </c>
      <c r="BK59" s="86" t="str">
        <f t="shared" si="61"/>
        <v/>
      </c>
      <c r="BL59" s="86" t="str">
        <f t="shared" si="62"/>
        <v/>
      </c>
      <c r="BM59" s="86" t="str">
        <f t="shared" si="37"/>
        <v/>
      </c>
      <c r="BN59" s="86" t="str">
        <f t="shared" si="38"/>
        <v/>
      </c>
      <c r="BO59" s="86">
        <f t="shared" si="63"/>
        <v>16.53</v>
      </c>
      <c r="BP59" s="86">
        <f t="shared" si="64"/>
        <v>15.957999999999998</v>
      </c>
      <c r="BQ59" s="86">
        <f t="shared" si="65"/>
        <v>15.793999999999997</v>
      </c>
      <c r="BR59" s="86" t="str">
        <f t="shared" si="66"/>
        <v/>
      </c>
      <c r="BS59" s="86" t="str">
        <f t="shared" si="67"/>
        <v/>
      </c>
      <c r="BT59" s="86" t="str">
        <f t="shared" si="68"/>
        <v/>
      </c>
      <c r="BU59" s="86" t="str">
        <f t="shared" si="69"/>
        <v/>
      </c>
      <c r="BV59" s="86" t="str">
        <f t="shared" si="70"/>
        <v/>
      </c>
      <c r="BW59" s="86" t="str">
        <f t="shared" si="71"/>
        <v/>
      </c>
      <c r="BX59" s="86" t="str">
        <f t="shared" si="72"/>
        <v/>
      </c>
      <c r="BY59" s="86" t="str">
        <f t="shared" si="39"/>
        <v/>
      </c>
      <c r="BZ59" s="86" t="str">
        <f t="shared" si="40"/>
        <v/>
      </c>
      <c r="CA59" s="41">
        <f t="shared" si="41"/>
        <v>0.87199999999999867</v>
      </c>
      <c r="CB59" s="41">
        <f t="shared" si="42"/>
        <v>16.093999999999998</v>
      </c>
      <c r="CC59" s="90" t="str">
        <f t="shared" si="43"/>
        <v>IL9</v>
      </c>
      <c r="CD59" s="107">
        <v>56</v>
      </c>
      <c r="CE59" s="91">
        <f t="shared" si="73"/>
        <v>0.59790989838806319</v>
      </c>
      <c r="CF59" s="91">
        <f t="shared" si="74"/>
        <v>0.54487605610666368</v>
      </c>
      <c r="CG59" s="91">
        <f t="shared" si="75"/>
        <v>0.50069362785566807</v>
      </c>
      <c r="CH59" s="91" t="str">
        <f t="shared" si="76"/>
        <v/>
      </c>
      <c r="CI59" s="91" t="str">
        <f t="shared" si="77"/>
        <v/>
      </c>
      <c r="CJ59" s="91" t="str">
        <f t="shared" si="78"/>
        <v/>
      </c>
      <c r="CK59" s="91" t="str">
        <f t="shared" si="79"/>
        <v/>
      </c>
      <c r="CL59" s="91" t="str">
        <f t="shared" si="80"/>
        <v/>
      </c>
      <c r="CM59" s="91" t="str">
        <f t="shared" si="81"/>
        <v/>
      </c>
      <c r="CN59" s="91" t="str">
        <f t="shared" si="82"/>
        <v/>
      </c>
      <c r="CO59" s="91" t="str">
        <f t="shared" si="44"/>
        <v/>
      </c>
      <c r="CP59" s="91" t="str">
        <f t="shared" si="45"/>
        <v/>
      </c>
      <c r="CQ59" s="91">
        <f t="shared" si="84"/>
        <v>1.0567546601188079E-5</v>
      </c>
      <c r="CR59" s="91">
        <f t="shared" si="83"/>
        <v>1.5709534964508044E-5</v>
      </c>
      <c r="CS59" s="91">
        <f t="shared" si="83"/>
        <v>1.7600793534241105E-5</v>
      </c>
      <c r="CT59" s="91" t="str">
        <f t="shared" si="83"/>
        <v/>
      </c>
      <c r="CU59" s="91" t="str">
        <f t="shared" si="83"/>
        <v/>
      </c>
      <c r="CV59" s="91" t="str">
        <f t="shared" si="83"/>
        <v/>
      </c>
      <c r="CW59" s="91" t="str">
        <f t="shared" si="50"/>
        <v/>
      </c>
      <c r="CX59" s="91" t="str">
        <f t="shared" si="50"/>
        <v/>
      </c>
      <c r="CY59" s="91" t="str">
        <f t="shared" si="50"/>
        <v/>
      </c>
      <c r="CZ59" s="91" t="str">
        <f t="shared" si="48"/>
        <v/>
      </c>
      <c r="DA59" s="91" t="str">
        <f t="shared" si="46"/>
        <v/>
      </c>
      <c r="DB59" s="91" t="str">
        <f t="shared" si="47"/>
        <v/>
      </c>
    </row>
    <row r="60" spans="1:106" ht="15" customHeight="1" x14ac:dyDescent="0.3">
      <c r="A60" s="126" t="str">
        <f>'Gene Table'!B59</f>
        <v>INHA</v>
      </c>
      <c r="B60" s="102">
        <v>57</v>
      </c>
      <c r="C60" s="41">
        <f>IF('Test Sample Data'!C59="","",IF(SUM('Test Sample Data'!C$3:C$98)&gt;10,IF(AND(ISNUMBER('Test Sample Data'!C59),'Test Sample Data'!C59&lt;$C$109, 'Test Sample Data'!C59&gt;0),'Test Sample Data'!C59,$C$109),""))</f>
        <v>32.04</v>
      </c>
      <c r="D60" s="41">
        <f>IF('Test Sample Data'!D59="","",IF(SUM('Test Sample Data'!D$3:D$98)&gt;10,IF(AND(ISNUMBER('Test Sample Data'!D59),'Test Sample Data'!D59&lt;$C$109, 'Test Sample Data'!D59&gt;0),'Test Sample Data'!D59,$C$109),""))</f>
        <v>32.61</v>
      </c>
      <c r="E60" s="41">
        <f>IF('Test Sample Data'!E59="","",IF(SUM('Test Sample Data'!E$3:E$98)&gt;10,IF(AND(ISNUMBER('Test Sample Data'!E59),'Test Sample Data'!E59&lt;$C$109, 'Test Sample Data'!E59&gt;0),'Test Sample Data'!E59,$C$109),""))</f>
        <v>31.34</v>
      </c>
      <c r="F60" s="41" t="str">
        <f>IF('Test Sample Data'!F59="","",IF(SUM('Test Sample Data'!F$3:F$98)&gt;10,IF(AND(ISNUMBER('Test Sample Data'!F59),'Test Sample Data'!F59&lt;$C$109, 'Test Sample Data'!F59&gt;0),'Test Sample Data'!F59,$C$109),""))</f>
        <v/>
      </c>
      <c r="G60" s="41" t="str">
        <f>IF('Test Sample Data'!G59="","",IF(SUM('Test Sample Data'!G$3:G$98)&gt;10,IF(AND(ISNUMBER('Test Sample Data'!G59),'Test Sample Data'!G59&lt;$C$109, 'Test Sample Data'!G59&gt;0),'Test Sample Data'!G59,$C$109),""))</f>
        <v/>
      </c>
      <c r="H60" s="41" t="str">
        <f>IF('Test Sample Data'!H59="","",IF(SUM('Test Sample Data'!H$3:H$98)&gt;10,IF(AND(ISNUMBER('Test Sample Data'!H59),'Test Sample Data'!H59&lt;$C$109, 'Test Sample Data'!H59&gt;0),'Test Sample Data'!H59,$C$109),""))</f>
        <v/>
      </c>
      <c r="I60" s="41" t="str">
        <f>IF('Test Sample Data'!I59="","",IF(SUM('Test Sample Data'!I$3:I$98)&gt;10,IF(AND(ISNUMBER('Test Sample Data'!I59),'Test Sample Data'!I59&lt;$C$109, 'Test Sample Data'!I59&gt;0),'Test Sample Data'!I59,$C$109),""))</f>
        <v/>
      </c>
      <c r="J60" s="41" t="str">
        <f>IF('Test Sample Data'!J59="","",IF(SUM('Test Sample Data'!J$3:J$98)&gt;10,IF(AND(ISNUMBER('Test Sample Data'!J59),'Test Sample Data'!J59&lt;$C$109, 'Test Sample Data'!J59&gt;0),'Test Sample Data'!J59,$C$109),""))</f>
        <v/>
      </c>
      <c r="K60" s="41" t="str">
        <f>IF('Test Sample Data'!K59="","",IF(SUM('Test Sample Data'!K$3:K$98)&gt;10,IF(AND(ISNUMBER('Test Sample Data'!K59),'Test Sample Data'!K59&lt;$C$109, 'Test Sample Data'!K59&gt;0),'Test Sample Data'!K59,$C$109),""))</f>
        <v/>
      </c>
      <c r="L60" s="41" t="str">
        <f>IF('Test Sample Data'!L59="","",IF(SUM('Test Sample Data'!L$3:L$98)&gt;10,IF(AND(ISNUMBER('Test Sample Data'!L59),'Test Sample Data'!L59&lt;$C$109, 'Test Sample Data'!L59&gt;0),'Test Sample Data'!L59,$C$109),""))</f>
        <v/>
      </c>
      <c r="M60" s="41" t="str">
        <f>IF('Test Sample Data'!M59="","",IF(SUM('Test Sample Data'!M$3:M$98)&gt;10,IF(AND(ISNUMBER('Test Sample Data'!M59),'Test Sample Data'!M59&lt;$C$109, 'Test Sample Data'!M59&gt;0),'Test Sample Data'!M59,$C$109),""))</f>
        <v/>
      </c>
      <c r="N60" s="41" t="str">
        <f>IF('Test Sample Data'!N59="","",IF(SUM('Test Sample Data'!N$3:N$98)&gt;10,IF(AND(ISNUMBER('Test Sample Data'!N59),'Test Sample Data'!N59&lt;$C$109, 'Test Sample Data'!N59&gt;0),'Test Sample Data'!N59,$C$109),""))</f>
        <v/>
      </c>
      <c r="O60" s="41" t="str">
        <f>'Gene Table'!B59</f>
        <v>INHA</v>
      </c>
      <c r="P60" s="102">
        <v>57</v>
      </c>
      <c r="Q60" s="41">
        <f>IF('Control Sample Data'!C59="","",IF(SUM('Control Sample Data'!C$3:C$98)&gt;10,IF(AND(ISNUMBER('Control Sample Data'!C59),'Control Sample Data'!C59&lt;$C$109, 'Control Sample Data'!C59&gt;0),'Control Sample Data'!C59,$C$109),""))</f>
        <v>32.04</v>
      </c>
      <c r="R60" s="41">
        <f>IF('Control Sample Data'!D59="","",IF(SUM('Control Sample Data'!D$3:D$98)&gt;10,IF(AND(ISNUMBER('Control Sample Data'!D59),'Control Sample Data'!D59&lt;$C$109, 'Control Sample Data'!D59&gt;0),'Control Sample Data'!D59,$C$109),""))</f>
        <v>31.94</v>
      </c>
      <c r="S60" s="41">
        <f>IF('Control Sample Data'!E59="","",IF(SUM('Control Sample Data'!E$3:E$98)&gt;10,IF(AND(ISNUMBER('Control Sample Data'!E59),'Control Sample Data'!E59&lt;$C$109, 'Control Sample Data'!E59&gt;0),'Control Sample Data'!E59,$C$109),""))</f>
        <v>32.94</v>
      </c>
      <c r="T60" s="41" t="str">
        <f>IF('Control Sample Data'!F59="","",IF(SUM('Control Sample Data'!F$3:F$98)&gt;10,IF(AND(ISNUMBER('Control Sample Data'!F59),'Control Sample Data'!F59&lt;$C$109, 'Control Sample Data'!F59&gt;0),'Control Sample Data'!F59,$C$109),""))</f>
        <v/>
      </c>
      <c r="U60" s="41" t="str">
        <f>IF('Control Sample Data'!G59="","",IF(SUM('Control Sample Data'!G$3:G$98)&gt;10,IF(AND(ISNUMBER('Control Sample Data'!G59),'Control Sample Data'!G59&lt;$C$109, 'Control Sample Data'!G59&gt;0),'Control Sample Data'!G59,$C$109),""))</f>
        <v/>
      </c>
      <c r="V60" s="41" t="str">
        <f>IF('Control Sample Data'!H59="","",IF(SUM('Control Sample Data'!H$3:H$98)&gt;10,IF(AND(ISNUMBER('Control Sample Data'!H59),'Control Sample Data'!H59&lt;$C$109, 'Control Sample Data'!H59&gt;0),'Control Sample Data'!H59,$C$109),""))</f>
        <v/>
      </c>
      <c r="W60" s="41" t="str">
        <f>IF('Control Sample Data'!I59="","",IF(SUM('Control Sample Data'!I$3:I$98)&gt;10,IF(AND(ISNUMBER('Control Sample Data'!I59),'Control Sample Data'!I59&lt;$C$109, 'Control Sample Data'!I59&gt;0),'Control Sample Data'!I59,$C$109),""))</f>
        <v/>
      </c>
      <c r="X60" s="41" t="str">
        <f>IF('Control Sample Data'!J59="","",IF(SUM('Control Sample Data'!J$3:J$98)&gt;10,IF(AND(ISNUMBER('Control Sample Data'!J59),'Control Sample Data'!J59&lt;$C$109, 'Control Sample Data'!J59&gt;0),'Control Sample Data'!J59,$C$109),""))</f>
        <v/>
      </c>
      <c r="Y60" s="41" t="str">
        <f>IF('Control Sample Data'!K59="","",IF(SUM('Control Sample Data'!K$3:K$98)&gt;10,IF(AND(ISNUMBER('Control Sample Data'!K59),'Control Sample Data'!K59&lt;$C$109, 'Control Sample Data'!K59&gt;0),'Control Sample Data'!K59,$C$109),""))</f>
        <v/>
      </c>
      <c r="Z60" s="41" t="str">
        <f>IF('Control Sample Data'!L59="","",IF(SUM('Control Sample Data'!L$3:L$98)&gt;10,IF(AND(ISNUMBER('Control Sample Data'!L59),'Control Sample Data'!L59&lt;$C$109, 'Control Sample Data'!L59&gt;0),'Control Sample Data'!L59,$C$109),""))</f>
        <v/>
      </c>
      <c r="AA60" s="41" t="str">
        <f>IF('Control Sample Data'!M59="","",IF(SUM('Control Sample Data'!M$3:M$98)&gt;10,IF(AND(ISNUMBER('Control Sample Data'!M59),'Control Sample Data'!M59&lt;$C$109, 'Control Sample Data'!M59&gt;0),'Control Sample Data'!M59,$C$109),""))</f>
        <v/>
      </c>
      <c r="AB60" s="127" t="str">
        <f>IF('Control Sample Data'!N59="","",IF(SUM('Control Sample Data'!N$3:N$98)&gt;10,IF(AND(ISNUMBER('Control Sample Data'!N59),'Control Sample Data'!N59&lt;$C$109, 'Control Sample Data'!N59&gt;0),'Control Sample Data'!N59,$C$109),""))</f>
        <v/>
      </c>
      <c r="BA60" s="85" t="str">
        <f t="shared" si="36"/>
        <v>INHA</v>
      </c>
      <c r="BB60" s="107">
        <v>57</v>
      </c>
      <c r="BC60" s="86">
        <f t="shared" si="53"/>
        <v>13.331999999999997</v>
      </c>
      <c r="BD60" s="86">
        <f t="shared" si="54"/>
        <v>13.926000000000002</v>
      </c>
      <c r="BE60" s="86">
        <f t="shared" si="55"/>
        <v>12.757999999999999</v>
      </c>
      <c r="BF60" s="86" t="str">
        <f t="shared" si="56"/>
        <v/>
      </c>
      <c r="BG60" s="86" t="str">
        <f t="shared" si="57"/>
        <v/>
      </c>
      <c r="BH60" s="86" t="str">
        <f t="shared" si="58"/>
        <v/>
      </c>
      <c r="BI60" s="86" t="str">
        <f t="shared" si="59"/>
        <v/>
      </c>
      <c r="BJ60" s="86" t="str">
        <f t="shared" si="60"/>
        <v/>
      </c>
      <c r="BK60" s="86" t="str">
        <f t="shared" si="61"/>
        <v/>
      </c>
      <c r="BL60" s="86" t="str">
        <f t="shared" si="62"/>
        <v/>
      </c>
      <c r="BM60" s="86" t="str">
        <f t="shared" si="37"/>
        <v/>
      </c>
      <c r="BN60" s="86" t="str">
        <f t="shared" si="38"/>
        <v/>
      </c>
      <c r="BO60" s="86">
        <f t="shared" si="63"/>
        <v>13.57</v>
      </c>
      <c r="BP60" s="86">
        <f t="shared" si="64"/>
        <v>13.598000000000003</v>
      </c>
      <c r="BQ60" s="86">
        <f t="shared" si="65"/>
        <v>14.363999999999997</v>
      </c>
      <c r="BR60" s="86" t="str">
        <f t="shared" si="66"/>
        <v/>
      </c>
      <c r="BS60" s="86" t="str">
        <f t="shared" si="67"/>
        <v/>
      </c>
      <c r="BT60" s="86" t="str">
        <f t="shared" si="68"/>
        <v/>
      </c>
      <c r="BU60" s="86" t="str">
        <f t="shared" si="69"/>
        <v/>
      </c>
      <c r="BV60" s="86" t="str">
        <f t="shared" si="70"/>
        <v/>
      </c>
      <c r="BW60" s="86" t="str">
        <f t="shared" si="71"/>
        <v/>
      </c>
      <c r="BX60" s="86" t="str">
        <f t="shared" si="72"/>
        <v/>
      </c>
      <c r="BY60" s="86" t="str">
        <f t="shared" si="39"/>
        <v/>
      </c>
      <c r="BZ60" s="86" t="str">
        <f t="shared" si="40"/>
        <v/>
      </c>
      <c r="CA60" s="41">
        <f t="shared" si="41"/>
        <v>13.338666666666667</v>
      </c>
      <c r="CB60" s="41">
        <f t="shared" si="42"/>
        <v>13.843999999999999</v>
      </c>
      <c r="CC60" s="90" t="str">
        <f t="shared" si="43"/>
        <v>INHA</v>
      </c>
      <c r="CD60" s="107">
        <v>57</v>
      </c>
      <c r="CE60" s="91">
        <f t="shared" si="73"/>
        <v>9.6976855480481798E-5</v>
      </c>
      <c r="CF60" s="91">
        <f t="shared" si="74"/>
        <v>6.4247507001308446E-5</v>
      </c>
      <c r="CG60" s="91">
        <f t="shared" si="75"/>
        <v>1.4436413577199016E-4</v>
      </c>
      <c r="CH60" s="91" t="str">
        <f t="shared" si="76"/>
        <v/>
      </c>
      <c r="CI60" s="91" t="str">
        <f t="shared" si="77"/>
        <v/>
      </c>
      <c r="CJ60" s="91" t="str">
        <f t="shared" si="78"/>
        <v/>
      </c>
      <c r="CK60" s="91" t="str">
        <f t="shared" si="79"/>
        <v/>
      </c>
      <c r="CL60" s="91" t="str">
        <f t="shared" si="80"/>
        <v/>
      </c>
      <c r="CM60" s="91" t="str">
        <f t="shared" si="81"/>
        <v/>
      </c>
      <c r="CN60" s="91" t="str">
        <f t="shared" si="82"/>
        <v/>
      </c>
      <c r="CO60" s="91" t="str">
        <f t="shared" si="44"/>
        <v/>
      </c>
      <c r="CP60" s="91" t="str">
        <f t="shared" si="45"/>
        <v/>
      </c>
      <c r="CQ60" s="91">
        <f t="shared" si="84"/>
        <v>8.2228611869243829E-5</v>
      </c>
      <c r="CR60" s="91">
        <f t="shared" si="83"/>
        <v>8.064809604847804E-5</v>
      </c>
      <c r="CS60" s="91">
        <f t="shared" si="83"/>
        <v>4.7424760057620315E-5</v>
      </c>
      <c r="CT60" s="91" t="str">
        <f t="shared" si="83"/>
        <v/>
      </c>
      <c r="CU60" s="91" t="str">
        <f t="shared" si="83"/>
        <v/>
      </c>
      <c r="CV60" s="91" t="str">
        <f t="shared" si="83"/>
        <v/>
      </c>
      <c r="CW60" s="91" t="str">
        <f t="shared" si="50"/>
        <v/>
      </c>
      <c r="CX60" s="91" t="str">
        <f t="shared" si="50"/>
        <v/>
      </c>
      <c r="CY60" s="91" t="str">
        <f t="shared" si="50"/>
        <v/>
      </c>
      <c r="CZ60" s="91" t="str">
        <f t="shared" si="48"/>
        <v/>
      </c>
      <c r="DA60" s="91" t="str">
        <f t="shared" si="46"/>
        <v/>
      </c>
      <c r="DB60" s="91" t="str">
        <f t="shared" si="47"/>
        <v/>
      </c>
    </row>
    <row r="61" spans="1:106" ht="15" customHeight="1" x14ac:dyDescent="0.3">
      <c r="A61" s="126" t="str">
        <f>'Gene Table'!B60</f>
        <v>INHBA</v>
      </c>
      <c r="B61" s="102">
        <v>58</v>
      </c>
      <c r="C61" s="41">
        <f>IF('Test Sample Data'!C60="","",IF(SUM('Test Sample Data'!C$3:C$98)&gt;10,IF(AND(ISNUMBER('Test Sample Data'!C60),'Test Sample Data'!C60&lt;$C$109, 'Test Sample Data'!C60&gt;0),'Test Sample Data'!C60,$C$109),""))</f>
        <v>21.76</v>
      </c>
      <c r="D61" s="41">
        <f>IF('Test Sample Data'!D60="","",IF(SUM('Test Sample Data'!D$3:D$98)&gt;10,IF(AND(ISNUMBER('Test Sample Data'!D60),'Test Sample Data'!D60&lt;$C$109, 'Test Sample Data'!D60&gt;0),'Test Sample Data'!D60,$C$109),""))</f>
        <v>22.03</v>
      </c>
      <c r="E61" s="41">
        <f>IF('Test Sample Data'!E60="","",IF(SUM('Test Sample Data'!E$3:E$98)&gt;10,IF(AND(ISNUMBER('Test Sample Data'!E60),'Test Sample Data'!E60&lt;$C$109, 'Test Sample Data'!E60&gt;0),'Test Sample Data'!E60,$C$109),""))</f>
        <v>21.87</v>
      </c>
      <c r="F61" s="41" t="str">
        <f>IF('Test Sample Data'!F60="","",IF(SUM('Test Sample Data'!F$3:F$98)&gt;10,IF(AND(ISNUMBER('Test Sample Data'!F60),'Test Sample Data'!F60&lt;$C$109, 'Test Sample Data'!F60&gt;0),'Test Sample Data'!F60,$C$109),""))</f>
        <v/>
      </c>
      <c r="G61" s="41" t="str">
        <f>IF('Test Sample Data'!G60="","",IF(SUM('Test Sample Data'!G$3:G$98)&gt;10,IF(AND(ISNUMBER('Test Sample Data'!G60),'Test Sample Data'!G60&lt;$C$109, 'Test Sample Data'!G60&gt;0),'Test Sample Data'!G60,$C$109),""))</f>
        <v/>
      </c>
      <c r="H61" s="41" t="str">
        <f>IF('Test Sample Data'!H60="","",IF(SUM('Test Sample Data'!H$3:H$98)&gt;10,IF(AND(ISNUMBER('Test Sample Data'!H60),'Test Sample Data'!H60&lt;$C$109, 'Test Sample Data'!H60&gt;0),'Test Sample Data'!H60,$C$109),""))</f>
        <v/>
      </c>
      <c r="I61" s="41" t="str">
        <f>IF('Test Sample Data'!I60="","",IF(SUM('Test Sample Data'!I$3:I$98)&gt;10,IF(AND(ISNUMBER('Test Sample Data'!I60),'Test Sample Data'!I60&lt;$C$109, 'Test Sample Data'!I60&gt;0),'Test Sample Data'!I60,$C$109),""))</f>
        <v/>
      </c>
      <c r="J61" s="41" t="str">
        <f>IF('Test Sample Data'!J60="","",IF(SUM('Test Sample Data'!J$3:J$98)&gt;10,IF(AND(ISNUMBER('Test Sample Data'!J60),'Test Sample Data'!J60&lt;$C$109, 'Test Sample Data'!J60&gt;0),'Test Sample Data'!J60,$C$109),""))</f>
        <v/>
      </c>
      <c r="K61" s="41" t="str">
        <f>IF('Test Sample Data'!K60="","",IF(SUM('Test Sample Data'!K$3:K$98)&gt;10,IF(AND(ISNUMBER('Test Sample Data'!K60),'Test Sample Data'!K60&lt;$C$109, 'Test Sample Data'!K60&gt;0),'Test Sample Data'!K60,$C$109),""))</f>
        <v/>
      </c>
      <c r="L61" s="41" t="str">
        <f>IF('Test Sample Data'!L60="","",IF(SUM('Test Sample Data'!L$3:L$98)&gt;10,IF(AND(ISNUMBER('Test Sample Data'!L60),'Test Sample Data'!L60&lt;$C$109, 'Test Sample Data'!L60&gt;0),'Test Sample Data'!L60,$C$109),""))</f>
        <v/>
      </c>
      <c r="M61" s="41" t="str">
        <f>IF('Test Sample Data'!M60="","",IF(SUM('Test Sample Data'!M$3:M$98)&gt;10,IF(AND(ISNUMBER('Test Sample Data'!M60),'Test Sample Data'!M60&lt;$C$109, 'Test Sample Data'!M60&gt;0),'Test Sample Data'!M60,$C$109),""))</f>
        <v/>
      </c>
      <c r="N61" s="41" t="str">
        <f>IF('Test Sample Data'!N60="","",IF(SUM('Test Sample Data'!N$3:N$98)&gt;10,IF(AND(ISNUMBER('Test Sample Data'!N60),'Test Sample Data'!N60&lt;$C$109, 'Test Sample Data'!N60&gt;0),'Test Sample Data'!N60,$C$109),""))</f>
        <v/>
      </c>
      <c r="O61" s="41" t="str">
        <f>'Gene Table'!B60</f>
        <v>INHBA</v>
      </c>
      <c r="P61" s="102">
        <v>58</v>
      </c>
      <c r="Q61" s="41">
        <f>IF('Control Sample Data'!C60="","",IF(SUM('Control Sample Data'!C$3:C$98)&gt;10,IF(AND(ISNUMBER('Control Sample Data'!C60),'Control Sample Data'!C60&lt;$C$109, 'Control Sample Data'!C60&gt;0),'Control Sample Data'!C60,$C$109),""))</f>
        <v>29.53</v>
      </c>
      <c r="R61" s="41">
        <f>IF('Control Sample Data'!D60="","",IF(SUM('Control Sample Data'!D$3:D$98)&gt;10,IF(AND(ISNUMBER('Control Sample Data'!D60),'Control Sample Data'!D60&lt;$C$109, 'Control Sample Data'!D60&gt;0),'Control Sample Data'!D60,$C$109),""))</f>
        <v>29.42</v>
      </c>
      <c r="S61" s="41">
        <f>IF('Control Sample Data'!E60="","",IF(SUM('Control Sample Data'!E$3:E$98)&gt;10,IF(AND(ISNUMBER('Control Sample Data'!E60),'Control Sample Data'!E60&lt;$C$109, 'Control Sample Data'!E60&gt;0),'Control Sample Data'!E60,$C$109),""))</f>
        <v>29.24</v>
      </c>
      <c r="T61" s="41" t="str">
        <f>IF('Control Sample Data'!F60="","",IF(SUM('Control Sample Data'!F$3:F$98)&gt;10,IF(AND(ISNUMBER('Control Sample Data'!F60),'Control Sample Data'!F60&lt;$C$109, 'Control Sample Data'!F60&gt;0),'Control Sample Data'!F60,$C$109),""))</f>
        <v/>
      </c>
      <c r="U61" s="41" t="str">
        <f>IF('Control Sample Data'!G60="","",IF(SUM('Control Sample Data'!G$3:G$98)&gt;10,IF(AND(ISNUMBER('Control Sample Data'!G60),'Control Sample Data'!G60&lt;$C$109, 'Control Sample Data'!G60&gt;0),'Control Sample Data'!G60,$C$109),""))</f>
        <v/>
      </c>
      <c r="V61" s="41" t="str">
        <f>IF('Control Sample Data'!H60="","",IF(SUM('Control Sample Data'!H$3:H$98)&gt;10,IF(AND(ISNUMBER('Control Sample Data'!H60),'Control Sample Data'!H60&lt;$C$109, 'Control Sample Data'!H60&gt;0),'Control Sample Data'!H60,$C$109),""))</f>
        <v/>
      </c>
      <c r="W61" s="41" t="str">
        <f>IF('Control Sample Data'!I60="","",IF(SUM('Control Sample Data'!I$3:I$98)&gt;10,IF(AND(ISNUMBER('Control Sample Data'!I60),'Control Sample Data'!I60&lt;$C$109, 'Control Sample Data'!I60&gt;0),'Control Sample Data'!I60,$C$109),""))</f>
        <v/>
      </c>
      <c r="X61" s="41" t="str">
        <f>IF('Control Sample Data'!J60="","",IF(SUM('Control Sample Data'!J$3:J$98)&gt;10,IF(AND(ISNUMBER('Control Sample Data'!J60),'Control Sample Data'!J60&lt;$C$109, 'Control Sample Data'!J60&gt;0),'Control Sample Data'!J60,$C$109),""))</f>
        <v/>
      </c>
      <c r="Y61" s="41" t="str">
        <f>IF('Control Sample Data'!K60="","",IF(SUM('Control Sample Data'!K$3:K$98)&gt;10,IF(AND(ISNUMBER('Control Sample Data'!K60),'Control Sample Data'!K60&lt;$C$109, 'Control Sample Data'!K60&gt;0),'Control Sample Data'!K60,$C$109),""))</f>
        <v/>
      </c>
      <c r="Z61" s="41" t="str">
        <f>IF('Control Sample Data'!L60="","",IF(SUM('Control Sample Data'!L$3:L$98)&gt;10,IF(AND(ISNUMBER('Control Sample Data'!L60),'Control Sample Data'!L60&lt;$C$109, 'Control Sample Data'!L60&gt;0),'Control Sample Data'!L60,$C$109),""))</f>
        <v/>
      </c>
      <c r="AA61" s="41" t="str">
        <f>IF('Control Sample Data'!M60="","",IF(SUM('Control Sample Data'!M$3:M$98)&gt;10,IF(AND(ISNUMBER('Control Sample Data'!M60),'Control Sample Data'!M60&lt;$C$109, 'Control Sample Data'!M60&gt;0),'Control Sample Data'!M60,$C$109),""))</f>
        <v/>
      </c>
      <c r="AB61" s="127" t="str">
        <f>IF('Control Sample Data'!N60="","",IF(SUM('Control Sample Data'!N$3:N$98)&gt;10,IF(AND(ISNUMBER('Control Sample Data'!N60),'Control Sample Data'!N60&lt;$C$109, 'Control Sample Data'!N60&gt;0),'Control Sample Data'!N60,$C$109),""))</f>
        <v/>
      </c>
      <c r="BA61" s="85" t="str">
        <f t="shared" si="36"/>
        <v>INHBA</v>
      </c>
      <c r="BB61" s="107">
        <v>58</v>
      </c>
      <c r="BC61" s="86">
        <f t="shared" si="53"/>
        <v>3.0519999999999996</v>
      </c>
      <c r="BD61" s="86">
        <f t="shared" si="54"/>
        <v>3.3460000000000036</v>
      </c>
      <c r="BE61" s="86">
        <f t="shared" si="55"/>
        <v>3.2880000000000003</v>
      </c>
      <c r="BF61" s="86" t="str">
        <f t="shared" si="56"/>
        <v/>
      </c>
      <c r="BG61" s="86" t="str">
        <f t="shared" si="57"/>
        <v/>
      </c>
      <c r="BH61" s="86" t="str">
        <f t="shared" si="58"/>
        <v/>
      </c>
      <c r="BI61" s="86" t="str">
        <f t="shared" si="59"/>
        <v/>
      </c>
      <c r="BJ61" s="86" t="str">
        <f t="shared" si="60"/>
        <v/>
      </c>
      <c r="BK61" s="86" t="str">
        <f t="shared" si="61"/>
        <v/>
      </c>
      <c r="BL61" s="86" t="str">
        <f t="shared" si="62"/>
        <v/>
      </c>
      <c r="BM61" s="86" t="str">
        <f t="shared" si="37"/>
        <v/>
      </c>
      <c r="BN61" s="86" t="str">
        <f t="shared" si="38"/>
        <v/>
      </c>
      <c r="BO61" s="86">
        <f t="shared" si="63"/>
        <v>11.060000000000002</v>
      </c>
      <c r="BP61" s="86">
        <f t="shared" si="64"/>
        <v>11.078000000000003</v>
      </c>
      <c r="BQ61" s="86">
        <f t="shared" si="65"/>
        <v>10.663999999999998</v>
      </c>
      <c r="BR61" s="86" t="str">
        <f t="shared" si="66"/>
        <v/>
      </c>
      <c r="BS61" s="86" t="str">
        <f t="shared" si="67"/>
        <v/>
      </c>
      <c r="BT61" s="86" t="str">
        <f t="shared" si="68"/>
        <v/>
      </c>
      <c r="BU61" s="86" t="str">
        <f t="shared" si="69"/>
        <v/>
      </c>
      <c r="BV61" s="86" t="str">
        <f t="shared" si="70"/>
        <v/>
      </c>
      <c r="BW61" s="86" t="str">
        <f t="shared" si="71"/>
        <v/>
      </c>
      <c r="BX61" s="86" t="str">
        <f t="shared" si="72"/>
        <v/>
      </c>
      <c r="BY61" s="86" t="str">
        <f t="shared" si="39"/>
        <v/>
      </c>
      <c r="BZ61" s="86" t="str">
        <f t="shared" si="40"/>
        <v/>
      </c>
      <c r="CA61" s="41">
        <f t="shared" si="41"/>
        <v>3.2286666666666677</v>
      </c>
      <c r="CB61" s="41">
        <f t="shared" si="42"/>
        <v>10.934000000000003</v>
      </c>
      <c r="CC61" s="90" t="str">
        <f t="shared" si="43"/>
        <v>INHBA</v>
      </c>
      <c r="CD61" s="107">
        <v>58</v>
      </c>
      <c r="CE61" s="91">
        <f t="shared" si="73"/>
        <v>0.12057477307301735</v>
      </c>
      <c r="CF61" s="91">
        <f t="shared" si="74"/>
        <v>9.8345305669195526E-2</v>
      </c>
      <c r="CG61" s="91">
        <f t="shared" si="75"/>
        <v>0.10237958723247848</v>
      </c>
      <c r="CH61" s="91" t="str">
        <f t="shared" si="76"/>
        <v/>
      </c>
      <c r="CI61" s="91" t="str">
        <f t="shared" si="77"/>
        <v/>
      </c>
      <c r="CJ61" s="91" t="str">
        <f t="shared" si="78"/>
        <v/>
      </c>
      <c r="CK61" s="91" t="str">
        <f t="shared" si="79"/>
        <v/>
      </c>
      <c r="CL61" s="91" t="str">
        <f t="shared" si="80"/>
        <v/>
      </c>
      <c r="CM61" s="91" t="str">
        <f t="shared" si="81"/>
        <v/>
      </c>
      <c r="CN61" s="91" t="str">
        <f t="shared" si="82"/>
        <v/>
      </c>
      <c r="CO61" s="91" t="str">
        <f t="shared" si="44"/>
        <v/>
      </c>
      <c r="CP61" s="91" t="str">
        <f t="shared" si="45"/>
        <v/>
      </c>
      <c r="CQ61" s="91">
        <f t="shared" si="84"/>
        <v>4.6839068326428847E-4</v>
      </c>
      <c r="CR61" s="91">
        <f t="shared" si="83"/>
        <v>4.6258304228479798E-4</v>
      </c>
      <c r="CS61" s="91">
        <f t="shared" si="83"/>
        <v>6.1633400005474501E-4</v>
      </c>
      <c r="CT61" s="91" t="str">
        <f t="shared" si="83"/>
        <v/>
      </c>
      <c r="CU61" s="91" t="str">
        <f t="shared" si="83"/>
        <v/>
      </c>
      <c r="CV61" s="91" t="str">
        <f t="shared" si="83"/>
        <v/>
      </c>
      <c r="CW61" s="91" t="str">
        <f t="shared" si="50"/>
        <v/>
      </c>
      <c r="CX61" s="91" t="str">
        <f t="shared" si="50"/>
        <v/>
      </c>
      <c r="CY61" s="91" t="str">
        <f t="shared" si="50"/>
        <v/>
      </c>
      <c r="CZ61" s="91" t="str">
        <f t="shared" si="48"/>
        <v/>
      </c>
      <c r="DA61" s="91" t="str">
        <f t="shared" si="46"/>
        <v/>
      </c>
      <c r="DB61" s="91" t="str">
        <f t="shared" si="47"/>
        <v/>
      </c>
    </row>
    <row r="62" spans="1:106" ht="15" customHeight="1" x14ac:dyDescent="0.3">
      <c r="A62" s="126" t="str">
        <f>'Gene Table'!B61</f>
        <v>LEFTY2</v>
      </c>
      <c r="B62" s="102">
        <v>59</v>
      </c>
      <c r="C62" s="41">
        <f>IF('Test Sample Data'!C61="","",IF(SUM('Test Sample Data'!C$3:C$98)&gt;10,IF(AND(ISNUMBER('Test Sample Data'!C61),'Test Sample Data'!C61&lt;$C$109, 'Test Sample Data'!C61&gt;0),'Test Sample Data'!C61,$C$109),""))</f>
        <v>18.64</v>
      </c>
      <c r="D62" s="41">
        <f>IF('Test Sample Data'!D61="","",IF(SUM('Test Sample Data'!D$3:D$98)&gt;10,IF(AND(ISNUMBER('Test Sample Data'!D61),'Test Sample Data'!D61&lt;$C$109, 'Test Sample Data'!D61&gt;0),'Test Sample Data'!D61,$C$109),""))</f>
        <v>18.88</v>
      </c>
      <c r="E62" s="41">
        <f>IF('Test Sample Data'!E61="","",IF(SUM('Test Sample Data'!E$3:E$98)&gt;10,IF(AND(ISNUMBER('Test Sample Data'!E61),'Test Sample Data'!E61&lt;$C$109, 'Test Sample Data'!E61&gt;0),'Test Sample Data'!E61,$C$109),""))</f>
        <v>18.79</v>
      </c>
      <c r="F62" s="41" t="str">
        <f>IF('Test Sample Data'!F61="","",IF(SUM('Test Sample Data'!F$3:F$98)&gt;10,IF(AND(ISNUMBER('Test Sample Data'!F61),'Test Sample Data'!F61&lt;$C$109, 'Test Sample Data'!F61&gt;0),'Test Sample Data'!F61,$C$109),""))</f>
        <v/>
      </c>
      <c r="G62" s="41" t="str">
        <f>IF('Test Sample Data'!G61="","",IF(SUM('Test Sample Data'!G$3:G$98)&gt;10,IF(AND(ISNUMBER('Test Sample Data'!G61),'Test Sample Data'!G61&lt;$C$109, 'Test Sample Data'!G61&gt;0),'Test Sample Data'!G61,$C$109),""))</f>
        <v/>
      </c>
      <c r="H62" s="41" t="str">
        <f>IF('Test Sample Data'!H61="","",IF(SUM('Test Sample Data'!H$3:H$98)&gt;10,IF(AND(ISNUMBER('Test Sample Data'!H61),'Test Sample Data'!H61&lt;$C$109, 'Test Sample Data'!H61&gt;0),'Test Sample Data'!H61,$C$109),""))</f>
        <v/>
      </c>
      <c r="I62" s="41" t="str">
        <f>IF('Test Sample Data'!I61="","",IF(SUM('Test Sample Data'!I$3:I$98)&gt;10,IF(AND(ISNUMBER('Test Sample Data'!I61),'Test Sample Data'!I61&lt;$C$109, 'Test Sample Data'!I61&gt;0),'Test Sample Data'!I61,$C$109),""))</f>
        <v/>
      </c>
      <c r="J62" s="41" t="str">
        <f>IF('Test Sample Data'!J61="","",IF(SUM('Test Sample Data'!J$3:J$98)&gt;10,IF(AND(ISNUMBER('Test Sample Data'!J61),'Test Sample Data'!J61&lt;$C$109, 'Test Sample Data'!J61&gt;0),'Test Sample Data'!J61,$C$109),""))</f>
        <v/>
      </c>
      <c r="K62" s="41" t="str">
        <f>IF('Test Sample Data'!K61="","",IF(SUM('Test Sample Data'!K$3:K$98)&gt;10,IF(AND(ISNUMBER('Test Sample Data'!K61),'Test Sample Data'!K61&lt;$C$109, 'Test Sample Data'!K61&gt;0),'Test Sample Data'!K61,$C$109),""))</f>
        <v/>
      </c>
      <c r="L62" s="41" t="str">
        <f>IF('Test Sample Data'!L61="","",IF(SUM('Test Sample Data'!L$3:L$98)&gt;10,IF(AND(ISNUMBER('Test Sample Data'!L61),'Test Sample Data'!L61&lt;$C$109, 'Test Sample Data'!L61&gt;0),'Test Sample Data'!L61,$C$109),""))</f>
        <v/>
      </c>
      <c r="M62" s="41" t="str">
        <f>IF('Test Sample Data'!M61="","",IF(SUM('Test Sample Data'!M$3:M$98)&gt;10,IF(AND(ISNUMBER('Test Sample Data'!M61),'Test Sample Data'!M61&lt;$C$109, 'Test Sample Data'!M61&gt;0),'Test Sample Data'!M61,$C$109),""))</f>
        <v/>
      </c>
      <c r="N62" s="41" t="str">
        <f>IF('Test Sample Data'!N61="","",IF(SUM('Test Sample Data'!N$3:N$98)&gt;10,IF(AND(ISNUMBER('Test Sample Data'!N61),'Test Sample Data'!N61&lt;$C$109, 'Test Sample Data'!N61&gt;0),'Test Sample Data'!N61,$C$109),""))</f>
        <v/>
      </c>
      <c r="O62" s="41" t="str">
        <f>'Gene Table'!B61</f>
        <v>LEFTY2</v>
      </c>
      <c r="P62" s="102">
        <v>59</v>
      </c>
      <c r="Q62" s="41">
        <f>IF('Control Sample Data'!C61="","",IF(SUM('Control Sample Data'!C$3:C$98)&gt;10,IF(AND(ISNUMBER('Control Sample Data'!C61),'Control Sample Data'!C61&lt;$C$109, 'Control Sample Data'!C61&gt;0),'Control Sample Data'!C61,$C$109),""))</f>
        <v>19.84</v>
      </c>
      <c r="R62" s="41">
        <f>IF('Control Sample Data'!D61="","",IF(SUM('Control Sample Data'!D$3:D$98)&gt;10,IF(AND(ISNUMBER('Control Sample Data'!D61),'Control Sample Data'!D61&lt;$C$109, 'Control Sample Data'!D61&gt;0),'Control Sample Data'!D61,$C$109),""))</f>
        <v>19.79</v>
      </c>
      <c r="S62" s="41">
        <f>IF('Control Sample Data'!E61="","",IF(SUM('Control Sample Data'!E$3:E$98)&gt;10,IF(AND(ISNUMBER('Control Sample Data'!E61),'Control Sample Data'!E61&lt;$C$109, 'Control Sample Data'!E61&gt;0),'Control Sample Data'!E61,$C$109),""))</f>
        <v>20</v>
      </c>
      <c r="T62" s="41" t="str">
        <f>IF('Control Sample Data'!F61="","",IF(SUM('Control Sample Data'!F$3:F$98)&gt;10,IF(AND(ISNUMBER('Control Sample Data'!F61),'Control Sample Data'!F61&lt;$C$109, 'Control Sample Data'!F61&gt;0),'Control Sample Data'!F61,$C$109),""))</f>
        <v/>
      </c>
      <c r="U62" s="41" t="str">
        <f>IF('Control Sample Data'!G61="","",IF(SUM('Control Sample Data'!G$3:G$98)&gt;10,IF(AND(ISNUMBER('Control Sample Data'!G61),'Control Sample Data'!G61&lt;$C$109, 'Control Sample Data'!G61&gt;0),'Control Sample Data'!G61,$C$109),""))</f>
        <v/>
      </c>
      <c r="V62" s="41" t="str">
        <f>IF('Control Sample Data'!H61="","",IF(SUM('Control Sample Data'!H$3:H$98)&gt;10,IF(AND(ISNUMBER('Control Sample Data'!H61),'Control Sample Data'!H61&lt;$C$109, 'Control Sample Data'!H61&gt;0),'Control Sample Data'!H61,$C$109),""))</f>
        <v/>
      </c>
      <c r="W62" s="41" t="str">
        <f>IF('Control Sample Data'!I61="","",IF(SUM('Control Sample Data'!I$3:I$98)&gt;10,IF(AND(ISNUMBER('Control Sample Data'!I61),'Control Sample Data'!I61&lt;$C$109, 'Control Sample Data'!I61&gt;0),'Control Sample Data'!I61,$C$109),""))</f>
        <v/>
      </c>
      <c r="X62" s="41" t="str">
        <f>IF('Control Sample Data'!J61="","",IF(SUM('Control Sample Data'!J$3:J$98)&gt;10,IF(AND(ISNUMBER('Control Sample Data'!J61),'Control Sample Data'!J61&lt;$C$109, 'Control Sample Data'!J61&gt;0),'Control Sample Data'!J61,$C$109),""))</f>
        <v/>
      </c>
      <c r="Y62" s="41" t="str">
        <f>IF('Control Sample Data'!K61="","",IF(SUM('Control Sample Data'!K$3:K$98)&gt;10,IF(AND(ISNUMBER('Control Sample Data'!K61),'Control Sample Data'!K61&lt;$C$109, 'Control Sample Data'!K61&gt;0),'Control Sample Data'!K61,$C$109),""))</f>
        <v/>
      </c>
      <c r="Z62" s="41" t="str">
        <f>IF('Control Sample Data'!L61="","",IF(SUM('Control Sample Data'!L$3:L$98)&gt;10,IF(AND(ISNUMBER('Control Sample Data'!L61),'Control Sample Data'!L61&lt;$C$109, 'Control Sample Data'!L61&gt;0),'Control Sample Data'!L61,$C$109),""))</f>
        <v/>
      </c>
      <c r="AA62" s="41" t="str">
        <f>IF('Control Sample Data'!M61="","",IF(SUM('Control Sample Data'!M$3:M$98)&gt;10,IF(AND(ISNUMBER('Control Sample Data'!M61),'Control Sample Data'!M61&lt;$C$109, 'Control Sample Data'!M61&gt;0),'Control Sample Data'!M61,$C$109),""))</f>
        <v/>
      </c>
      <c r="AB62" s="127" t="str">
        <f>IF('Control Sample Data'!N61="","",IF(SUM('Control Sample Data'!N$3:N$98)&gt;10,IF(AND(ISNUMBER('Control Sample Data'!N61),'Control Sample Data'!N61&lt;$C$109, 'Control Sample Data'!N61&gt;0),'Control Sample Data'!N61,$C$109),""))</f>
        <v/>
      </c>
      <c r="BA62" s="85" t="str">
        <f t="shared" si="36"/>
        <v>LEFTY2</v>
      </c>
      <c r="BB62" s="107">
        <v>59</v>
      </c>
      <c r="BC62" s="86">
        <f t="shared" si="53"/>
        <v>-6.8000000000001393E-2</v>
      </c>
      <c r="BD62" s="86">
        <f t="shared" si="54"/>
        <v>0.19600000000000151</v>
      </c>
      <c r="BE62" s="86">
        <f t="shared" si="55"/>
        <v>0.20799999999999841</v>
      </c>
      <c r="BF62" s="86" t="str">
        <f t="shared" si="56"/>
        <v/>
      </c>
      <c r="BG62" s="86" t="str">
        <f t="shared" si="57"/>
        <v/>
      </c>
      <c r="BH62" s="86" t="str">
        <f t="shared" si="58"/>
        <v/>
      </c>
      <c r="BI62" s="86" t="str">
        <f t="shared" si="59"/>
        <v/>
      </c>
      <c r="BJ62" s="86" t="str">
        <f t="shared" si="60"/>
        <v/>
      </c>
      <c r="BK62" s="86" t="str">
        <f t="shared" si="61"/>
        <v/>
      </c>
      <c r="BL62" s="86" t="str">
        <f t="shared" si="62"/>
        <v/>
      </c>
      <c r="BM62" s="86" t="str">
        <f t="shared" si="37"/>
        <v/>
      </c>
      <c r="BN62" s="86" t="str">
        <f t="shared" si="38"/>
        <v/>
      </c>
      <c r="BO62" s="86">
        <f t="shared" si="63"/>
        <v>1.370000000000001</v>
      </c>
      <c r="BP62" s="86">
        <f t="shared" si="64"/>
        <v>1.4480000000000004</v>
      </c>
      <c r="BQ62" s="86">
        <f t="shared" si="65"/>
        <v>1.4239999999999995</v>
      </c>
      <c r="BR62" s="86" t="str">
        <f t="shared" si="66"/>
        <v/>
      </c>
      <c r="BS62" s="86" t="str">
        <f t="shared" si="67"/>
        <v/>
      </c>
      <c r="BT62" s="86" t="str">
        <f t="shared" si="68"/>
        <v/>
      </c>
      <c r="BU62" s="86" t="str">
        <f t="shared" si="69"/>
        <v/>
      </c>
      <c r="BV62" s="86" t="str">
        <f t="shared" si="70"/>
        <v/>
      </c>
      <c r="BW62" s="86" t="str">
        <f t="shared" si="71"/>
        <v/>
      </c>
      <c r="BX62" s="86" t="str">
        <f t="shared" si="72"/>
        <v/>
      </c>
      <c r="BY62" s="86" t="str">
        <f t="shared" si="39"/>
        <v/>
      </c>
      <c r="BZ62" s="86" t="str">
        <f t="shared" si="40"/>
        <v/>
      </c>
      <c r="CA62" s="41">
        <f t="shared" si="41"/>
        <v>0.1119999999999995</v>
      </c>
      <c r="CB62" s="41">
        <f t="shared" si="42"/>
        <v>1.4140000000000004</v>
      </c>
      <c r="CC62" s="90" t="str">
        <f t="shared" si="43"/>
        <v>LEFTY2</v>
      </c>
      <c r="CD62" s="107">
        <v>59</v>
      </c>
      <c r="CE62" s="91">
        <f t="shared" si="73"/>
        <v>1.0482624755169299</v>
      </c>
      <c r="CF62" s="91">
        <f t="shared" si="74"/>
        <v>0.87296759113376199</v>
      </c>
      <c r="CG62" s="91">
        <f t="shared" si="75"/>
        <v>0.86573656551965927</v>
      </c>
      <c r="CH62" s="91" t="str">
        <f t="shared" si="76"/>
        <v/>
      </c>
      <c r="CI62" s="91" t="str">
        <f t="shared" si="77"/>
        <v/>
      </c>
      <c r="CJ62" s="91" t="str">
        <f t="shared" si="78"/>
        <v/>
      </c>
      <c r="CK62" s="91" t="str">
        <f t="shared" si="79"/>
        <v/>
      </c>
      <c r="CL62" s="91" t="str">
        <f t="shared" si="80"/>
        <v/>
      </c>
      <c r="CM62" s="91" t="str">
        <f t="shared" si="81"/>
        <v/>
      </c>
      <c r="CN62" s="91" t="str">
        <f t="shared" si="82"/>
        <v/>
      </c>
      <c r="CO62" s="91" t="str">
        <f t="shared" si="44"/>
        <v/>
      </c>
      <c r="CP62" s="91" t="str">
        <f t="shared" si="45"/>
        <v/>
      </c>
      <c r="CQ62" s="91">
        <f t="shared" si="84"/>
        <v>0.38689124838559719</v>
      </c>
      <c r="CR62" s="91">
        <f t="shared" si="83"/>
        <v>0.36652918929730222</v>
      </c>
      <c r="CS62" s="91">
        <f t="shared" si="83"/>
        <v>0.37267759669973027</v>
      </c>
      <c r="CT62" s="91" t="str">
        <f t="shared" si="83"/>
        <v/>
      </c>
      <c r="CU62" s="91" t="str">
        <f t="shared" si="83"/>
        <v/>
      </c>
      <c r="CV62" s="91" t="str">
        <f t="shared" si="83"/>
        <v/>
      </c>
      <c r="CW62" s="91" t="str">
        <f t="shared" si="50"/>
        <v/>
      </c>
      <c r="CX62" s="91" t="str">
        <f t="shared" si="50"/>
        <v/>
      </c>
      <c r="CY62" s="91" t="str">
        <f t="shared" si="50"/>
        <v/>
      </c>
      <c r="CZ62" s="91" t="str">
        <f t="shared" si="48"/>
        <v/>
      </c>
      <c r="DA62" s="91" t="str">
        <f t="shared" si="46"/>
        <v/>
      </c>
      <c r="DB62" s="91" t="str">
        <f t="shared" si="47"/>
        <v/>
      </c>
    </row>
    <row r="63" spans="1:106" ht="15" customHeight="1" x14ac:dyDescent="0.3">
      <c r="A63" s="126" t="str">
        <f>'Gene Table'!B62</f>
        <v>LIF</v>
      </c>
      <c r="B63" s="102">
        <v>60</v>
      </c>
      <c r="C63" s="41">
        <f>IF('Test Sample Data'!C62="","",IF(SUM('Test Sample Data'!C$3:C$98)&gt;10,IF(AND(ISNUMBER('Test Sample Data'!C62),'Test Sample Data'!C62&lt;$C$109, 'Test Sample Data'!C62&gt;0),'Test Sample Data'!C62,$C$109),""))</f>
        <v>24.04</v>
      </c>
      <c r="D63" s="41">
        <f>IF('Test Sample Data'!D62="","",IF(SUM('Test Sample Data'!D$3:D$98)&gt;10,IF(AND(ISNUMBER('Test Sample Data'!D62),'Test Sample Data'!D62&lt;$C$109, 'Test Sample Data'!D62&gt;0),'Test Sample Data'!D62,$C$109),""))</f>
        <v>23.96</v>
      </c>
      <c r="E63" s="41">
        <f>IF('Test Sample Data'!E62="","",IF(SUM('Test Sample Data'!E$3:E$98)&gt;10,IF(AND(ISNUMBER('Test Sample Data'!E62),'Test Sample Data'!E62&lt;$C$109, 'Test Sample Data'!E62&gt;0),'Test Sample Data'!E62,$C$109),""))</f>
        <v>23.84</v>
      </c>
      <c r="F63" s="41" t="str">
        <f>IF('Test Sample Data'!F62="","",IF(SUM('Test Sample Data'!F$3:F$98)&gt;10,IF(AND(ISNUMBER('Test Sample Data'!F62),'Test Sample Data'!F62&lt;$C$109, 'Test Sample Data'!F62&gt;0),'Test Sample Data'!F62,$C$109),""))</f>
        <v/>
      </c>
      <c r="G63" s="41" t="str">
        <f>IF('Test Sample Data'!G62="","",IF(SUM('Test Sample Data'!G$3:G$98)&gt;10,IF(AND(ISNUMBER('Test Sample Data'!G62),'Test Sample Data'!G62&lt;$C$109, 'Test Sample Data'!G62&gt;0),'Test Sample Data'!G62,$C$109),""))</f>
        <v/>
      </c>
      <c r="H63" s="41" t="str">
        <f>IF('Test Sample Data'!H62="","",IF(SUM('Test Sample Data'!H$3:H$98)&gt;10,IF(AND(ISNUMBER('Test Sample Data'!H62),'Test Sample Data'!H62&lt;$C$109, 'Test Sample Data'!H62&gt;0),'Test Sample Data'!H62,$C$109),""))</f>
        <v/>
      </c>
      <c r="I63" s="41" t="str">
        <f>IF('Test Sample Data'!I62="","",IF(SUM('Test Sample Data'!I$3:I$98)&gt;10,IF(AND(ISNUMBER('Test Sample Data'!I62),'Test Sample Data'!I62&lt;$C$109, 'Test Sample Data'!I62&gt;0),'Test Sample Data'!I62,$C$109),""))</f>
        <v/>
      </c>
      <c r="J63" s="41" t="str">
        <f>IF('Test Sample Data'!J62="","",IF(SUM('Test Sample Data'!J$3:J$98)&gt;10,IF(AND(ISNUMBER('Test Sample Data'!J62),'Test Sample Data'!J62&lt;$C$109, 'Test Sample Data'!J62&gt;0),'Test Sample Data'!J62,$C$109),""))</f>
        <v/>
      </c>
      <c r="K63" s="41" t="str">
        <f>IF('Test Sample Data'!K62="","",IF(SUM('Test Sample Data'!K$3:K$98)&gt;10,IF(AND(ISNUMBER('Test Sample Data'!K62),'Test Sample Data'!K62&lt;$C$109, 'Test Sample Data'!K62&gt;0),'Test Sample Data'!K62,$C$109),""))</f>
        <v/>
      </c>
      <c r="L63" s="41" t="str">
        <f>IF('Test Sample Data'!L62="","",IF(SUM('Test Sample Data'!L$3:L$98)&gt;10,IF(AND(ISNUMBER('Test Sample Data'!L62),'Test Sample Data'!L62&lt;$C$109, 'Test Sample Data'!L62&gt;0),'Test Sample Data'!L62,$C$109),""))</f>
        <v/>
      </c>
      <c r="M63" s="41" t="str">
        <f>IF('Test Sample Data'!M62="","",IF(SUM('Test Sample Data'!M$3:M$98)&gt;10,IF(AND(ISNUMBER('Test Sample Data'!M62),'Test Sample Data'!M62&lt;$C$109, 'Test Sample Data'!M62&gt;0),'Test Sample Data'!M62,$C$109),""))</f>
        <v/>
      </c>
      <c r="N63" s="41" t="str">
        <f>IF('Test Sample Data'!N62="","",IF(SUM('Test Sample Data'!N$3:N$98)&gt;10,IF(AND(ISNUMBER('Test Sample Data'!N62),'Test Sample Data'!N62&lt;$C$109, 'Test Sample Data'!N62&gt;0),'Test Sample Data'!N62,$C$109),""))</f>
        <v/>
      </c>
      <c r="O63" s="41" t="str">
        <f>'Gene Table'!B62</f>
        <v>LIF</v>
      </c>
      <c r="P63" s="102">
        <v>60</v>
      </c>
      <c r="Q63" s="41">
        <f>IF('Control Sample Data'!C62="","",IF(SUM('Control Sample Data'!C$3:C$98)&gt;10,IF(AND(ISNUMBER('Control Sample Data'!C62),'Control Sample Data'!C62&lt;$C$109, 'Control Sample Data'!C62&gt;0),'Control Sample Data'!C62,$C$109),""))</f>
        <v>24.25</v>
      </c>
      <c r="R63" s="41">
        <f>IF('Control Sample Data'!D62="","",IF(SUM('Control Sample Data'!D$3:D$98)&gt;10,IF(AND(ISNUMBER('Control Sample Data'!D62),'Control Sample Data'!D62&lt;$C$109, 'Control Sample Data'!D62&gt;0),'Control Sample Data'!D62,$C$109),""))</f>
        <v>24.34</v>
      </c>
      <c r="S63" s="41">
        <f>IF('Control Sample Data'!E62="","",IF(SUM('Control Sample Data'!E$3:E$98)&gt;10,IF(AND(ISNUMBER('Control Sample Data'!E62),'Control Sample Data'!E62&lt;$C$109, 'Control Sample Data'!E62&gt;0),'Control Sample Data'!E62,$C$109),""))</f>
        <v>24.52</v>
      </c>
      <c r="T63" s="41" t="str">
        <f>IF('Control Sample Data'!F62="","",IF(SUM('Control Sample Data'!F$3:F$98)&gt;10,IF(AND(ISNUMBER('Control Sample Data'!F62),'Control Sample Data'!F62&lt;$C$109, 'Control Sample Data'!F62&gt;0),'Control Sample Data'!F62,$C$109),""))</f>
        <v/>
      </c>
      <c r="U63" s="41" t="str">
        <f>IF('Control Sample Data'!G62="","",IF(SUM('Control Sample Data'!G$3:G$98)&gt;10,IF(AND(ISNUMBER('Control Sample Data'!G62),'Control Sample Data'!G62&lt;$C$109, 'Control Sample Data'!G62&gt;0),'Control Sample Data'!G62,$C$109),""))</f>
        <v/>
      </c>
      <c r="V63" s="41" t="str">
        <f>IF('Control Sample Data'!H62="","",IF(SUM('Control Sample Data'!H$3:H$98)&gt;10,IF(AND(ISNUMBER('Control Sample Data'!H62),'Control Sample Data'!H62&lt;$C$109, 'Control Sample Data'!H62&gt;0),'Control Sample Data'!H62,$C$109),""))</f>
        <v/>
      </c>
      <c r="W63" s="41" t="str">
        <f>IF('Control Sample Data'!I62="","",IF(SUM('Control Sample Data'!I$3:I$98)&gt;10,IF(AND(ISNUMBER('Control Sample Data'!I62),'Control Sample Data'!I62&lt;$C$109, 'Control Sample Data'!I62&gt;0),'Control Sample Data'!I62,$C$109),""))</f>
        <v/>
      </c>
      <c r="X63" s="41" t="str">
        <f>IF('Control Sample Data'!J62="","",IF(SUM('Control Sample Data'!J$3:J$98)&gt;10,IF(AND(ISNUMBER('Control Sample Data'!J62),'Control Sample Data'!J62&lt;$C$109, 'Control Sample Data'!J62&gt;0),'Control Sample Data'!J62,$C$109),""))</f>
        <v/>
      </c>
      <c r="Y63" s="41" t="str">
        <f>IF('Control Sample Data'!K62="","",IF(SUM('Control Sample Data'!K$3:K$98)&gt;10,IF(AND(ISNUMBER('Control Sample Data'!K62),'Control Sample Data'!K62&lt;$C$109, 'Control Sample Data'!K62&gt;0),'Control Sample Data'!K62,$C$109),""))</f>
        <v/>
      </c>
      <c r="Z63" s="41" t="str">
        <f>IF('Control Sample Data'!L62="","",IF(SUM('Control Sample Data'!L$3:L$98)&gt;10,IF(AND(ISNUMBER('Control Sample Data'!L62),'Control Sample Data'!L62&lt;$C$109, 'Control Sample Data'!L62&gt;0),'Control Sample Data'!L62,$C$109),""))</f>
        <v/>
      </c>
      <c r="AA63" s="41" t="str">
        <f>IF('Control Sample Data'!M62="","",IF(SUM('Control Sample Data'!M$3:M$98)&gt;10,IF(AND(ISNUMBER('Control Sample Data'!M62),'Control Sample Data'!M62&lt;$C$109, 'Control Sample Data'!M62&gt;0),'Control Sample Data'!M62,$C$109),""))</f>
        <v/>
      </c>
      <c r="AB63" s="127" t="str">
        <f>IF('Control Sample Data'!N62="","",IF(SUM('Control Sample Data'!N$3:N$98)&gt;10,IF(AND(ISNUMBER('Control Sample Data'!N62),'Control Sample Data'!N62&lt;$C$109, 'Control Sample Data'!N62&gt;0),'Control Sample Data'!N62,$C$109),""))</f>
        <v/>
      </c>
      <c r="BA63" s="85" t="str">
        <f t="shared" si="36"/>
        <v>LIF</v>
      </c>
      <c r="BB63" s="107">
        <v>60</v>
      </c>
      <c r="BC63" s="86">
        <f t="shared" si="53"/>
        <v>5.3319999999999972</v>
      </c>
      <c r="BD63" s="86">
        <f t="shared" si="54"/>
        <v>5.2760000000000034</v>
      </c>
      <c r="BE63" s="86">
        <f t="shared" si="55"/>
        <v>5.2579999999999991</v>
      </c>
      <c r="BF63" s="86" t="str">
        <f t="shared" si="56"/>
        <v/>
      </c>
      <c r="BG63" s="86" t="str">
        <f t="shared" si="57"/>
        <v/>
      </c>
      <c r="BH63" s="86" t="str">
        <f t="shared" si="58"/>
        <v/>
      </c>
      <c r="BI63" s="86" t="str">
        <f t="shared" si="59"/>
        <v/>
      </c>
      <c r="BJ63" s="86" t="str">
        <f t="shared" si="60"/>
        <v/>
      </c>
      <c r="BK63" s="86" t="str">
        <f t="shared" si="61"/>
        <v/>
      </c>
      <c r="BL63" s="86" t="str">
        <f t="shared" si="62"/>
        <v/>
      </c>
      <c r="BM63" s="86" t="str">
        <f t="shared" si="37"/>
        <v/>
      </c>
      <c r="BN63" s="86" t="str">
        <f t="shared" si="38"/>
        <v/>
      </c>
      <c r="BO63" s="86">
        <f t="shared" si="63"/>
        <v>5.7800000000000011</v>
      </c>
      <c r="BP63" s="86">
        <f t="shared" si="64"/>
        <v>5.9980000000000011</v>
      </c>
      <c r="BQ63" s="86">
        <f t="shared" si="65"/>
        <v>5.9439999999999991</v>
      </c>
      <c r="BR63" s="86" t="str">
        <f t="shared" si="66"/>
        <v/>
      </c>
      <c r="BS63" s="86" t="str">
        <f t="shared" si="67"/>
        <v/>
      </c>
      <c r="BT63" s="86" t="str">
        <f t="shared" si="68"/>
        <v/>
      </c>
      <c r="BU63" s="86" t="str">
        <f t="shared" si="69"/>
        <v/>
      </c>
      <c r="BV63" s="86" t="str">
        <f t="shared" si="70"/>
        <v/>
      </c>
      <c r="BW63" s="86" t="str">
        <f t="shared" si="71"/>
        <v/>
      </c>
      <c r="BX63" s="86" t="str">
        <f t="shared" si="72"/>
        <v/>
      </c>
      <c r="BY63" s="86" t="str">
        <f t="shared" si="39"/>
        <v/>
      </c>
      <c r="BZ63" s="86" t="str">
        <f t="shared" si="40"/>
        <v/>
      </c>
      <c r="CA63" s="41">
        <f t="shared" si="41"/>
        <v>5.2886666666666668</v>
      </c>
      <c r="CB63" s="41">
        <f t="shared" si="42"/>
        <v>5.9073333333333338</v>
      </c>
      <c r="CC63" s="90" t="str">
        <f t="shared" si="43"/>
        <v>LIF</v>
      </c>
      <c r="CD63" s="107">
        <v>60</v>
      </c>
      <c r="CE63" s="91">
        <f t="shared" si="73"/>
        <v>2.4826075003003323E-2</v>
      </c>
      <c r="CF63" s="91">
        <f t="shared" si="74"/>
        <v>2.5808677029241188E-2</v>
      </c>
      <c r="CG63" s="91">
        <f t="shared" si="75"/>
        <v>2.613269999731448E-2</v>
      </c>
      <c r="CH63" s="91" t="str">
        <f t="shared" si="76"/>
        <v/>
      </c>
      <c r="CI63" s="91" t="str">
        <f t="shared" si="77"/>
        <v/>
      </c>
      <c r="CJ63" s="91" t="str">
        <f t="shared" si="78"/>
        <v/>
      </c>
      <c r="CK63" s="91" t="str">
        <f t="shared" si="79"/>
        <v/>
      </c>
      <c r="CL63" s="91" t="str">
        <f t="shared" si="80"/>
        <v/>
      </c>
      <c r="CM63" s="91" t="str">
        <f t="shared" si="81"/>
        <v/>
      </c>
      <c r="CN63" s="91" t="str">
        <f t="shared" si="82"/>
        <v/>
      </c>
      <c r="CO63" s="91" t="str">
        <f t="shared" si="44"/>
        <v/>
      </c>
      <c r="CP63" s="91" t="str">
        <f t="shared" si="45"/>
        <v/>
      </c>
      <c r="CQ63" s="91">
        <f t="shared" si="84"/>
        <v>1.8198962288569608E-2</v>
      </c>
      <c r="CR63" s="91">
        <f t="shared" si="83"/>
        <v>1.5646675870489589E-2</v>
      </c>
      <c r="CS63" s="91">
        <f t="shared" si="83"/>
        <v>1.6243428674613744E-2</v>
      </c>
      <c r="CT63" s="91" t="str">
        <f t="shared" si="83"/>
        <v/>
      </c>
      <c r="CU63" s="91" t="str">
        <f t="shared" si="83"/>
        <v/>
      </c>
      <c r="CV63" s="91" t="str">
        <f t="shared" si="83"/>
        <v/>
      </c>
      <c r="CW63" s="91" t="str">
        <f t="shared" si="50"/>
        <v/>
      </c>
      <c r="CX63" s="91" t="str">
        <f t="shared" si="50"/>
        <v/>
      </c>
      <c r="CY63" s="91" t="str">
        <f t="shared" si="50"/>
        <v/>
      </c>
      <c r="CZ63" s="91" t="str">
        <f t="shared" si="48"/>
        <v/>
      </c>
      <c r="DA63" s="91" t="str">
        <f t="shared" si="46"/>
        <v/>
      </c>
      <c r="DB63" s="91" t="str">
        <f t="shared" si="47"/>
        <v/>
      </c>
    </row>
    <row r="64" spans="1:106" ht="15" customHeight="1" x14ac:dyDescent="0.3">
      <c r="A64" s="126" t="str">
        <f>'Gene Table'!B63</f>
        <v>LTA</v>
      </c>
      <c r="B64" s="102">
        <v>61</v>
      </c>
      <c r="C64" s="41">
        <f>IF('Test Sample Data'!C63="","",IF(SUM('Test Sample Data'!C$3:C$98)&gt;10,IF(AND(ISNUMBER('Test Sample Data'!C63),'Test Sample Data'!C63&lt;$C$109, 'Test Sample Data'!C63&gt;0),'Test Sample Data'!C63,$C$109),""))</f>
        <v>14.68</v>
      </c>
      <c r="D64" s="41">
        <f>IF('Test Sample Data'!D63="","",IF(SUM('Test Sample Data'!D$3:D$98)&gt;10,IF(AND(ISNUMBER('Test Sample Data'!D63),'Test Sample Data'!D63&lt;$C$109, 'Test Sample Data'!D63&gt;0),'Test Sample Data'!D63,$C$109),""))</f>
        <v>14.86</v>
      </c>
      <c r="E64" s="41">
        <f>IF('Test Sample Data'!E63="","",IF(SUM('Test Sample Data'!E$3:E$98)&gt;10,IF(AND(ISNUMBER('Test Sample Data'!E63),'Test Sample Data'!E63&lt;$C$109, 'Test Sample Data'!E63&gt;0),'Test Sample Data'!E63,$C$109),""))</f>
        <v>14.85</v>
      </c>
      <c r="F64" s="41" t="str">
        <f>IF('Test Sample Data'!F63="","",IF(SUM('Test Sample Data'!F$3:F$98)&gt;10,IF(AND(ISNUMBER('Test Sample Data'!F63),'Test Sample Data'!F63&lt;$C$109, 'Test Sample Data'!F63&gt;0),'Test Sample Data'!F63,$C$109),""))</f>
        <v/>
      </c>
      <c r="G64" s="41" t="str">
        <f>IF('Test Sample Data'!G63="","",IF(SUM('Test Sample Data'!G$3:G$98)&gt;10,IF(AND(ISNUMBER('Test Sample Data'!G63),'Test Sample Data'!G63&lt;$C$109, 'Test Sample Data'!G63&gt;0),'Test Sample Data'!G63,$C$109),""))</f>
        <v/>
      </c>
      <c r="H64" s="41" t="str">
        <f>IF('Test Sample Data'!H63="","",IF(SUM('Test Sample Data'!H$3:H$98)&gt;10,IF(AND(ISNUMBER('Test Sample Data'!H63),'Test Sample Data'!H63&lt;$C$109, 'Test Sample Data'!H63&gt;0),'Test Sample Data'!H63,$C$109),""))</f>
        <v/>
      </c>
      <c r="I64" s="41" t="str">
        <f>IF('Test Sample Data'!I63="","",IF(SUM('Test Sample Data'!I$3:I$98)&gt;10,IF(AND(ISNUMBER('Test Sample Data'!I63),'Test Sample Data'!I63&lt;$C$109, 'Test Sample Data'!I63&gt;0),'Test Sample Data'!I63,$C$109),""))</f>
        <v/>
      </c>
      <c r="J64" s="41" t="str">
        <f>IF('Test Sample Data'!J63="","",IF(SUM('Test Sample Data'!J$3:J$98)&gt;10,IF(AND(ISNUMBER('Test Sample Data'!J63),'Test Sample Data'!J63&lt;$C$109, 'Test Sample Data'!J63&gt;0),'Test Sample Data'!J63,$C$109),""))</f>
        <v/>
      </c>
      <c r="K64" s="41" t="str">
        <f>IF('Test Sample Data'!K63="","",IF(SUM('Test Sample Data'!K$3:K$98)&gt;10,IF(AND(ISNUMBER('Test Sample Data'!K63),'Test Sample Data'!K63&lt;$C$109, 'Test Sample Data'!K63&gt;0),'Test Sample Data'!K63,$C$109),""))</f>
        <v/>
      </c>
      <c r="L64" s="41" t="str">
        <f>IF('Test Sample Data'!L63="","",IF(SUM('Test Sample Data'!L$3:L$98)&gt;10,IF(AND(ISNUMBER('Test Sample Data'!L63),'Test Sample Data'!L63&lt;$C$109, 'Test Sample Data'!L63&gt;0),'Test Sample Data'!L63,$C$109),""))</f>
        <v/>
      </c>
      <c r="M64" s="41" t="str">
        <f>IF('Test Sample Data'!M63="","",IF(SUM('Test Sample Data'!M$3:M$98)&gt;10,IF(AND(ISNUMBER('Test Sample Data'!M63),'Test Sample Data'!M63&lt;$C$109, 'Test Sample Data'!M63&gt;0),'Test Sample Data'!M63,$C$109),""))</f>
        <v/>
      </c>
      <c r="N64" s="41" t="str">
        <f>IF('Test Sample Data'!N63="","",IF(SUM('Test Sample Data'!N$3:N$98)&gt;10,IF(AND(ISNUMBER('Test Sample Data'!N63),'Test Sample Data'!N63&lt;$C$109, 'Test Sample Data'!N63&gt;0),'Test Sample Data'!N63,$C$109),""))</f>
        <v/>
      </c>
      <c r="O64" s="41" t="str">
        <f>'Gene Table'!B63</f>
        <v>LTA</v>
      </c>
      <c r="P64" s="102">
        <v>61</v>
      </c>
      <c r="Q64" s="41">
        <f>IF('Control Sample Data'!C63="","",IF(SUM('Control Sample Data'!C$3:C$98)&gt;10,IF(AND(ISNUMBER('Control Sample Data'!C63),'Control Sample Data'!C63&lt;$C$109, 'Control Sample Data'!C63&gt;0),'Control Sample Data'!C63,$C$109),""))</f>
        <v>14.89</v>
      </c>
      <c r="R64" s="41">
        <f>IF('Control Sample Data'!D63="","",IF(SUM('Control Sample Data'!D$3:D$98)&gt;10,IF(AND(ISNUMBER('Control Sample Data'!D63),'Control Sample Data'!D63&lt;$C$109, 'Control Sample Data'!D63&gt;0),'Control Sample Data'!D63,$C$109),""))</f>
        <v>14.87</v>
      </c>
      <c r="S64" s="41">
        <f>IF('Control Sample Data'!E63="","",IF(SUM('Control Sample Data'!E$3:E$98)&gt;10,IF(AND(ISNUMBER('Control Sample Data'!E63),'Control Sample Data'!E63&lt;$C$109, 'Control Sample Data'!E63&gt;0),'Control Sample Data'!E63,$C$109),""))</f>
        <v>15.05</v>
      </c>
      <c r="T64" s="41" t="str">
        <f>IF('Control Sample Data'!F63="","",IF(SUM('Control Sample Data'!F$3:F$98)&gt;10,IF(AND(ISNUMBER('Control Sample Data'!F63),'Control Sample Data'!F63&lt;$C$109, 'Control Sample Data'!F63&gt;0),'Control Sample Data'!F63,$C$109),""))</f>
        <v/>
      </c>
      <c r="U64" s="41" t="str">
        <f>IF('Control Sample Data'!G63="","",IF(SUM('Control Sample Data'!G$3:G$98)&gt;10,IF(AND(ISNUMBER('Control Sample Data'!G63),'Control Sample Data'!G63&lt;$C$109, 'Control Sample Data'!G63&gt;0),'Control Sample Data'!G63,$C$109),""))</f>
        <v/>
      </c>
      <c r="V64" s="41" t="str">
        <f>IF('Control Sample Data'!H63="","",IF(SUM('Control Sample Data'!H$3:H$98)&gt;10,IF(AND(ISNUMBER('Control Sample Data'!H63),'Control Sample Data'!H63&lt;$C$109, 'Control Sample Data'!H63&gt;0),'Control Sample Data'!H63,$C$109),""))</f>
        <v/>
      </c>
      <c r="W64" s="41" t="str">
        <f>IF('Control Sample Data'!I63="","",IF(SUM('Control Sample Data'!I$3:I$98)&gt;10,IF(AND(ISNUMBER('Control Sample Data'!I63),'Control Sample Data'!I63&lt;$C$109, 'Control Sample Data'!I63&gt;0),'Control Sample Data'!I63,$C$109),""))</f>
        <v/>
      </c>
      <c r="X64" s="41" t="str">
        <f>IF('Control Sample Data'!J63="","",IF(SUM('Control Sample Data'!J$3:J$98)&gt;10,IF(AND(ISNUMBER('Control Sample Data'!J63),'Control Sample Data'!J63&lt;$C$109, 'Control Sample Data'!J63&gt;0),'Control Sample Data'!J63,$C$109),""))</f>
        <v/>
      </c>
      <c r="Y64" s="41" t="str">
        <f>IF('Control Sample Data'!K63="","",IF(SUM('Control Sample Data'!K$3:K$98)&gt;10,IF(AND(ISNUMBER('Control Sample Data'!K63),'Control Sample Data'!K63&lt;$C$109, 'Control Sample Data'!K63&gt;0),'Control Sample Data'!K63,$C$109),""))</f>
        <v/>
      </c>
      <c r="Z64" s="41" t="str">
        <f>IF('Control Sample Data'!L63="","",IF(SUM('Control Sample Data'!L$3:L$98)&gt;10,IF(AND(ISNUMBER('Control Sample Data'!L63),'Control Sample Data'!L63&lt;$C$109, 'Control Sample Data'!L63&gt;0),'Control Sample Data'!L63,$C$109),""))</f>
        <v/>
      </c>
      <c r="AA64" s="41" t="str">
        <f>IF('Control Sample Data'!M63="","",IF(SUM('Control Sample Data'!M$3:M$98)&gt;10,IF(AND(ISNUMBER('Control Sample Data'!M63),'Control Sample Data'!M63&lt;$C$109, 'Control Sample Data'!M63&gt;0),'Control Sample Data'!M63,$C$109),""))</f>
        <v/>
      </c>
      <c r="AB64" s="127" t="str">
        <f>IF('Control Sample Data'!N63="","",IF(SUM('Control Sample Data'!N$3:N$98)&gt;10,IF(AND(ISNUMBER('Control Sample Data'!N63),'Control Sample Data'!N63&lt;$C$109, 'Control Sample Data'!N63&gt;0),'Control Sample Data'!N63,$C$109),""))</f>
        <v/>
      </c>
      <c r="BA64" s="85" t="str">
        <f t="shared" si="36"/>
        <v>LTA</v>
      </c>
      <c r="BB64" s="107">
        <v>61</v>
      </c>
      <c r="BC64" s="86">
        <f t="shared" si="53"/>
        <v>-4.0280000000000022</v>
      </c>
      <c r="BD64" s="86">
        <f t="shared" si="54"/>
        <v>-3.8239999999999981</v>
      </c>
      <c r="BE64" s="86">
        <f t="shared" si="55"/>
        <v>-3.7320000000000011</v>
      </c>
      <c r="BF64" s="86" t="str">
        <f t="shared" si="56"/>
        <v/>
      </c>
      <c r="BG64" s="86" t="str">
        <f t="shared" si="57"/>
        <v/>
      </c>
      <c r="BH64" s="86" t="str">
        <f t="shared" si="58"/>
        <v/>
      </c>
      <c r="BI64" s="86" t="str">
        <f t="shared" si="59"/>
        <v/>
      </c>
      <c r="BJ64" s="86" t="str">
        <f t="shared" si="60"/>
        <v/>
      </c>
      <c r="BK64" s="86" t="str">
        <f t="shared" si="61"/>
        <v/>
      </c>
      <c r="BL64" s="86" t="str">
        <f t="shared" si="62"/>
        <v/>
      </c>
      <c r="BM64" s="86" t="str">
        <f t="shared" si="37"/>
        <v/>
      </c>
      <c r="BN64" s="86" t="str">
        <f t="shared" si="38"/>
        <v/>
      </c>
      <c r="BO64" s="86">
        <f t="shared" si="63"/>
        <v>-3.5799999999999983</v>
      </c>
      <c r="BP64" s="86">
        <f t="shared" si="64"/>
        <v>-3.4719999999999995</v>
      </c>
      <c r="BQ64" s="86">
        <f t="shared" si="65"/>
        <v>-3.5259999999999998</v>
      </c>
      <c r="BR64" s="86" t="str">
        <f t="shared" si="66"/>
        <v/>
      </c>
      <c r="BS64" s="86" t="str">
        <f t="shared" si="67"/>
        <v/>
      </c>
      <c r="BT64" s="86" t="str">
        <f t="shared" si="68"/>
        <v/>
      </c>
      <c r="BU64" s="86" t="str">
        <f t="shared" si="69"/>
        <v/>
      </c>
      <c r="BV64" s="86" t="str">
        <f t="shared" si="70"/>
        <v/>
      </c>
      <c r="BW64" s="86" t="str">
        <f t="shared" si="71"/>
        <v/>
      </c>
      <c r="BX64" s="86" t="str">
        <f t="shared" si="72"/>
        <v/>
      </c>
      <c r="BY64" s="86" t="str">
        <f t="shared" si="39"/>
        <v/>
      </c>
      <c r="BZ64" s="86" t="str">
        <f t="shared" si="40"/>
        <v/>
      </c>
      <c r="CA64" s="41">
        <f t="shared" si="41"/>
        <v>-3.861333333333334</v>
      </c>
      <c r="CB64" s="41">
        <f t="shared" si="42"/>
        <v>-3.5259999999999994</v>
      </c>
      <c r="CC64" s="90" t="str">
        <f t="shared" si="43"/>
        <v>LTA</v>
      </c>
      <c r="CD64" s="107">
        <v>61</v>
      </c>
      <c r="CE64" s="91">
        <f t="shared" si="73"/>
        <v>16.313562927971073</v>
      </c>
      <c r="CF64" s="91">
        <f t="shared" si="74"/>
        <v>14.1624602332727</v>
      </c>
      <c r="CG64" s="91">
        <f t="shared" si="75"/>
        <v>13.287520385454318</v>
      </c>
      <c r="CH64" s="91" t="str">
        <f t="shared" si="76"/>
        <v/>
      </c>
      <c r="CI64" s="91" t="str">
        <f t="shared" si="77"/>
        <v/>
      </c>
      <c r="CJ64" s="91" t="str">
        <f t="shared" si="78"/>
        <v/>
      </c>
      <c r="CK64" s="91" t="str">
        <f t="shared" si="79"/>
        <v/>
      </c>
      <c r="CL64" s="91" t="str">
        <f t="shared" si="80"/>
        <v/>
      </c>
      <c r="CM64" s="91" t="str">
        <f t="shared" si="81"/>
        <v/>
      </c>
      <c r="CN64" s="91" t="str">
        <f t="shared" si="82"/>
        <v/>
      </c>
      <c r="CO64" s="91" t="str">
        <f t="shared" si="44"/>
        <v/>
      </c>
      <c r="CP64" s="91" t="str">
        <f t="shared" si="45"/>
        <v/>
      </c>
      <c r="CQ64" s="91">
        <f t="shared" si="84"/>
        <v>11.958793989079494</v>
      </c>
      <c r="CR64" s="91">
        <f t="shared" si="83"/>
        <v>11.096247753051077</v>
      </c>
      <c r="CS64" s="91">
        <f t="shared" si="83"/>
        <v>11.519450548117486</v>
      </c>
      <c r="CT64" s="91" t="str">
        <f t="shared" si="83"/>
        <v/>
      </c>
      <c r="CU64" s="91" t="str">
        <f t="shared" si="83"/>
        <v/>
      </c>
      <c r="CV64" s="91" t="str">
        <f t="shared" si="83"/>
        <v/>
      </c>
      <c r="CW64" s="91" t="str">
        <f t="shared" si="50"/>
        <v/>
      </c>
      <c r="CX64" s="91" t="str">
        <f t="shared" si="50"/>
        <v/>
      </c>
      <c r="CY64" s="91" t="str">
        <f t="shared" si="50"/>
        <v/>
      </c>
      <c r="CZ64" s="91" t="str">
        <f t="shared" si="48"/>
        <v/>
      </c>
      <c r="DA64" s="91" t="str">
        <f t="shared" si="46"/>
        <v/>
      </c>
      <c r="DB64" s="91" t="str">
        <f t="shared" si="47"/>
        <v/>
      </c>
    </row>
    <row r="65" spans="1:106" ht="15" customHeight="1" x14ac:dyDescent="0.3">
      <c r="A65" s="126" t="str">
        <f>'Gene Table'!B64</f>
        <v>LTB</v>
      </c>
      <c r="B65" s="102">
        <v>62</v>
      </c>
      <c r="C65" s="41">
        <f>IF('Test Sample Data'!C64="","",IF(SUM('Test Sample Data'!C$3:C$98)&gt;10,IF(AND(ISNUMBER('Test Sample Data'!C64),'Test Sample Data'!C64&lt;$C$109, 'Test Sample Data'!C64&gt;0),'Test Sample Data'!C64,$C$109),""))</f>
        <v>23.48</v>
      </c>
      <c r="D65" s="41">
        <f>IF('Test Sample Data'!D64="","",IF(SUM('Test Sample Data'!D$3:D$98)&gt;10,IF(AND(ISNUMBER('Test Sample Data'!D64),'Test Sample Data'!D64&lt;$C$109, 'Test Sample Data'!D64&gt;0),'Test Sample Data'!D64,$C$109),""))</f>
        <v>23.48</v>
      </c>
      <c r="E65" s="41">
        <f>IF('Test Sample Data'!E64="","",IF(SUM('Test Sample Data'!E$3:E$98)&gt;10,IF(AND(ISNUMBER('Test Sample Data'!E64),'Test Sample Data'!E64&lt;$C$109, 'Test Sample Data'!E64&gt;0),'Test Sample Data'!E64,$C$109),""))</f>
        <v>23.51</v>
      </c>
      <c r="F65" s="41" t="str">
        <f>IF('Test Sample Data'!F64="","",IF(SUM('Test Sample Data'!F$3:F$98)&gt;10,IF(AND(ISNUMBER('Test Sample Data'!F64),'Test Sample Data'!F64&lt;$C$109, 'Test Sample Data'!F64&gt;0),'Test Sample Data'!F64,$C$109),""))</f>
        <v/>
      </c>
      <c r="G65" s="41" t="str">
        <f>IF('Test Sample Data'!G64="","",IF(SUM('Test Sample Data'!G$3:G$98)&gt;10,IF(AND(ISNUMBER('Test Sample Data'!G64),'Test Sample Data'!G64&lt;$C$109, 'Test Sample Data'!G64&gt;0),'Test Sample Data'!G64,$C$109),""))</f>
        <v/>
      </c>
      <c r="H65" s="41" t="str">
        <f>IF('Test Sample Data'!H64="","",IF(SUM('Test Sample Data'!H$3:H$98)&gt;10,IF(AND(ISNUMBER('Test Sample Data'!H64),'Test Sample Data'!H64&lt;$C$109, 'Test Sample Data'!H64&gt;0),'Test Sample Data'!H64,$C$109),""))</f>
        <v/>
      </c>
      <c r="I65" s="41" t="str">
        <f>IF('Test Sample Data'!I64="","",IF(SUM('Test Sample Data'!I$3:I$98)&gt;10,IF(AND(ISNUMBER('Test Sample Data'!I64),'Test Sample Data'!I64&lt;$C$109, 'Test Sample Data'!I64&gt;0),'Test Sample Data'!I64,$C$109),""))</f>
        <v/>
      </c>
      <c r="J65" s="41" t="str">
        <f>IF('Test Sample Data'!J64="","",IF(SUM('Test Sample Data'!J$3:J$98)&gt;10,IF(AND(ISNUMBER('Test Sample Data'!J64),'Test Sample Data'!J64&lt;$C$109, 'Test Sample Data'!J64&gt;0),'Test Sample Data'!J64,$C$109),""))</f>
        <v/>
      </c>
      <c r="K65" s="41" t="str">
        <f>IF('Test Sample Data'!K64="","",IF(SUM('Test Sample Data'!K$3:K$98)&gt;10,IF(AND(ISNUMBER('Test Sample Data'!K64),'Test Sample Data'!K64&lt;$C$109, 'Test Sample Data'!K64&gt;0),'Test Sample Data'!K64,$C$109),""))</f>
        <v/>
      </c>
      <c r="L65" s="41" t="str">
        <f>IF('Test Sample Data'!L64="","",IF(SUM('Test Sample Data'!L$3:L$98)&gt;10,IF(AND(ISNUMBER('Test Sample Data'!L64),'Test Sample Data'!L64&lt;$C$109, 'Test Sample Data'!L64&gt;0),'Test Sample Data'!L64,$C$109),""))</f>
        <v/>
      </c>
      <c r="M65" s="41" t="str">
        <f>IF('Test Sample Data'!M64="","",IF(SUM('Test Sample Data'!M$3:M$98)&gt;10,IF(AND(ISNUMBER('Test Sample Data'!M64),'Test Sample Data'!M64&lt;$C$109, 'Test Sample Data'!M64&gt;0),'Test Sample Data'!M64,$C$109),""))</f>
        <v/>
      </c>
      <c r="N65" s="41" t="str">
        <f>IF('Test Sample Data'!N64="","",IF(SUM('Test Sample Data'!N$3:N$98)&gt;10,IF(AND(ISNUMBER('Test Sample Data'!N64),'Test Sample Data'!N64&lt;$C$109, 'Test Sample Data'!N64&gt;0),'Test Sample Data'!N64,$C$109),""))</f>
        <v/>
      </c>
      <c r="O65" s="41" t="str">
        <f>'Gene Table'!B64</f>
        <v>LTB</v>
      </c>
      <c r="P65" s="102">
        <v>62</v>
      </c>
      <c r="Q65" s="41">
        <f>IF('Control Sample Data'!C64="","",IF(SUM('Control Sample Data'!C$3:C$98)&gt;10,IF(AND(ISNUMBER('Control Sample Data'!C64),'Control Sample Data'!C64&lt;$C$109, 'Control Sample Data'!C64&gt;0),'Control Sample Data'!C64,$C$109),""))</f>
        <v>35</v>
      </c>
      <c r="R65" s="41">
        <f>IF('Control Sample Data'!D64="","",IF(SUM('Control Sample Data'!D$3:D$98)&gt;10,IF(AND(ISNUMBER('Control Sample Data'!D64),'Control Sample Data'!D64&lt;$C$109, 'Control Sample Data'!D64&gt;0),'Control Sample Data'!D64,$C$109),""))</f>
        <v>35</v>
      </c>
      <c r="S65" s="41">
        <f>IF('Control Sample Data'!E64="","",IF(SUM('Control Sample Data'!E$3:E$98)&gt;10,IF(AND(ISNUMBER('Control Sample Data'!E64),'Control Sample Data'!E64&lt;$C$109, 'Control Sample Data'!E64&gt;0),'Control Sample Data'!E64,$C$109),""))</f>
        <v>35</v>
      </c>
      <c r="T65" s="41" t="str">
        <f>IF('Control Sample Data'!F64="","",IF(SUM('Control Sample Data'!F$3:F$98)&gt;10,IF(AND(ISNUMBER('Control Sample Data'!F64),'Control Sample Data'!F64&lt;$C$109, 'Control Sample Data'!F64&gt;0),'Control Sample Data'!F64,$C$109),""))</f>
        <v/>
      </c>
      <c r="U65" s="41" t="str">
        <f>IF('Control Sample Data'!G64="","",IF(SUM('Control Sample Data'!G$3:G$98)&gt;10,IF(AND(ISNUMBER('Control Sample Data'!G64),'Control Sample Data'!G64&lt;$C$109, 'Control Sample Data'!G64&gt;0),'Control Sample Data'!G64,$C$109),""))</f>
        <v/>
      </c>
      <c r="V65" s="41" t="str">
        <f>IF('Control Sample Data'!H64="","",IF(SUM('Control Sample Data'!H$3:H$98)&gt;10,IF(AND(ISNUMBER('Control Sample Data'!H64),'Control Sample Data'!H64&lt;$C$109, 'Control Sample Data'!H64&gt;0),'Control Sample Data'!H64,$C$109),""))</f>
        <v/>
      </c>
      <c r="W65" s="41" t="str">
        <f>IF('Control Sample Data'!I64="","",IF(SUM('Control Sample Data'!I$3:I$98)&gt;10,IF(AND(ISNUMBER('Control Sample Data'!I64),'Control Sample Data'!I64&lt;$C$109, 'Control Sample Data'!I64&gt;0),'Control Sample Data'!I64,$C$109),""))</f>
        <v/>
      </c>
      <c r="X65" s="41" t="str">
        <f>IF('Control Sample Data'!J64="","",IF(SUM('Control Sample Data'!J$3:J$98)&gt;10,IF(AND(ISNUMBER('Control Sample Data'!J64),'Control Sample Data'!J64&lt;$C$109, 'Control Sample Data'!J64&gt;0),'Control Sample Data'!J64,$C$109),""))</f>
        <v/>
      </c>
      <c r="Y65" s="41" t="str">
        <f>IF('Control Sample Data'!K64="","",IF(SUM('Control Sample Data'!K$3:K$98)&gt;10,IF(AND(ISNUMBER('Control Sample Data'!K64),'Control Sample Data'!K64&lt;$C$109, 'Control Sample Data'!K64&gt;0),'Control Sample Data'!K64,$C$109),""))</f>
        <v/>
      </c>
      <c r="Z65" s="41" t="str">
        <f>IF('Control Sample Data'!L64="","",IF(SUM('Control Sample Data'!L$3:L$98)&gt;10,IF(AND(ISNUMBER('Control Sample Data'!L64),'Control Sample Data'!L64&lt;$C$109, 'Control Sample Data'!L64&gt;0),'Control Sample Data'!L64,$C$109),""))</f>
        <v/>
      </c>
      <c r="AA65" s="41" t="str">
        <f>IF('Control Sample Data'!M64="","",IF(SUM('Control Sample Data'!M$3:M$98)&gt;10,IF(AND(ISNUMBER('Control Sample Data'!M64),'Control Sample Data'!M64&lt;$C$109, 'Control Sample Data'!M64&gt;0),'Control Sample Data'!M64,$C$109),""))</f>
        <v/>
      </c>
      <c r="AB65" s="127" t="str">
        <f>IF('Control Sample Data'!N64="","",IF(SUM('Control Sample Data'!N$3:N$98)&gt;10,IF(AND(ISNUMBER('Control Sample Data'!N64),'Control Sample Data'!N64&lt;$C$109, 'Control Sample Data'!N64&gt;0),'Control Sample Data'!N64,$C$109),""))</f>
        <v/>
      </c>
      <c r="BA65" s="85" t="str">
        <f t="shared" si="36"/>
        <v>LTB</v>
      </c>
      <c r="BB65" s="107">
        <v>62</v>
      </c>
      <c r="BC65" s="86">
        <f t="shared" si="53"/>
        <v>4.7719999999999985</v>
      </c>
      <c r="BD65" s="86">
        <f t="shared" si="54"/>
        <v>4.7960000000000029</v>
      </c>
      <c r="BE65" s="86">
        <f t="shared" si="55"/>
        <v>4.9280000000000008</v>
      </c>
      <c r="BF65" s="86" t="str">
        <f t="shared" si="56"/>
        <v/>
      </c>
      <c r="BG65" s="86" t="str">
        <f t="shared" si="57"/>
        <v/>
      </c>
      <c r="BH65" s="86" t="str">
        <f t="shared" si="58"/>
        <v/>
      </c>
      <c r="BI65" s="86" t="str">
        <f t="shared" si="59"/>
        <v/>
      </c>
      <c r="BJ65" s="86" t="str">
        <f t="shared" si="60"/>
        <v/>
      </c>
      <c r="BK65" s="86" t="str">
        <f t="shared" si="61"/>
        <v/>
      </c>
      <c r="BL65" s="86" t="str">
        <f t="shared" si="62"/>
        <v/>
      </c>
      <c r="BM65" s="86" t="str">
        <f t="shared" si="37"/>
        <v/>
      </c>
      <c r="BN65" s="86" t="str">
        <f t="shared" si="38"/>
        <v/>
      </c>
      <c r="BO65" s="86">
        <f t="shared" si="63"/>
        <v>16.53</v>
      </c>
      <c r="BP65" s="86">
        <f t="shared" si="64"/>
        <v>16.658000000000001</v>
      </c>
      <c r="BQ65" s="86">
        <f t="shared" si="65"/>
        <v>16.423999999999999</v>
      </c>
      <c r="BR65" s="86" t="str">
        <f t="shared" si="66"/>
        <v/>
      </c>
      <c r="BS65" s="86" t="str">
        <f t="shared" si="67"/>
        <v/>
      </c>
      <c r="BT65" s="86" t="str">
        <f t="shared" si="68"/>
        <v/>
      </c>
      <c r="BU65" s="86" t="str">
        <f t="shared" si="69"/>
        <v/>
      </c>
      <c r="BV65" s="86" t="str">
        <f t="shared" si="70"/>
        <v/>
      </c>
      <c r="BW65" s="86" t="str">
        <f t="shared" si="71"/>
        <v/>
      </c>
      <c r="BX65" s="86" t="str">
        <f t="shared" si="72"/>
        <v/>
      </c>
      <c r="BY65" s="86" t="str">
        <f t="shared" si="39"/>
        <v/>
      </c>
      <c r="BZ65" s="86" t="str">
        <f t="shared" si="40"/>
        <v/>
      </c>
      <c r="CA65" s="41">
        <f t="shared" si="41"/>
        <v>4.8320000000000007</v>
      </c>
      <c r="CB65" s="41">
        <f t="shared" si="42"/>
        <v>16.537333333333333</v>
      </c>
      <c r="CC65" s="90" t="str">
        <f t="shared" si="43"/>
        <v>LTB</v>
      </c>
      <c r="CD65" s="107">
        <v>62</v>
      </c>
      <c r="CE65" s="91">
        <f t="shared" si="73"/>
        <v>3.6600318163087849E-2</v>
      </c>
      <c r="CF65" s="91">
        <f t="shared" si="74"/>
        <v>3.5996488823417362E-2</v>
      </c>
      <c r="CG65" s="91">
        <f t="shared" si="75"/>
        <v>3.2849153408990805E-2</v>
      </c>
      <c r="CH65" s="91" t="str">
        <f t="shared" si="76"/>
        <v/>
      </c>
      <c r="CI65" s="91" t="str">
        <f t="shared" si="77"/>
        <v/>
      </c>
      <c r="CJ65" s="91" t="str">
        <f t="shared" si="78"/>
        <v/>
      </c>
      <c r="CK65" s="91" t="str">
        <f t="shared" si="79"/>
        <v/>
      </c>
      <c r="CL65" s="91" t="str">
        <f t="shared" si="80"/>
        <v/>
      </c>
      <c r="CM65" s="91" t="str">
        <f t="shared" si="81"/>
        <v/>
      </c>
      <c r="CN65" s="91" t="str">
        <f t="shared" si="82"/>
        <v/>
      </c>
      <c r="CO65" s="91" t="str">
        <f t="shared" si="44"/>
        <v/>
      </c>
      <c r="CP65" s="91" t="str">
        <f t="shared" si="45"/>
        <v/>
      </c>
      <c r="CQ65" s="91">
        <f t="shared" si="84"/>
        <v>1.0567546601188079E-5</v>
      </c>
      <c r="CR65" s="91">
        <f t="shared" si="83"/>
        <v>9.670353103900327E-6</v>
      </c>
      <c r="CS65" s="91">
        <f t="shared" si="83"/>
        <v>1.1373217672721261E-5</v>
      </c>
      <c r="CT65" s="91" t="str">
        <f t="shared" si="83"/>
        <v/>
      </c>
      <c r="CU65" s="91" t="str">
        <f t="shared" si="83"/>
        <v/>
      </c>
      <c r="CV65" s="91" t="str">
        <f t="shared" si="83"/>
        <v/>
      </c>
      <c r="CW65" s="91" t="str">
        <f t="shared" si="50"/>
        <v/>
      </c>
      <c r="CX65" s="91" t="str">
        <f t="shared" si="50"/>
        <v/>
      </c>
      <c r="CY65" s="91" t="str">
        <f t="shared" si="50"/>
        <v/>
      </c>
      <c r="CZ65" s="91" t="str">
        <f t="shared" si="48"/>
        <v/>
      </c>
      <c r="DA65" s="91" t="str">
        <f t="shared" si="46"/>
        <v/>
      </c>
      <c r="DB65" s="91" t="str">
        <f t="shared" si="47"/>
        <v/>
      </c>
    </row>
    <row r="66" spans="1:106" ht="15" customHeight="1" x14ac:dyDescent="0.3">
      <c r="A66" s="126" t="str">
        <f>'Gene Table'!B65</f>
        <v>MSTN</v>
      </c>
      <c r="B66" s="102">
        <v>63</v>
      </c>
      <c r="C66" s="41">
        <f>IF('Test Sample Data'!C65="","",IF(SUM('Test Sample Data'!C$3:C$98)&gt;10,IF(AND(ISNUMBER('Test Sample Data'!C65),'Test Sample Data'!C65&lt;$C$109, 'Test Sample Data'!C65&gt;0),'Test Sample Data'!C65,$C$109),""))</f>
        <v>35</v>
      </c>
      <c r="D66" s="41">
        <f>IF('Test Sample Data'!D65="","",IF(SUM('Test Sample Data'!D$3:D$98)&gt;10,IF(AND(ISNUMBER('Test Sample Data'!D65),'Test Sample Data'!D65&lt;$C$109, 'Test Sample Data'!D65&gt;0),'Test Sample Data'!D65,$C$109),""))</f>
        <v>35</v>
      </c>
      <c r="E66" s="41">
        <f>IF('Test Sample Data'!E65="","",IF(SUM('Test Sample Data'!E$3:E$98)&gt;10,IF(AND(ISNUMBER('Test Sample Data'!E65),'Test Sample Data'!E65&lt;$C$109, 'Test Sample Data'!E65&gt;0),'Test Sample Data'!E65,$C$109),""))</f>
        <v>35</v>
      </c>
      <c r="F66" s="41" t="str">
        <f>IF('Test Sample Data'!F65="","",IF(SUM('Test Sample Data'!F$3:F$98)&gt;10,IF(AND(ISNUMBER('Test Sample Data'!F65),'Test Sample Data'!F65&lt;$C$109, 'Test Sample Data'!F65&gt;0),'Test Sample Data'!F65,$C$109),""))</f>
        <v/>
      </c>
      <c r="G66" s="41" t="str">
        <f>IF('Test Sample Data'!G65="","",IF(SUM('Test Sample Data'!G$3:G$98)&gt;10,IF(AND(ISNUMBER('Test Sample Data'!G65),'Test Sample Data'!G65&lt;$C$109, 'Test Sample Data'!G65&gt;0),'Test Sample Data'!G65,$C$109),""))</f>
        <v/>
      </c>
      <c r="H66" s="41" t="str">
        <f>IF('Test Sample Data'!H65="","",IF(SUM('Test Sample Data'!H$3:H$98)&gt;10,IF(AND(ISNUMBER('Test Sample Data'!H65),'Test Sample Data'!H65&lt;$C$109, 'Test Sample Data'!H65&gt;0),'Test Sample Data'!H65,$C$109),""))</f>
        <v/>
      </c>
      <c r="I66" s="41" t="str">
        <f>IF('Test Sample Data'!I65="","",IF(SUM('Test Sample Data'!I$3:I$98)&gt;10,IF(AND(ISNUMBER('Test Sample Data'!I65),'Test Sample Data'!I65&lt;$C$109, 'Test Sample Data'!I65&gt;0),'Test Sample Data'!I65,$C$109),""))</f>
        <v/>
      </c>
      <c r="J66" s="41" t="str">
        <f>IF('Test Sample Data'!J65="","",IF(SUM('Test Sample Data'!J$3:J$98)&gt;10,IF(AND(ISNUMBER('Test Sample Data'!J65),'Test Sample Data'!J65&lt;$C$109, 'Test Sample Data'!J65&gt;0),'Test Sample Data'!J65,$C$109),""))</f>
        <v/>
      </c>
      <c r="K66" s="41" t="str">
        <f>IF('Test Sample Data'!K65="","",IF(SUM('Test Sample Data'!K$3:K$98)&gt;10,IF(AND(ISNUMBER('Test Sample Data'!K65),'Test Sample Data'!K65&lt;$C$109, 'Test Sample Data'!K65&gt;0),'Test Sample Data'!K65,$C$109),""))</f>
        <v/>
      </c>
      <c r="L66" s="41" t="str">
        <f>IF('Test Sample Data'!L65="","",IF(SUM('Test Sample Data'!L$3:L$98)&gt;10,IF(AND(ISNUMBER('Test Sample Data'!L65),'Test Sample Data'!L65&lt;$C$109, 'Test Sample Data'!L65&gt;0),'Test Sample Data'!L65,$C$109),""))</f>
        <v/>
      </c>
      <c r="M66" s="41" t="str">
        <f>IF('Test Sample Data'!M65="","",IF(SUM('Test Sample Data'!M$3:M$98)&gt;10,IF(AND(ISNUMBER('Test Sample Data'!M65),'Test Sample Data'!M65&lt;$C$109, 'Test Sample Data'!M65&gt;0),'Test Sample Data'!M65,$C$109),""))</f>
        <v/>
      </c>
      <c r="N66" s="41" t="str">
        <f>IF('Test Sample Data'!N65="","",IF(SUM('Test Sample Data'!N$3:N$98)&gt;10,IF(AND(ISNUMBER('Test Sample Data'!N65),'Test Sample Data'!N65&lt;$C$109, 'Test Sample Data'!N65&gt;0),'Test Sample Data'!N65,$C$109),""))</f>
        <v/>
      </c>
      <c r="O66" s="41" t="str">
        <f>'Gene Table'!B65</f>
        <v>MSTN</v>
      </c>
      <c r="P66" s="102">
        <v>63</v>
      </c>
      <c r="Q66" s="41">
        <f>IF('Control Sample Data'!C65="","",IF(SUM('Control Sample Data'!C$3:C$98)&gt;10,IF(AND(ISNUMBER('Control Sample Data'!C65),'Control Sample Data'!C65&lt;$C$109, 'Control Sample Data'!C65&gt;0),'Control Sample Data'!C65,$C$109),""))</f>
        <v>35</v>
      </c>
      <c r="R66" s="41">
        <f>IF('Control Sample Data'!D65="","",IF(SUM('Control Sample Data'!D$3:D$98)&gt;10,IF(AND(ISNUMBER('Control Sample Data'!D65),'Control Sample Data'!D65&lt;$C$109, 'Control Sample Data'!D65&gt;0),'Control Sample Data'!D65,$C$109),""))</f>
        <v>35</v>
      </c>
      <c r="S66" s="41">
        <f>IF('Control Sample Data'!E65="","",IF(SUM('Control Sample Data'!E$3:E$98)&gt;10,IF(AND(ISNUMBER('Control Sample Data'!E65),'Control Sample Data'!E65&lt;$C$109, 'Control Sample Data'!E65&gt;0),'Control Sample Data'!E65,$C$109),""))</f>
        <v>35</v>
      </c>
      <c r="T66" s="41" t="str">
        <f>IF('Control Sample Data'!F65="","",IF(SUM('Control Sample Data'!F$3:F$98)&gt;10,IF(AND(ISNUMBER('Control Sample Data'!F65),'Control Sample Data'!F65&lt;$C$109, 'Control Sample Data'!F65&gt;0),'Control Sample Data'!F65,$C$109),""))</f>
        <v/>
      </c>
      <c r="U66" s="41" t="str">
        <f>IF('Control Sample Data'!G65="","",IF(SUM('Control Sample Data'!G$3:G$98)&gt;10,IF(AND(ISNUMBER('Control Sample Data'!G65),'Control Sample Data'!G65&lt;$C$109, 'Control Sample Data'!G65&gt;0),'Control Sample Data'!G65,$C$109),""))</f>
        <v/>
      </c>
      <c r="V66" s="41" t="str">
        <f>IF('Control Sample Data'!H65="","",IF(SUM('Control Sample Data'!H$3:H$98)&gt;10,IF(AND(ISNUMBER('Control Sample Data'!H65),'Control Sample Data'!H65&lt;$C$109, 'Control Sample Data'!H65&gt;0),'Control Sample Data'!H65,$C$109),""))</f>
        <v/>
      </c>
      <c r="W66" s="41" t="str">
        <f>IF('Control Sample Data'!I65="","",IF(SUM('Control Sample Data'!I$3:I$98)&gt;10,IF(AND(ISNUMBER('Control Sample Data'!I65),'Control Sample Data'!I65&lt;$C$109, 'Control Sample Data'!I65&gt;0),'Control Sample Data'!I65,$C$109),""))</f>
        <v/>
      </c>
      <c r="X66" s="41" t="str">
        <f>IF('Control Sample Data'!J65="","",IF(SUM('Control Sample Data'!J$3:J$98)&gt;10,IF(AND(ISNUMBER('Control Sample Data'!J65),'Control Sample Data'!J65&lt;$C$109, 'Control Sample Data'!J65&gt;0),'Control Sample Data'!J65,$C$109),""))</f>
        <v/>
      </c>
      <c r="Y66" s="41" t="str">
        <f>IF('Control Sample Data'!K65="","",IF(SUM('Control Sample Data'!K$3:K$98)&gt;10,IF(AND(ISNUMBER('Control Sample Data'!K65),'Control Sample Data'!K65&lt;$C$109, 'Control Sample Data'!K65&gt;0),'Control Sample Data'!K65,$C$109),""))</f>
        <v/>
      </c>
      <c r="Z66" s="41" t="str">
        <f>IF('Control Sample Data'!L65="","",IF(SUM('Control Sample Data'!L$3:L$98)&gt;10,IF(AND(ISNUMBER('Control Sample Data'!L65),'Control Sample Data'!L65&lt;$C$109, 'Control Sample Data'!L65&gt;0),'Control Sample Data'!L65,$C$109),""))</f>
        <v/>
      </c>
      <c r="AA66" s="41" t="str">
        <f>IF('Control Sample Data'!M65="","",IF(SUM('Control Sample Data'!M$3:M$98)&gt;10,IF(AND(ISNUMBER('Control Sample Data'!M65),'Control Sample Data'!M65&lt;$C$109, 'Control Sample Data'!M65&gt;0),'Control Sample Data'!M65,$C$109),""))</f>
        <v/>
      </c>
      <c r="AB66" s="127" t="str">
        <f>IF('Control Sample Data'!N65="","",IF(SUM('Control Sample Data'!N$3:N$98)&gt;10,IF(AND(ISNUMBER('Control Sample Data'!N65),'Control Sample Data'!N65&lt;$C$109, 'Control Sample Data'!N65&gt;0),'Control Sample Data'!N65,$C$109),""))</f>
        <v/>
      </c>
      <c r="BA66" s="85" t="str">
        <f t="shared" si="36"/>
        <v>MSTN</v>
      </c>
      <c r="BB66" s="107">
        <v>63</v>
      </c>
      <c r="BC66" s="86">
        <f t="shared" si="53"/>
        <v>16.291999999999998</v>
      </c>
      <c r="BD66" s="86">
        <f t="shared" si="54"/>
        <v>16.316000000000003</v>
      </c>
      <c r="BE66" s="86">
        <f t="shared" si="55"/>
        <v>16.417999999999999</v>
      </c>
      <c r="BF66" s="86" t="str">
        <f t="shared" si="56"/>
        <v/>
      </c>
      <c r="BG66" s="86" t="str">
        <f t="shared" si="57"/>
        <v/>
      </c>
      <c r="BH66" s="86" t="str">
        <f t="shared" si="58"/>
        <v/>
      </c>
      <c r="BI66" s="86" t="str">
        <f t="shared" si="59"/>
        <v/>
      </c>
      <c r="BJ66" s="86" t="str">
        <f t="shared" si="60"/>
        <v/>
      </c>
      <c r="BK66" s="86" t="str">
        <f t="shared" si="61"/>
        <v/>
      </c>
      <c r="BL66" s="86" t="str">
        <f t="shared" si="62"/>
        <v/>
      </c>
      <c r="BM66" s="86" t="str">
        <f t="shared" si="37"/>
        <v/>
      </c>
      <c r="BN66" s="86" t="str">
        <f t="shared" si="38"/>
        <v/>
      </c>
      <c r="BO66" s="86">
        <f t="shared" si="63"/>
        <v>16.53</v>
      </c>
      <c r="BP66" s="86">
        <f t="shared" si="64"/>
        <v>16.658000000000001</v>
      </c>
      <c r="BQ66" s="86">
        <f t="shared" si="65"/>
        <v>16.423999999999999</v>
      </c>
      <c r="BR66" s="86" t="str">
        <f t="shared" si="66"/>
        <v/>
      </c>
      <c r="BS66" s="86" t="str">
        <f t="shared" si="67"/>
        <v/>
      </c>
      <c r="BT66" s="86" t="str">
        <f t="shared" si="68"/>
        <v/>
      </c>
      <c r="BU66" s="86" t="str">
        <f t="shared" si="69"/>
        <v/>
      </c>
      <c r="BV66" s="86" t="str">
        <f t="shared" si="70"/>
        <v/>
      </c>
      <c r="BW66" s="86" t="str">
        <f t="shared" si="71"/>
        <v/>
      </c>
      <c r="BX66" s="86" t="str">
        <f t="shared" si="72"/>
        <v/>
      </c>
      <c r="BY66" s="86" t="str">
        <f t="shared" si="39"/>
        <v/>
      </c>
      <c r="BZ66" s="86" t="str">
        <f t="shared" si="40"/>
        <v/>
      </c>
      <c r="CA66" s="41">
        <f t="shared" si="41"/>
        <v>16.342000000000002</v>
      </c>
      <c r="CB66" s="41">
        <f t="shared" si="42"/>
        <v>16.537333333333333</v>
      </c>
      <c r="CC66" s="90" t="str">
        <f t="shared" si="43"/>
        <v>MSTN</v>
      </c>
      <c r="CD66" s="107">
        <v>63</v>
      </c>
      <c r="CE66" s="91">
        <f t="shared" si="73"/>
        <v>1.2462905748138799E-5</v>
      </c>
      <c r="CF66" s="91">
        <f t="shared" si="74"/>
        <v>1.2257293651688118E-5</v>
      </c>
      <c r="CG66" s="91">
        <f t="shared" si="75"/>
        <v>1.1420616049138579E-5</v>
      </c>
      <c r="CH66" s="91" t="str">
        <f t="shared" si="76"/>
        <v/>
      </c>
      <c r="CI66" s="91" t="str">
        <f t="shared" si="77"/>
        <v/>
      </c>
      <c r="CJ66" s="91" t="str">
        <f t="shared" si="78"/>
        <v/>
      </c>
      <c r="CK66" s="91" t="str">
        <f t="shared" si="79"/>
        <v/>
      </c>
      <c r="CL66" s="91" t="str">
        <f t="shared" si="80"/>
        <v/>
      </c>
      <c r="CM66" s="91" t="str">
        <f t="shared" si="81"/>
        <v/>
      </c>
      <c r="CN66" s="91" t="str">
        <f t="shared" si="82"/>
        <v/>
      </c>
      <c r="CO66" s="91" t="str">
        <f t="shared" si="44"/>
        <v/>
      </c>
      <c r="CP66" s="91" t="str">
        <f t="shared" si="45"/>
        <v/>
      </c>
      <c r="CQ66" s="91">
        <f t="shared" si="84"/>
        <v>1.0567546601188079E-5</v>
      </c>
      <c r="CR66" s="91">
        <f t="shared" si="83"/>
        <v>9.670353103900327E-6</v>
      </c>
      <c r="CS66" s="91">
        <f t="shared" si="83"/>
        <v>1.1373217672721261E-5</v>
      </c>
      <c r="CT66" s="91" t="str">
        <f t="shared" si="83"/>
        <v/>
      </c>
      <c r="CU66" s="91" t="str">
        <f t="shared" si="83"/>
        <v/>
      </c>
      <c r="CV66" s="91" t="str">
        <f t="shared" si="83"/>
        <v/>
      </c>
      <c r="CW66" s="91" t="str">
        <f t="shared" si="50"/>
        <v/>
      </c>
      <c r="CX66" s="91" t="str">
        <f t="shared" si="50"/>
        <v/>
      </c>
      <c r="CY66" s="91" t="str">
        <f t="shared" si="50"/>
        <v/>
      </c>
      <c r="CZ66" s="91" t="str">
        <f t="shared" si="48"/>
        <v/>
      </c>
      <c r="DA66" s="91" t="str">
        <f t="shared" si="46"/>
        <v/>
      </c>
      <c r="DB66" s="91" t="str">
        <f t="shared" si="47"/>
        <v/>
      </c>
    </row>
    <row r="67" spans="1:106" ht="15" customHeight="1" x14ac:dyDescent="0.3">
      <c r="A67" s="126" t="str">
        <f>'Gene Table'!B66</f>
        <v>NODAL</v>
      </c>
      <c r="B67" s="102">
        <v>64</v>
      </c>
      <c r="C67" s="41">
        <f>IF('Test Sample Data'!C66="","",IF(SUM('Test Sample Data'!C$3:C$98)&gt;10,IF(AND(ISNUMBER('Test Sample Data'!C66),'Test Sample Data'!C66&lt;$C$109, 'Test Sample Data'!C66&gt;0),'Test Sample Data'!C66,$C$109),""))</f>
        <v>21.61</v>
      </c>
      <c r="D67" s="41">
        <f>IF('Test Sample Data'!D66="","",IF(SUM('Test Sample Data'!D$3:D$98)&gt;10,IF(AND(ISNUMBER('Test Sample Data'!D66),'Test Sample Data'!D66&lt;$C$109, 'Test Sample Data'!D66&gt;0),'Test Sample Data'!D66,$C$109),""))</f>
        <v>21.64</v>
      </c>
      <c r="E67" s="41">
        <f>IF('Test Sample Data'!E66="","",IF(SUM('Test Sample Data'!E$3:E$98)&gt;10,IF(AND(ISNUMBER('Test Sample Data'!E66),'Test Sample Data'!E66&lt;$C$109, 'Test Sample Data'!E66&gt;0),'Test Sample Data'!E66,$C$109),""))</f>
        <v>21.59</v>
      </c>
      <c r="F67" s="41" t="str">
        <f>IF('Test Sample Data'!F66="","",IF(SUM('Test Sample Data'!F$3:F$98)&gt;10,IF(AND(ISNUMBER('Test Sample Data'!F66),'Test Sample Data'!F66&lt;$C$109, 'Test Sample Data'!F66&gt;0),'Test Sample Data'!F66,$C$109),""))</f>
        <v/>
      </c>
      <c r="G67" s="41" t="str">
        <f>IF('Test Sample Data'!G66="","",IF(SUM('Test Sample Data'!G$3:G$98)&gt;10,IF(AND(ISNUMBER('Test Sample Data'!G66),'Test Sample Data'!G66&lt;$C$109, 'Test Sample Data'!G66&gt;0),'Test Sample Data'!G66,$C$109),""))</f>
        <v/>
      </c>
      <c r="H67" s="41" t="str">
        <f>IF('Test Sample Data'!H66="","",IF(SUM('Test Sample Data'!H$3:H$98)&gt;10,IF(AND(ISNUMBER('Test Sample Data'!H66),'Test Sample Data'!H66&lt;$C$109, 'Test Sample Data'!H66&gt;0),'Test Sample Data'!H66,$C$109),""))</f>
        <v/>
      </c>
      <c r="I67" s="41" t="str">
        <f>IF('Test Sample Data'!I66="","",IF(SUM('Test Sample Data'!I$3:I$98)&gt;10,IF(AND(ISNUMBER('Test Sample Data'!I66),'Test Sample Data'!I66&lt;$C$109, 'Test Sample Data'!I66&gt;0),'Test Sample Data'!I66,$C$109),""))</f>
        <v/>
      </c>
      <c r="J67" s="41" t="str">
        <f>IF('Test Sample Data'!J66="","",IF(SUM('Test Sample Data'!J$3:J$98)&gt;10,IF(AND(ISNUMBER('Test Sample Data'!J66),'Test Sample Data'!J66&lt;$C$109, 'Test Sample Data'!J66&gt;0),'Test Sample Data'!J66,$C$109),""))</f>
        <v/>
      </c>
      <c r="K67" s="41" t="str">
        <f>IF('Test Sample Data'!K66="","",IF(SUM('Test Sample Data'!K$3:K$98)&gt;10,IF(AND(ISNUMBER('Test Sample Data'!K66),'Test Sample Data'!K66&lt;$C$109, 'Test Sample Data'!K66&gt;0),'Test Sample Data'!K66,$C$109),""))</f>
        <v/>
      </c>
      <c r="L67" s="41" t="str">
        <f>IF('Test Sample Data'!L66="","",IF(SUM('Test Sample Data'!L$3:L$98)&gt;10,IF(AND(ISNUMBER('Test Sample Data'!L66),'Test Sample Data'!L66&lt;$C$109, 'Test Sample Data'!L66&gt;0),'Test Sample Data'!L66,$C$109),""))</f>
        <v/>
      </c>
      <c r="M67" s="41" t="str">
        <f>IF('Test Sample Data'!M66="","",IF(SUM('Test Sample Data'!M$3:M$98)&gt;10,IF(AND(ISNUMBER('Test Sample Data'!M66),'Test Sample Data'!M66&lt;$C$109, 'Test Sample Data'!M66&gt;0),'Test Sample Data'!M66,$C$109),""))</f>
        <v/>
      </c>
      <c r="N67" s="41" t="str">
        <f>IF('Test Sample Data'!N66="","",IF(SUM('Test Sample Data'!N$3:N$98)&gt;10,IF(AND(ISNUMBER('Test Sample Data'!N66),'Test Sample Data'!N66&lt;$C$109, 'Test Sample Data'!N66&gt;0),'Test Sample Data'!N66,$C$109),""))</f>
        <v/>
      </c>
      <c r="O67" s="41" t="str">
        <f>'Gene Table'!B66</f>
        <v>NODAL</v>
      </c>
      <c r="P67" s="102">
        <v>64</v>
      </c>
      <c r="Q67" s="41">
        <f>IF('Control Sample Data'!C66="","",IF(SUM('Control Sample Data'!C$3:C$98)&gt;10,IF(AND(ISNUMBER('Control Sample Data'!C66),'Control Sample Data'!C66&lt;$C$109, 'Control Sample Data'!C66&gt;0),'Control Sample Data'!C66,$C$109),""))</f>
        <v>23.21</v>
      </c>
      <c r="R67" s="41">
        <f>IF('Control Sample Data'!D66="","",IF(SUM('Control Sample Data'!D$3:D$98)&gt;10,IF(AND(ISNUMBER('Control Sample Data'!D66),'Control Sample Data'!D66&lt;$C$109, 'Control Sample Data'!D66&gt;0),'Control Sample Data'!D66,$C$109),""))</f>
        <v>23.16</v>
      </c>
      <c r="S67" s="41">
        <f>IF('Control Sample Data'!E66="","",IF(SUM('Control Sample Data'!E$3:E$98)&gt;10,IF(AND(ISNUMBER('Control Sample Data'!E66),'Control Sample Data'!E66&lt;$C$109, 'Control Sample Data'!E66&gt;0),'Control Sample Data'!E66,$C$109),""))</f>
        <v>23.2</v>
      </c>
      <c r="T67" s="41" t="str">
        <f>IF('Control Sample Data'!F66="","",IF(SUM('Control Sample Data'!F$3:F$98)&gt;10,IF(AND(ISNUMBER('Control Sample Data'!F66),'Control Sample Data'!F66&lt;$C$109, 'Control Sample Data'!F66&gt;0),'Control Sample Data'!F66,$C$109),""))</f>
        <v/>
      </c>
      <c r="U67" s="41" t="str">
        <f>IF('Control Sample Data'!G66="","",IF(SUM('Control Sample Data'!G$3:G$98)&gt;10,IF(AND(ISNUMBER('Control Sample Data'!G66),'Control Sample Data'!G66&lt;$C$109, 'Control Sample Data'!G66&gt;0),'Control Sample Data'!G66,$C$109),""))</f>
        <v/>
      </c>
      <c r="V67" s="41" t="str">
        <f>IF('Control Sample Data'!H66="","",IF(SUM('Control Sample Data'!H$3:H$98)&gt;10,IF(AND(ISNUMBER('Control Sample Data'!H66),'Control Sample Data'!H66&lt;$C$109, 'Control Sample Data'!H66&gt;0),'Control Sample Data'!H66,$C$109),""))</f>
        <v/>
      </c>
      <c r="W67" s="41" t="str">
        <f>IF('Control Sample Data'!I66="","",IF(SUM('Control Sample Data'!I$3:I$98)&gt;10,IF(AND(ISNUMBER('Control Sample Data'!I66),'Control Sample Data'!I66&lt;$C$109, 'Control Sample Data'!I66&gt;0),'Control Sample Data'!I66,$C$109),""))</f>
        <v/>
      </c>
      <c r="X67" s="41" t="str">
        <f>IF('Control Sample Data'!J66="","",IF(SUM('Control Sample Data'!J$3:J$98)&gt;10,IF(AND(ISNUMBER('Control Sample Data'!J66),'Control Sample Data'!J66&lt;$C$109, 'Control Sample Data'!J66&gt;0),'Control Sample Data'!J66,$C$109),""))</f>
        <v/>
      </c>
      <c r="Y67" s="41" t="str">
        <f>IF('Control Sample Data'!K66="","",IF(SUM('Control Sample Data'!K$3:K$98)&gt;10,IF(AND(ISNUMBER('Control Sample Data'!K66),'Control Sample Data'!K66&lt;$C$109, 'Control Sample Data'!K66&gt;0),'Control Sample Data'!K66,$C$109),""))</f>
        <v/>
      </c>
      <c r="Z67" s="41" t="str">
        <f>IF('Control Sample Data'!L66="","",IF(SUM('Control Sample Data'!L$3:L$98)&gt;10,IF(AND(ISNUMBER('Control Sample Data'!L66),'Control Sample Data'!L66&lt;$C$109, 'Control Sample Data'!L66&gt;0),'Control Sample Data'!L66,$C$109),""))</f>
        <v/>
      </c>
      <c r="AA67" s="41" t="str">
        <f>IF('Control Sample Data'!M66="","",IF(SUM('Control Sample Data'!M$3:M$98)&gt;10,IF(AND(ISNUMBER('Control Sample Data'!M66),'Control Sample Data'!M66&lt;$C$109, 'Control Sample Data'!M66&gt;0),'Control Sample Data'!M66,$C$109),""))</f>
        <v/>
      </c>
      <c r="AB67" s="127" t="str">
        <f>IF('Control Sample Data'!N66="","",IF(SUM('Control Sample Data'!N$3:N$98)&gt;10,IF(AND(ISNUMBER('Control Sample Data'!N66),'Control Sample Data'!N66&lt;$C$109, 'Control Sample Data'!N66&gt;0),'Control Sample Data'!N66,$C$109),""))</f>
        <v/>
      </c>
      <c r="BA67" s="85" t="str">
        <f t="shared" si="36"/>
        <v>NODAL</v>
      </c>
      <c r="BB67" s="107">
        <v>64</v>
      </c>
      <c r="BC67" s="86">
        <f t="shared" si="53"/>
        <v>2.9019999999999975</v>
      </c>
      <c r="BD67" s="86">
        <f t="shared" si="54"/>
        <v>2.9560000000000031</v>
      </c>
      <c r="BE67" s="86">
        <f t="shared" si="55"/>
        <v>3.0079999999999991</v>
      </c>
      <c r="BF67" s="86" t="str">
        <f t="shared" si="56"/>
        <v/>
      </c>
      <c r="BG67" s="86" t="str">
        <f t="shared" si="57"/>
        <v/>
      </c>
      <c r="BH67" s="86" t="str">
        <f t="shared" si="58"/>
        <v/>
      </c>
      <c r="BI67" s="86" t="str">
        <f t="shared" si="59"/>
        <v/>
      </c>
      <c r="BJ67" s="86" t="str">
        <f t="shared" si="60"/>
        <v/>
      </c>
      <c r="BK67" s="86" t="str">
        <f t="shared" si="61"/>
        <v/>
      </c>
      <c r="BL67" s="86" t="str">
        <f t="shared" si="62"/>
        <v/>
      </c>
      <c r="BM67" s="86" t="str">
        <f t="shared" si="37"/>
        <v/>
      </c>
      <c r="BN67" s="86" t="str">
        <f t="shared" si="38"/>
        <v/>
      </c>
      <c r="BO67" s="86">
        <f t="shared" si="63"/>
        <v>4.740000000000002</v>
      </c>
      <c r="BP67" s="86">
        <f t="shared" si="64"/>
        <v>4.8180000000000014</v>
      </c>
      <c r="BQ67" s="86">
        <f t="shared" si="65"/>
        <v>4.6239999999999988</v>
      </c>
      <c r="BR67" s="86" t="str">
        <f t="shared" si="66"/>
        <v/>
      </c>
      <c r="BS67" s="86" t="str">
        <f t="shared" si="67"/>
        <v/>
      </c>
      <c r="BT67" s="86" t="str">
        <f t="shared" si="68"/>
        <v/>
      </c>
      <c r="BU67" s="86" t="str">
        <f t="shared" si="69"/>
        <v/>
      </c>
      <c r="BV67" s="86" t="str">
        <f t="shared" si="70"/>
        <v/>
      </c>
      <c r="BW67" s="86" t="str">
        <f t="shared" si="71"/>
        <v/>
      </c>
      <c r="BX67" s="86" t="str">
        <f t="shared" si="72"/>
        <v/>
      </c>
      <c r="BY67" s="86" t="str">
        <f t="shared" si="39"/>
        <v/>
      </c>
      <c r="BZ67" s="86" t="str">
        <f t="shared" si="40"/>
        <v/>
      </c>
      <c r="CA67" s="41">
        <f t="shared" si="41"/>
        <v>2.9553333333333334</v>
      </c>
      <c r="CB67" s="41">
        <f t="shared" si="42"/>
        <v>4.7273333333333341</v>
      </c>
      <c r="CC67" s="90" t="str">
        <f t="shared" si="43"/>
        <v>NODAL</v>
      </c>
      <c r="CD67" s="107">
        <v>64</v>
      </c>
      <c r="CE67" s="91">
        <f t="shared" si="73"/>
        <v>0.13378608730332825</v>
      </c>
      <c r="CF67" s="91">
        <f t="shared" si="74"/>
        <v>0.12887103984934833</v>
      </c>
      <c r="CG67" s="91">
        <f t="shared" si="75"/>
        <v>0.12430877108415185</v>
      </c>
      <c r="CH67" s="91" t="str">
        <f t="shared" si="76"/>
        <v/>
      </c>
      <c r="CI67" s="91" t="str">
        <f t="shared" si="77"/>
        <v/>
      </c>
      <c r="CJ67" s="91" t="str">
        <f t="shared" si="78"/>
        <v/>
      </c>
      <c r="CK67" s="91" t="str">
        <f t="shared" si="79"/>
        <v/>
      </c>
      <c r="CL67" s="91" t="str">
        <f t="shared" si="80"/>
        <v/>
      </c>
      <c r="CM67" s="91" t="str">
        <f t="shared" si="81"/>
        <v/>
      </c>
      <c r="CN67" s="91" t="str">
        <f t="shared" si="82"/>
        <v/>
      </c>
      <c r="CO67" s="91" t="str">
        <f t="shared" si="44"/>
        <v/>
      </c>
      <c r="CP67" s="91" t="str">
        <f t="shared" si="45"/>
        <v/>
      </c>
      <c r="CQ67" s="91">
        <f t="shared" si="84"/>
        <v>3.7421209519341463E-2</v>
      </c>
      <c r="CR67" s="91">
        <f t="shared" si="83"/>
        <v>3.5451733904248536E-2</v>
      </c>
      <c r="CS67" s="91">
        <f t="shared" si="83"/>
        <v>4.0554336466849521E-2</v>
      </c>
      <c r="CT67" s="91" t="str">
        <f t="shared" si="83"/>
        <v/>
      </c>
      <c r="CU67" s="91" t="str">
        <f t="shared" si="83"/>
        <v/>
      </c>
      <c r="CV67" s="91" t="str">
        <f t="shared" si="83"/>
        <v/>
      </c>
      <c r="CW67" s="91" t="str">
        <f t="shared" si="50"/>
        <v/>
      </c>
      <c r="CX67" s="91" t="str">
        <f t="shared" si="50"/>
        <v/>
      </c>
      <c r="CY67" s="91" t="str">
        <f t="shared" si="50"/>
        <v/>
      </c>
      <c r="CZ67" s="91" t="str">
        <f t="shared" si="48"/>
        <v/>
      </c>
      <c r="DA67" s="91" t="str">
        <f t="shared" si="46"/>
        <v/>
      </c>
      <c r="DB67" s="91" t="str">
        <f t="shared" si="47"/>
        <v/>
      </c>
    </row>
    <row r="68" spans="1:106" ht="15" customHeight="1" x14ac:dyDescent="0.3">
      <c r="A68" s="126" t="str">
        <f>'Gene Table'!B67</f>
        <v>OSM</v>
      </c>
      <c r="B68" s="102">
        <v>65</v>
      </c>
      <c r="C68" s="41">
        <f>IF('Test Sample Data'!C67="","",IF(SUM('Test Sample Data'!C$3:C$98)&gt;10,IF(AND(ISNUMBER('Test Sample Data'!C67),'Test Sample Data'!C67&lt;$C$109, 'Test Sample Data'!C67&gt;0),'Test Sample Data'!C67,$C$109),""))</f>
        <v>35</v>
      </c>
      <c r="D68" s="41">
        <f>IF('Test Sample Data'!D67="","",IF(SUM('Test Sample Data'!D$3:D$98)&gt;10,IF(AND(ISNUMBER('Test Sample Data'!D67),'Test Sample Data'!D67&lt;$C$109, 'Test Sample Data'!D67&gt;0),'Test Sample Data'!D67,$C$109),""))</f>
        <v>35</v>
      </c>
      <c r="E68" s="41">
        <f>IF('Test Sample Data'!E67="","",IF(SUM('Test Sample Data'!E$3:E$98)&gt;10,IF(AND(ISNUMBER('Test Sample Data'!E67),'Test Sample Data'!E67&lt;$C$109, 'Test Sample Data'!E67&gt;0),'Test Sample Data'!E67,$C$109),""))</f>
        <v>35</v>
      </c>
      <c r="F68" s="41" t="str">
        <f>IF('Test Sample Data'!F67="","",IF(SUM('Test Sample Data'!F$3:F$98)&gt;10,IF(AND(ISNUMBER('Test Sample Data'!F67),'Test Sample Data'!F67&lt;$C$109, 'Test Sample Data'!F67&gt;0),'Test Sample Data'!F67,$C$109),""))</f>
        <v/>
      </c>
      <c r="G68" s="41" t="str">
        <f>IF('Test Sample Data'!G67="","",IF(SUM('Test Sample Data'!G$3:G$98)&gt;10,IF(AND(ISNUMBER('Test Sample Data'!G67),'Test Sample Data'!G67&lt;$C$109, 'Test Sample Data'!G67&gt;0),'Test Sample Data'!G67,$C$109),""))</f>
        <v/>
      </c>
      <c r="H68" s="41" t="str">
        <f>IF('Test Sample Data'!H67="","",IF(SUM('Test Sample Data'!H$3:H$98)&gt;10,IF(AND(ISNUMBER('Test Sample Data'!H67),'Test Sample Data'!H67&lt;$C$109, 'Test Sample Data'!H67&gt;0),'Test Sample Data'!H67,$C$109),""))</f>
        <v/>
      </c>
      <c r="I68" s="41" t="str">
        <f>IF('Test Sample Data'!I67="","",IF(SUM('Test Sample Data'!I$3:I$98)&gt;10,IF(AND(ISNUMBER('Test Sample Data'!I67),'Test Sample Data'!I67&lt;$C$109, 'Test Sample Data'!I67&gt;0),'Test Sample Data'!I67,$C$109),""))</f>
        <v/>
      </c>
      <c r="J68" s="41" t="str">
        <f>IF('Test Sample Data'!J67="","",IF(SUM('Test Sample Data'!J$3:J$98)&gt;10,IF(AND(ISNUMBER('Test Sample Data'!J67),'Test Sample Data'!J67&lt;$C$109, 'Test Sample Data'!J67&gt;0),'Test Sample Data'!J67,$C$109),""))</f>
        <v/>
      </c>
      <c r="K68" s="41" t="str">
        <f>IF('Test Sample Data'!K67="","",IF(SUM('Test Sample Data'!K$3:K$98)&gt;10,IF(AND(ISNUMBER('Test Sample Data'!K67),'Test Sample Data'!K67&lt;$C$109, 'Test Sample Data'!K67&gt;0),'Test Sample Data'!K67,$C$109),""))</f>
        <v/>
      </c>
      <c r="L68" s="41" t="str">
        <f>IF('Test Sample Data'!L67="","",IF(SUM('Test Sample Data'!L$3:L$98)&gt;10,IF(AND(ISNUMBER('Test Sample Data'!L67),'Test Sample Data'!L67&lt;$C$109, 'Test Sample Data'!L67&gt;0),'Test Sample Data'!L67,$C$109),""))</f>
        <v/>
      </c>
      <c r="M68" s="41" t="str">
        <f>IF('Test Sample Data'!M67="","",IF(SUM('Test Sample Data'!M$3:M$98)&gt;10,IF(AND(ISNUMBER('Test Sample Data'!M67),'Test Sample Data'!M67&lt;$C$109, 'Test Sample Data'!M67&gt;0),'Test Sample Data'!M67,$C$109),""))</f>
        <v/>
      </c>
      <c r="N68" s="41" t="str">
        <f>IF('Test Sample Data'!N67="","",IF(SUM('Test Sample Data'!N$3:N$98)&gt;10,IF(AND(ISNUMBER('Test Sample Data'!N67),'Test Sample Data'!N67&lt;$C$109, 'Test Sample Data'!N67&gt;0),'Test Sample Data'!N67,$C$109),""))</f>
        <v/>
      </c>
      <c r="O68" s="41" t="str">
        <f>'Gene Table'!B67</f>
        <v>OSM</v>
      </c>
      <c r="P68" s="102">
        <v>65</v>
      </c>
      <c r="Q68" s="41">
        <f>IF('Control Sample Data'!C67="","",IF(SUM('Control Sample Data'!C$3:C$98)&gt;10,IF(AND(ISNUMBER('Control Sample Data'!C67),'Control Sample Data'!C67&lt;$C$109, 'Control Sample Data'!C67&gt;0),'Control Sample Data'!C67,$C$109),""))</f>
        <v>35</v>
      </c>
      <c r="R68" s="41">
        <f>IF('Control Sample Data'!D67="","",IF(SUM('Control Sample Data'!D$3:D$98)&gt;10,IF(AND(ISNUMBER('Control Sample Data'!D67),'Control Sample Data'!D67&lt;$C$109, 'Control Sample Data'!D67&gt;0),'Control Sample Data'!D67,$C$109),""))</f>
        <v>35</v>
      </c>
      <c r="S68" s="41">
        <f>IF('Control Sample Data'!E67="","",IF(SUM('Control Sample Data'!E$3:E$98)&gt;10,IF(AND(ISNUMBER('Control Sample Data'!E67),'Control Sample Data'!E67&lt;$C$109, 'Control Sample Data'!E67&gt;0),'Control Sample Data'!E67,$C$109),""))</f>
        <v>35</v>
      </c>
      <c r="T68" s="41" t="str">
        <f>IF('Control Sample Data'!F67="","",IF(SUM('Control Sample Data'!F$3:F$98)&gt;10,IF(AND(ISNUMBER('Control Sample Data'!F67),'Control Sample Data'!F67&lt;$C$109, 'Control Sample Data'!F67&gt;0),'Control Sample Data'!F67,$C$109),""))</f>
        <v/>
      </c>
      <c r="U68" s="41" t="str">
        <f>IF('Control Sample Data'!G67="","",IF(SUM('Control Sample Data'!G$3:G$98)&gt;10,IF(AND(ISNUMBER('Control Sample Data'!G67),'Control Sample Data'!G67&lt;$C$109, 'Control Sample Data'!G67&gt;0),'Control Sample Data'!G67,$C$109),""))</f>
        <v/>
      </c>
      <c r="V68" s="41" t="str">
        <f>IF('Control Sample Data'!H67="","",IF(SUM('Control Sample Data'!H$3:H$98)&gt;10,IF(AND(ISNUMBER('Control Sample Data'!H67),'Control Sample Data'!H67&lt;$C$109, 'Control Sample Data'!H67&gt;0),'Control Sample Data'!H67,$C$109),""))</f>
        <v/>
      </c>
      <c r="W68" s="41" t="str">
        <f>IF('Control Sample Data'!I67="","",IF(SUM('Control Sample Data'!I$3:I$98)&gt;10,IF(AND(ISNUMBER('Control Sample Data'!I67),'Control Sample Data'!I67&lt;$C$109, 'Control Sample Data'!I67&gt;0),'Control Sample Data'!I67,$C$109),""))</f>
        <v/>
      </c>
      <c r="X68" s="41" t="str">
        <f>IF('Control Sample Data'!J67="","",IF(SUM('Control Sample Data'!J$3:J$98)&gt;10,IF(AND(ISNUMBER('Control Sample Data'!J67),'Control Sample Data'!J67&lt;$C$109, 'Control Sample Data'!J67&gt;0),'Control Sample Data'!J67,$C$109),""))</f>
        <v/>
      </c>
      <c r="Y68" s="41" t="str">
        <f>IF('Control Sample Data'!K67="","",IF(SUM('Control Sample Data'!K$3:K$98)&gt;10,IF(AND(ISNUMBER('Control Sample Data'!K67),'Control Sample Data'!K67&lt;$C$109, 'Control Sample Data'!K67&gt;0),'Control Sample Data'!K67,$C$109),""))</f>
        <v/>
      </c>
      <c r="Z68" s="41" t="str">
        <f>IF('Control Sample Data'!L67="","",IF(SUM('Control Sample Data'!L$3:L$98)&gt;10,IF(AND(ISNUMBER('Control Sample Data'!L67),'Control Sample Data'!L67&lt;$C$109, 'Control Sample Data'!L67&gt;0),'Control Sample Data'!L67,$C$109),""))</f>
        <v/>
      </c>
      <c r="AA68" s="41" t="str">
        <f>IF('Control Sample Data'!M67="","",IF(SUM('Control Sample Data'!M$3:M$98)&gt;10,IF(AND(ISNUMBER('Control Sample Data'!M67),'Control Sample Data'!M67&lt;$C$109, 'Control Sample Data'!M67&gt;0),'Control Sample Data'!M67,$C$109),""))</f>
        <v/>
      </c>
      <c r="AB68" s="127" t="str">
        <f>IF('Control Sample Data'!N67="","",IF(SUM('Control Sample Data'!N$3:N$98)&gt;10,IF(AND(ISNUMBER('Control Sample Data'!N67),'Control Sample Data'!N67&lt;$C$109, 'Control Sample Data'!N67&gt;0),'Control Sample Data'!N67,$C$109),""))</f>
        <v/>
      </c>
      <c r="BA68" s="85" t="str">
        <f t="shared" si="36"/>
        <v>OSM</v>
      </c>
      <c r="BB68" s="107">
        <v>65</v>
      </c>
      <c r="BC68" s="86">
        <f t="shared" ref="BC68:BC99" si="85">IF(ISERROR(C68-AC$26),"",C68-AC$26)</f>
        <v>16.291999999999998</v>
      </c>
      <c r="BD68" s="86">
        <f t="shared" ref="BD68:BD99" si="86">IF(ISERROR(D68-AD$26),"",D68-AD$26)</f>
        <v>16.316000000000003</v>
      </c>
      <c r="BE68" s="86">
        <f t="shared" ref="BE68:BE99" si="87">IF(ISERROR(E68-AE$26),"",E68-AE$26)</f>
        <v>16.417999999999999</v>
      </c>
      <c r="BF68" s="86" t="str">
        <f t="shared" ref="BF68:BF99" si="88">IF(ISERROR(F68-AF$26),"",F68-AF$26)</f>
        <v/>
      </c>
      <c r="BG68" s="86" t="str">
        <f t="shared" ref="BG68:BG99" si="89">IF(ISERROR(G68-AG$26),"",G68-AG$26)</f>
        <v/>
      </c>
      <c r="BH68" s="86" t="str">
        <f t="shared" ref="BH68:BH99" si="90">IF(ISERROR(H68-AH$26),"",H68-AH$26)</f>
        <v/>
      </c>
      <c r="BI68" s="86" t="str">
        <f t="shared" ref="BI68:BI99" si="91">IF(ISERROR(I68-AI$26),"",I68-AI$26)</f>
        <v/>
      </c>
      <c r="BJ68" s="86" t="str">
        <f t="shared" ref="BJ68:BJ99" si="92">IF(ISERROR(J68-AJ$26),"",J68-AJ$26)</f>
        <v/>
      </c>
      <c r="BK68" s="86" t="str">
        <f t="shared" ref="BK68:BK99" si="93">IF(ISERROR(K68-AK$26),"",K68-AK$26)</f>
        <v/>
      </c>
      <c r="BL68" s="86" t="str">
        <f t="shared" ref="BL68:BL99" si="94">IF(ISERROR(L68-AL$26),"",L68-AL$26)</f>
        <v/>
      </c>
      <c r="BM68" s="86" t="str">
        <f t="shared" si="37"/>
        <v/>
      </c>
      <c r="BN68" s="86" t="str">
        <f t="shared" si="38"/>
        <v/>
      </c>
      <c r="BO68" s="86">
        <f t="shared" ref="BO68:BO99" si="95">IF(ISERROR(Q68-AO$26),"",Q68-AO$26)</f>
        <v>16.53</v>
      </c>
      <c r="BP68" s="86">
        <f t="shared" ref="BP68:BP99" si="96">IF(ISERROR(R68-AP$26),"",R68-AP$26)</f>
        <v>16.658000000000001</v>
      </c>
      <c r="BQ68" s="86">
        <f t="shared" ref="BQ68:BQ99" si="97">IF(ISERROR(S68-AQ$26),"",S68-AQ$26)</f>
        <v>16.423999999999999</v>
      </c>
      <c r="BR68" s="86" t="str">
        <f t="shared" ref="BR68:BR99" si="98">IF(ISERROR(T68-AR$26),"",T68-AR$26)</f>
        <v/>
      </c>
      <c r="BS68" s="86" t="str">
        <f t="shared" ref="BS68:BS99" si="99">IF(ISERROR(U68-AS$26),"",U68-AS$26)</f>
        <v/>
      </c>
      <c r="BT68" s="86" t="str">
        <f t="shared" ref="BT68:BT99" si="100">IF(ISERROR(V68-AT$26),"",V68-AT$26)</f>
        <v/>
      </c>
      <c r="BU68" s="86" t="str">
        <f t="shared" ref="BU68:BU99" si="101">IF(ISERROR(W68-AU$26),"",W68-AU$26)</f>
        <v/>
      </c>
      <c r="BV68" s="86" t="str">
        <f t="shared" ref="BV68:BV99" si="102">IF(ISERROR(X68-AV$26),"",X68-AV$26)</f>
        <v/>
      </c>
      <c r="BW68" s="86" t="str">
        <f t="shared" ref="BW68:BW99" si="103">IF(ISERROR(Y68-AW$26),"",Y68-AW$26)</f>
        <v/>
      </c>
      <c r="BX68" s="86" t="str">
        <f t="shared" ref="BX68:BX99" si="104">IF(ISERROR(Z68-AX$26),"",Z68-AX$26)</f>
        <v/>
      </c>
      <c r="BY68" s="86" t="str">
        <f t="shared" si="39"/>
        <v/>
      </c>
      <c r="BZ68" s="86" t="str">
        <f t="shared" si="40"/>
        <v/>
      </c>
      <c r="CA68" s="41">
        <f t="shared" si="41"/>
        <v>16.342000000000002</v>
      </c>
      <c r="CB68" s="41">
        <f t="shared" si="42"/>
        <v>16.537333333333333</v>
      </c>
      <c r="CC68" s="90" t="str">
        <f t="shared" si="43"/>
        <v>OSM</v>
      </c>
      <c r="CD68" s="107">
        <v>65</v>
      </c>
      <c r="CE68" s="91">
        <f t="shared" ref="CE68:CE99" si="105">IF(BC68="","",POWER(2, -BC68))</f>
        <v>1.2462905748138799E-5</v>
      </c>
      <c r="CF68" s="91">
        <f t="shared" ref="CF68:CF99" si="106">IF(BD68="","",POWER(2, -BD68))</f>
        <v>1.2257293651688118E-5</v>
      </c>
      <c r="CG68" s="91">
        <f t="shared" ref="CG68:CG99" si="107">IF(BE68="","",POWER(2, -BE68))</f>
        <v>1.1420616049138579E-5</v>
      </c>
      <c r="CH68" s="91" t="str">
        <f t="shared" ref="CH68:CH99" si="108">IF(BF68="","",POWER(2, -BF68))</f>
        <v/>
      </c>
      <c r="CI68" s="91" t="str">
        <f t="shared" ref="CI68:CI99" si="109">IF(BG68="","",POWER(2, -BG68))</f>
        <v/>
      </c>
      <c r="CJ68" s="91" t="str">
        <f t="shared" ref="CJ68:CJ99" si="110">IF(BH68="","",POWER(2, -BH68))</f>
        <v/>
      </c>
      <c r="CK68" s="91" t="str">
        <f t="shared" ref="CK68:CK99" si="111">IF(BI68="","",POWER(2, -BI68))</f>
        <v/>
      </c>
      <c r="CL68" s="91" t="str">
        <f t="shared" ref="CL68:CL99" si="112">IF(BJ68="","",POWER(2, -BJ68))</f>
        <v/>
      </c>
      <c r="CM68" s="91" t="str">
        <f t="shared" ref="CM68:CM99" si="113">IF(BK68="","",POWER(2, -BK68))</f>
        <v/>
      </c>
      <c r="CN68" s="91" t="str">
        <f t="shared" ref="CN68:CN99" si="114">IF(BL68="","",POWER(2, -BL68))</f>
        <v/>
      </c>
      <c r="CO68" s="91" t="str">
        <f t="shared" si="44"/>
        <v/>
      </c>
      <c r="CP68" s="91" t="str">
        <f t="shared" si="45"/>
        <v/>
      </c>
      <c r="CQ68" s="91">
        <f t="shared" si="84"/>
        <v>1.0567546601188079E-5</v>
      </c>
      <c r="CR68" s="91">
        <f t="shared" si="83"/>
        <v>9.670353103900327E-6</v>
      </c>
      <c r="CS68" s="91">
        <f t="shared" si="83"/>
        <v>1.1373217672721261E-5</v>
      </c>
      <c r="CT68" s="91" t="str">
        <f t="shared" si="83"/>
        <v/>
      </c>
      <c r="CU68" s="91" t="str">
        <f t="shared" si="83"/>
        <v/>
      </c>
      <c r="CV68" s="91" t="str">
        <f t="shared" si="83"/>
        <v/>
      </c>
      <c r="CW68" s="91" t="str">
        <f t="shared" si="50"/>
        <v/>
      </c>
      <c r="CX68" s="91" t="str">
        <f t="shared" si="50"/>
        <v/>
      </c>
      <c r="CY68" s="91" t="str">
        <f t="shared" si="50"/>
        <v/>
      </c>
      <c r="CZ68" s="91" t="str">
        <f t="shared" si="48"/>
        <v/>
      </c>
      <c r="DA68" s="91" t="str">
        <f t="shared" si="46"/>
        <v/>
      </c>
      <c r="DB68" s="91" t="str">
        <f t="shared" si="47"/>
        <v/>
      </c>
    </row>
    <row r="69" spans="1:106" ht="15" customHeight="1" x14ac:dyDescent="0.3">
      <c r="A69" s="126" t="str">
        <f>'Gene Table'!B68</f>
        <v>PDGFA</v>
      </c>
      <c r="B69" s="102">
        <v>66</v>
      </c>
      <c r="C69" s="41">
        <f>IF('Test Sample Data'!C68="","",IF(SUM('Test Sample Data'!C$3:C$98)&gt;10,IF(AND(ISNUMBER('Test Sample Data'!C68),'Test Sample Data'!C68&lt;$C$109, 'Test Sample Data'!C68&gt;0),'Test Sample Data'!C68,$C$109),""))</f>
        <v>22.27</v>
      </c>
      <c r="D69" s="41">
        <f>IF('Test Sample Data'!D68="","",IF(SUM('Test Sample Data'!D$3:D$98)&gt;10,IF(AND(ISNUMBER('Test Sample Data'!D68),'Test Sample Data'!D68&lt;$C$109, 'Test Sample Data'!D68&gt;0),'Test Sample Data'!D68,$C$109),""))</f>
        <v>22.15</v>
      </c>
      <c r="E69" s="41">
        <f>IF('Test Sample Data'!E68="","",IF(SUM('Test Sample Data'!E$3:E$98)&gt;10,IF(AND(ISNUMBER('Test Sample Data'!E68),'Test Sample Data'!E68&lt;$C$109, 'Test Sample Data'!E68&gt;0),'Test Sample Data'!E68,$C$109),""))</f>
        <v>22.14</v>
      </c>
      <c r="F69" s="41" t="str">
        <f>IF('Test Sample Data'!F68="","",IF(SUM('Test Sample Data'!F$3:F$98)&gt;10,IF(AND(ISNUMBER('Test Sample Data'!F68),'Test Sample Data'!F68&lt;$C$109, 'Test Sample Data'!F68&gt;0),'Test Sample Data'!F68,$C$109),""))</f>
        <v/>
      </c>
      <c r="G69" s="41" t="str">
        <f>IF('Test Sample Data'!G68="","",IF(SUM('Test Sample Data'!G$3:G$98)&gt;10,IF(AND(ISNUMBER('Test Sample Data'!G68),'Test Sample Data'!G68&lt;$C$109, 'Test Sample Data'!G68&gt;0),'Test Sample Data'!G68,$C$109),""))</f>
        <v/>
      </c>
      <c r="H69" s="41" t="str">
        <f>IF('Test Sample Data'!H68="","",IF(SUM('Test Sample Data'!H$3:H$98)&gt;10,IF(AND(ISNUMBER('Test Sample Data'!H68),'Test Sample Data'!H68&lt;$C$109, 'Test Sample Data'!H68&gt;0),'Test Sample Data'!H68,$C$109),""))</f>
        <v/>
      </c>
      <c r="I69" s="41" t="str">
        <f>IF('Test Sample Data'!I68="","",IF(SUM('Test Sample Data'!I$3:I$98)&gt;10,IF(AND(ISNUMBER('Test Sample Data'!I68),'Test Sample Data'!I68&lt;$C$109, 'Test Sample Data'!I68&gt;0),'Test Sample Data'!I68,$C$109),""))</f>
        <v/>
      </c>
      <c r="J69" s="41" t="str">
        <f>IF('Test Sample Data'!J68="","",IF(SUM('Test Sample Data'!J$3:J$98)&gt;10,IF(AND(ISNUMBER('Test Sample Data'!J68),'Test Sample Data'!J68&lt;$C$109, 'Test Sample Data'!J68&gt;0),'Test Sample Data'!J68,$C$109),""))</f>
        <v/>
      </c>
      <c r="K69" s="41" t="str">
        <f>IF('Test Sample Data'!K68="","",IF(SUM('Test Sample Data'!K$3:K$98)&gt;10,IF(AND(ISNUMBER('Test Sample Data'!K68),'Test Sample Data'!K68&lt;$C$109, 'Test Sample Data'!K68&gt;0),'Test Sample Data'!K68,$C$109),""))</f>
        <v/>
      </c>
      <c r="L69" s="41" t="str">
        <f>IF('Test Sample Data'!L68="","",IF(SUM('Test Sample Data'!L$3:L$98)&gt;10,IF(AND(ISNUMBER('Test Sample Data'!L68),'Test Sample Data'!L68&lt;$C$109, 'Test Sample Data'!L68&gt;0),'Test Sample Data'!L68,$C$109),""))</f>
        <v/>
      </c>
      <c r="M69" s="41" t="str">
        <f>IF('Test Sample Data'!M68="","",IF(SUM('Test Sample Data'!M$3:M$98)&gt;10,IF(AND(ISNUMBER('Test Sample Data'!M68),'Test Sample Data'!M68&lt;$C$109, 'Test Sample Data'!M68&gt;0),'Test Sample Data'!M68,$C$109),""))</f>
        <v/>
      </c>
      <c r="N69" s="41" t="str">
        <f>IF('Test Sample Data'!N68="","",IF(SUM('Test Sample Data'!N$3:N$98)&gt;10,IF(AND(ISNUMBER('Test Sample Data'!N68),'Test Sample Data'!N68&lt;$C$109, 'Test Sample Data'!N68&gt;0),'Test Sample Data'!N68,$C$109),""))</f>
        <v/>
      </c>
      <c r="O69" s="41" t="str">
        <f>'Gene Table'!B68</f>
        <v>PDGFA</v>
      </c>
      <c r="P69" s="102">
        <v>66</v>
      </c>
      <c r="Q69" s="41">
        <f>IF('Control Sample Data'!C68="","",IF(SUM('Control Sample Data'!C$3:C$98)&gt;10,IF(AND(ISNUMBER('Control Sample Data'!C68),'Control Sample Data'!C68&lt;$C$109, 'Control Sample Data'!C68&gt;0),'Control Sample Data'!C68,$C$109),""))</f>
        <v>24.97</v>
      </c>
      <c r="R69" s="41">
        <f>IF('Control Sample Data'!D68="","",IF(SUM('Control Sample Data'!D$3:D$98)&gt;10,IF(AND(ISNUMBER('Control Sample Data'!D68),'Control Sample Data'!D68&lt;$C$109, 'Control Sample Data'!D68&gt;0),'Control Sample Data'!D68,$C$109),""))</f>
        <v>25.02</v>
      </c>
      <c r="S69" s="41">
        <f>IF('Control Sample Data'!E68="","",IF(SUM('Control Sample Data'!E$3:E$98)&gt;10,IF(AND(ISNUMBER('Control Sample Data'!E68),'Control Sample Data'!E68&lt;$C$109, 'Control Sample Data'!E68&gt;0),'Control Sample Data'!E68,$C$109),""))</f>
        <v>25.19</v>
      </c>
      <c r="T69" s="41" t="str">
        <f>IF('Control Sample Data'!F68="","",IF(SUM('Control Sample Data'!F$3:F$98)&gt;10,IF(AND(ISNUMBER('Control Sample Data'!F68),'Control Sample Data'!F68&lt;$C$109, 'Control Sample Data'!F68&gt;0),'Control Sample Data'!F68,$C$109),""))</f>
        <v/>
      </c>
      <c r="U69" s="41" t="str">
        <f>IF('Control Sample Data'!G68="","",IF(SUM('Control Sample Data'!G$3:G$98)&gt;10,IF(AND(ISNUMBER('Control Sample Data'!G68),'Control Sample Data'!G68&lt;$C$109, 'Control Sample Data'!G68&gt;0),'Control Sample Data'!G68,$C$109),""))</f>
        <v/>
      </c>
      <c r="V69" s="41" t="str">
        <f>IF('Control Sample Data'!H68="","",IF(SUM('Control Sample Data'!H$3:H$98)&gt;10,IF(AND(ISNUMBER('Control Sample Data'!H68),'Control Sample Data'!H68&lt;$C$109, 'Control Sample Data'!H68&gt;0),'Control Sample Data'!H68,$C$109),""))</f>
        <v/>
      </c>
      <c r="W69" s="41" t="str">
        <f>IF('Control Sample Data'!I68="","",IF(SUM('Control Sample Data'!I$3:I$98)&gt;10,IF(AND(ISNUMBER('Control Sample Data'!I68),'Control Sample Data'!I68&lt;$C$109, 'Control Sample Data'!I68&gt;0),'Control Sample Data'!I68,$C$109),""))</f>
        <v/>
      </c>
      <c r="X69" s="41" t="str">
        <f>IF('Control Sample Data'!J68="","",IF(SUM('Control Sample Data'!J$3:J$98)&gt;10,IF(AND(ISNUMBER('Control Sample Data'!J68),'Control Sample Data'!J68&lt;$C$109, 'Control Sample Data'!J68&gt;0),'Control Sample Data'!J68,$C$109),""))</f>
        <v/>
      </c>
      <c r="Y69" s="41" t="str">
        <f>IF('Control Sample Data'!K68="","",IF(SUM('Control Sample Data'!K$3:K$98)&gt;10,IF(AND(ISNUMBER('Control Sample Data'!K68),'Control Sample Data'!K68&lt;$C$109, 'Control Sample Data'!K68&gt;0),'Control Sample Data'!K68,$C$109),""))</f>
        <v/>
      </c>
      <c r="Z69" s="41" t="str">
        <f>IF('Control Sample Data'!L68="","",IF(SUM('Control Sample Data'!L$3:L$98)&gt;10,IF(AND(ISNUMBER('Control Sample Data'!L68),'Control Sample Data'!L68&lt;$C$109, 'Control Sample Data'!L68&gt;0),'Control Sample Data'!L68,$C$109),""))</f>
        <v/>
      </c>
      <c r="AA69" s="41" t="str">
        <f>IF('Control Sample Data'!M68="","",IF(SUM('Control Sample Data'!M$3:M$98)&gt;10,IF(AND(ISNUMBER('Control Sample Data'!M68),'Control Sample Data'!M68&lt;$C$109, 'Control Sample Data'!M68&gt;0),'Control Sample Data'!M68,$C$109),""))</f>
        <v/>
      </c>
      <c r="AB69" s="127" t="str">
        <f>IF('Control Sample Data'!N68="","",IF(SUM('Control Sample Data'!N$3:N$98)&gt;10,IF(AND(ISNUMBER('Control Sample Data'!N68),'Control Sample Data'!N68&lt;$C$109, 'Control Sample Data'!N68&gt;0),'Control Sample Data'!N68,$C$109),""))</f>
        <v/>
      </c>
      <c r="BA69" s="85" t="str">
        <f t="shared" ref="BA69:BA99" si="115">A69</f>
        <v>PDGFA</v>
      </c>
      <c r="BB69" s="107">
        <v>66</v>
      </c>
      <c r="BC69" s="86">
        <f t="shared" si="85"/>
        <v>3.5619999999999976</v>
      </c>
      <c r="BD69" s="86">
        <f t="shared" si="86"/>
        <v>3.4660000000000011</v>
      </c>
      <c r="BE69" s="86">
        <f t="shared" si="87"/>
        <v>3.5579999999999998</v>
      </c>
      <c r="BF69" s="86" t="str">
        <f t="shared" si="88"/>
        <v/>
      </c>
      <c r="BG69" s="86" t="str">
        <f t="shared" si="89"/>
        <v/>
      </c>
      <c r="BH69" s="86" t="str">
        <f t="shared" si="90"/>
        <v/>
      </c>
      <c r="BI69" s="86" t="str">
        <f t="shared" si="91"/>
        <v/>
      </c>
      <c r="BJ69" s="86" t="str">
        <f t="shared" si="92"/>
        <v/>
      </c>
      <c r="BK69" s="86" t="str">
        <f t="shared" si="93"/>
        <v/>
      </c>
      <c r="BL69" s="86" t="str">
        <f t="shared" si="94"/>
        <v/>
      </c>
      <c r="BM69" s="86" t="str">
        <f t="shared" ref="BM69:BM99" si="116">IF(ISERROR(M69-AM$26),"",M69-AM$26)</f>
        <v/>
      </c>
      <c r="BN69" s="86" t="str">
        <f t="shared" ref="BN69:BN99" si="117">IF(ISERROR(N69-AN$26),"",N69-AN$26)</f>
        <v/>
      </c>
      <c r="BO69" s="86">
        <f t="shared" si="95"/>
        <v>6.5</v>
      </c>
      <c r="BP69" s="86">
        <f t="shared" si="96"/>
        <v>6.6780000000000008</v>
      </c>
      <c r="BQ69" s="86">
        <f t="shared" si="97"/>
        <v>6.6140000000000008</v>
      </c>
      <c r="BR69" s="86" t="str">
        <f t="shared" si="98"/>
        <v/>
      </c>
      <c r="BS69" s="86" t="str">
        <f t="shared" si="99"/>
        <v/>
      </c>
      <c r="BT69" s="86" t="str">
        <f t="shared" si="100"/>
        <v/>
      </c>
      <c r="BU69" s="86" t="str">
        <f t="shared" si="101"/>
        <v/>
      </c>
      <c r="BV69" s="86" t="str">
        <f t="shared" si="102"/>
        <v/>
      </c>
      <c r="BW69" s="86" t="str">
        <f t="shared" si="103"/>
        <v/>
      </c>
      <c r="BX69" s="86" t="str">
        <f t="shared" si="104"/>
        <v/>
      </c>
      <c r="BY69" s="86" t="str">
        <f t="shared" ref="BY69:BY99" si="118">IF(ISERROR(AA69-AY$26),"",AA69-AY$26)</f>
        <v/>
      </c>
      <c r="BZ69" s="86" t="str">
        <f t="shared" ref="BZ69:BZ99" si="119">IF(ISERROR(AB69-AZ$26),"",AB69-AZ$26)</f>
        <v/>
      </c>
      <c r="CA69" s="41">
        <f t="shared" ref="CA69:CA99" si="120">IF(ISERROR(AVERAGE(BC69:BN69)),"N/A",AVERAGE(BC69:BN69))</f>
        <v>3.5286666666666662</v>
      </c>
      <c r="CB69" s="41">
        <f t="shared" ref="CB69:CB99" si="121">IF(ISERROR(AVERAGE(BO69:BZ69)),"N/A",AVERAGE(BO69:BZ69))</f>
        <v>6.5973333333333342</v>
      </c>
      <c r="CC69" s="90" t="str">
        <f t="shared" ref="CC69:CC99" si="122">A69</f>
        <v>PDGFA</v>
      </c>
      <c r="CD69" s="107">
        <v>66</v>
      </c>
      <c r="CE69" s="91">
        <f t="shared" si="105"/>
        <v>8.4670311092835654E-2</v>
      </c>
      <c r="CF69" s="91">
        <f t="shared" si="106"/>
        <v>9.0496135773722383E-2</v>
      </c>
      <c r="CG69" s="91">
        <f t="shared" si="107"/>
        <v>8.4905392784309058E-2</v>
      </c>
      <c r="CH69" s="91" t="str">
        <f t="shared" si="108"/>
        <v/>
      </c>
      <c r="CI69" s="91" t="str">
        <f t="shared" si="109"/>
        <v/>
      </c>
      <c r="CJ69" s="91" t="str">
        <f t="shared" si="110"/>
        <v/>
      </c>
      <c r="CK69" s="91" t="str">
        <f t="shared" si="111"/>
        <v/>
      </c>
      <c r="CL69" s="91" t="str">
        <f t="shared" si="112"/>
        <v/>
      </c>
      <c r="CM69" s="91" t="str">
        <f t="shared" si="113"/>
        <v/>
      </c>
      <c r="CN69" s="91" t="str">
        <f t="shared" si="114"/>
        <v/>
      </c>
      <c r="CO69" s="91" t="str">
        <f t="shared" ref="CO69:CO99" si="123">IF(BM69="","",POWER(2, -BM69))</f>
        <v/>
      </c>
      <c r="CP69" s="91" t="str">
        <f t="shared" ref="CP69:CP99" si="124">IF(BN69="","",POWER(2, -BN69))</f>
        <v/>
      </c>
      <c r="CQ69" s="91">
        <f t="shared" si="84"/>
        <v>1.1048543456039808E-2</v>
      </c>
      <c r="CR69" s="91">
        <f t="shared" si="83"/>
        <v>9.7661117389469428E-3</v>
      </c>
      <c r="CS69" s="91">
        <f t="shared" si="83"/>
        <v>1.0209103546040415E-2</v>
      </c>
      <c r="CT69" s="91" t="str">
        <f t="shared" si="83"/>
        <v/>
      </c>
      <c r="CU69" s="91" t="str">
        <f t="shared" si="83"/>
        <v/>
      </c>
      <c r="CV69" s="91" t="str">
        <f t="shared" si="83"/>
        <v/>
      </c>
      <c r="CW69" s="91" t="str">
        <f t="shared" si="50"/>
        <v/>
      </c>
      <c r="CX69" s="91" t="str">
        <f t="shared" si="50"/>
        <v/>
      </c>
      <c r="CY69" s="91" t="str">
        <f t="shared" si="50"/>
        <v/>
      </c>
      <c r="CZ69" s="91" t="str">
        <f t="shared" si="48"/>
        <v/>
      </c>
      <c r="DA69" s="91" t="str">
        <f t="shared" ref="DA69:DA99" si="125">IF(BY69="","",POWER(2, -BY69))</f>
        <v/>
      </c>
      <c r="DB69" s="91" t="str">
        <f t="shared" ref="DB69:DB99" si="126">IF(BZ69="","",POWER(2, -BZ69))</f>
        <v/>
      </c>
    </row>
    <row r="70" spans="1:106" ht="15" customHeight="1" x14ac:dyDescent="0.3">
      <c r="A70" s="126" t="str">
        <f>'Gene Table'!B69</f>
        <v>SPP1</v>
      </c>
      <c r="B70" s="102">
        <v>67</v>
      </c>
      <c r="C70" s="41">
        <f>IF('Test Sample Data'!C69="","",IF(SUM('Test Sample Data'!C$3:C$98)&gt;10,IF(AND(ISNUMBER('Test Sample Data'!C69),'Test Sample Data'!C69&lt;$C$109, 'Test Sample Data'!C69&gt;0),'Test Sample Data'!C69,$C$109),""))</f>
        <v>22.15</v>
      </c>
      <c r="D70" s="41">
        <f>IF('Test Sample Data'!D69="","",IF(SUM('Test Sample Data'!D$3:D$98)&gt;10,IF(AND(ISNUMBER('Test Sample Data'!D69),'Test Sample Data'!D69&lt;$C$109, 'Test Sample Data'!D69&gt;0),'Test Sample Data'!D69,$C$109),""))</f>
        <v>22.28</v>
      </c>
      <c r="E70" s="41">
        <f>IF('Test Sample Data'!E69="","",IF(SUM('Test Sample Data'!E$3:E$98)&gt;10,IF(AND(ISNUMBER('Test Sample Data'!E69),'Test Sample Data'!E69&lt;$C$109, 'Test Sample Data'!E69&gt;0),'Test Sample Data'!E69,$C$109),""))</f>
        <v>22.24</v>
      </c>
      <c r="F70" s="41" t="str">
        <f>IF('Test Sample Data'!F69="","",IF(SUM('Test Sample Data'!F$3:F$98)&gt;10,IF(AND(ISNUMBER('Test Sample Data'!F69),'Test Sample Data'!F69&lt;$C$109, 'Test Sample Data'!F69&gt;0),'Test Sample Data'!F69,$C$109),""))</f>
        <v/>
      </c>
      <c r="G70" s="41" t="str">
        <f>IF('Test Sample Data'!G69="","",IF(SUM('Test Sample Data'!G$3:G$98)&gt;10,IF(AND(ISNUMBER('Test Sample Data'!G69),'Test Sample Data'!G69&lt;$C$109, 'Test Sample Data'!G69&gt;0),'Test Sample Data'!G69,$C$109),""))</f>
        <v/>
      </c>
      <c r="H70" s="41" t="str">
        <f>IF('Test Sample Data'!H69="","",IF(SUM('Test Sample Data'!H$3:H$98)&gt;10,IF(AND(ISNUMBER('Test Sample Data'!H69),'Test Sample Data'!H69&lt;$C$109, 'Test Sample Data'!H69&gt;0),'Test Sample Data'!H69,$C$109),""))</f>
        <v/>
      </c>
      <c r="I70" s="41" t="str">
        <f>IF('Test Sample Data'!I69="","",IF(SUM('Test Sample Data'!I$3:I$98)&gt;10,IF(AND(ISNUMBER('Test Sample Data'!I69),'Test Sample Data'!I69&lt;$C$109, 'Test Sample Data'!I69&gt;0),'Test Sample Data'!I69,$C$109),""))</f>
        <v/>
      </c>
      <c r="J70" s="41" t="str">
        <f>IF('Test Sample Data'!J69="","",IF(SUM('Test Sample Data'!J$3:J$98)&gt;10,IF(AND(ISNUMBER('Test Sample Data'!J69),'Test Sample Data'!J69&lt;$C$109, 'Test Sample Data'!J69&gt;0),'Test Sample Data'!J69,$C$109),""))</f>
        <v/>
      </c>
      <c r="K70" s="41" t="str">
        <f>IF('Test Sample Data'!K69="","",IF(SUM('Test Sample Data'!K$3:K$98)&gt;10,IF(AND(ISNUMBER('Test Sample Data'!K69),'Test Sample Data'!K69&lt;$C$109, 'Test Sample Data'!K69&gt;0),'Test Sample Data'!K69,$C$109),""))</f>
        <v/>
      </c>
      <c r="L70" s="41" t="str">
        <f>IF('Test Sample Data'!L69="","",IF(SUM('Test Sample Data'!L$3:L$98)&gt;10,IF(AND(ISNUMBER('Test Sample Data'!L69),'Test Sample Data'!L69&lt;$C$109, 'Test Sample Data'!L69&gt;0),'Test Sample Data'!L69,$C$109),""))</f>
        <v/>
      </c>
      <c r="M70" s="41" t="str">
        <f>IF('Test Sample Data'!M69="","",IF(SUM('Test Sample Data'!M$3:M$98)&gt;10,IF(AND(ISNUMBER('Test Sample Data'!M69),'Test Sample Data'!M69&lt;$C$109, 'Test Sample Data'!M69&gt;0),'Test Sample Data'!M69,$C$109),""))</f>
        <v/>
      </c>
      <c r="N70" s="41" t="str">
        <f>IF('Test Sample Data'!N69="","",IF(SUM('Test Sample Data'!N$3:N$98)&gt;10,IF(AND(ISNUMBER('Test Sample Data'!N69),'Test Sample Data'!N69&lt;$C$109, 'Test Sample Data'!N69&gt;0),'Test Sample Data'!N69,$C$109),""))</f>
        <v/>
      </c>
      <c r="O70" s="41" t="str">
        <f>'Gene Table'!B69</f>
        <v>SPP1</v>
      </c>
      <c r="P70" s="102">
        <v>67</v>
      </c>
      <c r="Q70" s="41">
        <f>IF('Control Sample Data'!C69="","",IF(SUM('Control Sample Data'!C$3:C$98)&gt;10,IF(AND(ISNUMBER('Control Sample Data'!C69),'Control Sample Data'!C69&lt;$C$109, 'Control Sample Data'!C69&gt;0),'Control Sample Data'!C69,$C$109),""))</f>
        <v>21.45</v>
      </c>
      <c r="R70" s="41">
        <f>IF('Control Sample Data'!D69="","",IF(SUM('Control Sample Data'!D$3:D$98)&gt;10,IF(AND(ISNUMBER('Control Sample Data'!D69),'Control Sample Data'!D69&lt;$C$109, 'Control Sample Data'!D69&gt;0),'Control Sample Data'!D69,$C$109),""))</f>
        <v>21.55</v>
      </c>
      <c r="S70" s="41">
        <f>IF('Control Sample Data'!E69="","",IF(SUM('Control Sample Data'!E$3:E$98)&gt;10,IF(AND(ISNUMBER('Control Sample Data'!E69),'Control Sample Data'!E69&lt;$C$109, 'Control Sample Data'!E69&gt;0),'Control Sample Data'!E69,$C$109),""))</f>
        <v>21.4</v>
      </c>
      <c r="T70" s="41" t="str">
        <f>IF('Control Sample Data'!F69="","",IF(SUM('Control Sample Data'!F$3:F$98)&gt;10,IF(AND(ISNUMBER('Control Sample Data'!F69),'Control Sample Data'!F69&lt;$C$109, 'Control Sample Data'!F69&gt;0),'Control Sample Data'!F69,$C$109),""))</f>
        <v/>
      </c>
      <c r="U70" s="41" t="str">
        <f>IF('Control Sample Data'!G69="","",IF(SUM('Control Sample Data'!G$3:G$98)&gt;10,IF(AND(ISNUMBER('Control Sample Data'!G69),'Control Sample Data'!G69&lt;$C$109, 'Control Sample Data'!G69&gt;0),'Control Sample Data'!G69,$C$109),""))</f>
        <v/>
      </c>
      <c r="V70" s="41" t="str">
        <f>IF('Control Sample Data'!H69="","",IF(SUM('Control Sample Data'!H$3:H$98)&gt;10,IF(AND(ISNUMBER('Control Sample Data'!H69),'Control Sample Data'!H69&lt;$C$109, 'Control Sample Data'!H69&gt;0),'Control Sample Data'!H69,$C$109),""))</f>
        <v/>
      </c>
      <c r="W70" s="41" t="str">
        <f>IF('Control Sample Data'!I69="","",IF(SUM('Control Sample Data'!I$3:I$98)&gt;10,IF(AND(ISNUMBER('Control Sample Data'!I69),'Control Sample Data'!I69&lt;$C$109, 'Control Sample Data'!I69&gt;0),'Control Sample Data'!I69,$C$109),""))</f>
        <v/>
      </c>
      <c r="X70" s="41" t="str">
        <f>IF('Control Sample Data'!J69="","",IF(SUM('Control Sample Data'!J$3:J$98)&gt;10,IF(AND(ISNUMBER('Control Sample Data'!J69),'Control Sample Data'!J69&lt;$C$109, 'Control Sample Data'!J69&gt;0),'Control Sample Data'!J69,$C$109),""))</f>
        <v/>
      </c>
      <c r="Y70" s="41" t="str">
        <f>IF('Control Sample Data'!K69="","",IF(SUM('Control Sample Data'!K$3:K$98)&gt;10,IF(AND(ISNUMBER('Control Sample Data'!K69),'Control Sample Data'!K69&lt;$C$109, 'Control Sample Data'!K69&gt;0),'Control Sample Data'!K69,$C$109),""))</f>
        <v/>
      </c>
      <c r="Z70" s="41" t="str">
        <f>IF('Control Sample Data'!L69="","",IF(SUM('Control Sample Data'!L$3:L$98)&gt;10,IF(AND(ISNUMBER('Control Sample Data'!L69),'Control Sample Data'!L69&lt;$C$109, 'Control Sample Data'!L69&gt;0),'Control Sample Data'!L69,$C$109),""))</f>
        <v/>
      </c>
      <c r="AA70" s="41" t="str">
        <f>IF('Control Sample Data'!M69="","",IF(SUM('Control Sample Data'!M$3:M$98)&gt;10,IF(AND(ISNUMBER('Control Sample Data'!M69),'Control Sample Data'!M69&lt;$C$109, 'Control Sample Data'!M69&gt;0),'Control Sample Data'!M69,$C$109),""))</f>
        <v/>
      </c>
      <c r="AB70" s="127" t="str">
        <f>IF('Control Sample Data'!N69="","",IF(SUM('Control Sample Data'!N$3:N$98)&gt;10,IF(AND(ISNUMBER('Control Sample Data'!N69),'Control Sample Data'!N69&lt;$C$109, 'Control Sample Data'!N69&gt;0),'Control Sample Data'!N69,$C$109),""))</f>
        <v/>
      </c>
      <c r="BA70" s="85" t="str">
        <f t="shared" si="115"/>
        <v>SPP1</v>
      </c>
      <c r="BB70" s="107">
        <v>67</v>
      </c>
      <c r="BC70" s="86">
        <f t="shared" si="85"/>
        <v>3.4419999999999966</v>
      </c>
      <c r="BD70" s="86">
        <f t="shared" si="86"/>
        <v>3.5960000000000036</v>
      </c>
      <c r="BE70" s="86">
        <f t="shared" si="87"/>
        <v>3.6579999999999977</v>
      </c>
      <c r="BF70" s="86" t="str">
        <f t="shared" si="88"/>
        <v/>
      </c>
      <c r="BG70" s="86" t="str">
        <f t="shared" si="89"/>
        <v/>
      </c>
      <c r="BH70" s="86" t="str">
        <f t="shared" si="90"/>
        <v/>
      </c>
      <c r="BI70" s="86" t="str">
        <f t="shared" si="91"/>
        <v/>
      </c>
      <c r="BJ70" s="86" t="str">
        <f t="shared" si="92"/>
        <v/>
      </c>
      <c r="BK70" s="86" t="str">
        <f t="shared" si="93"/>
        <v/>
      </c>
      <c r="BL70" s="86" t="str">
        <f t="shared" si="94"/>
        <v/>
      </c>
      <c r="BM70" s="86" t="str">
        <f t="shared" si="116"/>
        <v/>
      </c>
      <c r="BN70" s="86" t="str">
        <f t="shared" si="117"/>
        <v/>
      </c>
      <c r="BO70" s="86">
        <f t="shared" si="95"/>
        <v>2.9800000000000004</v>
      </c>
      <c r="BP70" s="86">
        <f t="shared" si="96"/>
        <v>3.208000000000002</v>
      </c>
      <c r="BQ70" s="86">
        <f t="shared" si="97"/>
        <v>2.8239999999999981</v>
      </c>
      <c r="BR70" s="86" t="str">
        <f t="shared" si="98"/>
        <v/>
      </c>
      <c r="BS70" s="86" t="str">
        <f t="shared" si="99"/>
        <v/>
      </c>
      <c r="BT70" s="86" t="str">
        <f t="shared" si="100"/>
        <v/>
      </c>
      <c r="BU70" s="86" t="str">
        <f t="shared" si="101"/>
        <v/>
      </c>
      <c r="BV70" s="86" t="str">
        <f t="shared" si="102"/>
        <v/>
      </c>
      <c r="BW70" s="86" t="str">
        <f t="shared" si="103"/>
        <v/>
      </c>
      <c r="BX70" s="86" t="str">
        <f t="shared" si="104"/>
        <v/>
      </c>
      <c r="BY70" s="86" t="str">
        <f t="shared" si="118"/>
        <v/>
      </c>
      <c r="BZ70" s="86" t="str">
        <f t="shared" si="119"/>
        <v/>
      </c>
      <c r="CA70" s="41">
        <f t="shared" si="120"/>
        <v>3.5653333333333328</v>
      </c>
      <c r="CB70" s="41">
        <f t="shared" si="121"/>
        <v>3.004</v>
      </c>
      <c r="CC70" s="90" t="str">
        <f t="shared" si="122"/>
        <v>SPP1</v>
      </c>
      <c r="CD70" s="107">
        <v>67</v>
      </c>
      <c r="CE70" s="91">
        <f t="shared" si="105"/>
        <v>9.2014178885511375E-2</v>
      </c>
      <c r="CF70" s="91">
        <f t="shared" si="106"/>
        <v>8.2698214994257321E-2</v>
      </c>
      <c r="CG70" s="91">
        <f t="shared" si="107"/>
        <v>7.9219532627151673E-2</v>
      </c>
      <c r="CH70" s="91" t="str">
        <f t="shared" si="108"/>
        <v/>
      </c>
      <c r="CI70" s="91" t="str">
        <f t="shared" si="109"/>
        <v/>
      </c>
      <c r="CJ70" s="91" t="str">
        <f t="shared" si="110"/>
        <v/>
      </c>
      <c r="CK70" s="91" t="str">
        <f t="shared" si="111"/>
        <v/>
      </c>
      <c r="CL70" s="91" t="str">
        <f t="shared" si="112"/>
        <v/>
      </c>
      <c r="CM70" s="91" t="str">
        <f t="shared" si="113"/>
        <v/>
      </c>
      <c r="CN70" s="91" t="str">
        <f t="shared" si="114"/>
        <v/>
      </c>
      <c r="CO70" s="91" t="str">
        <f t="shared" si="123"/>
        <v/>
      </c>
      <c r="CP70" s="91" t="str">
        <f t="shared" si="124"/>
        <v/>
      </c>
      <c r="CQ70" s="91">
        <f t="shared" ref="CQ70:CQ92" si="127">IF(BO70="","",POWER(2, -BO70))</f>
        <v>0.12674493497375364</v>
      </c>
      <c r="CR70" s="91">
        <f t="shared" si="83"/>
        <v>0.10821707068995716</v>
      </c>
      <c r="CS70" s="91">
        <f t="shared" si="83"/>
        <v>0.14121840182126563</v>
      </c>
      <c r="CT70" s="91" t="str">
        <f t="shared" si="83"/>
        <v/>
      </c>
      <c r="CU70" s="91" t="str">
        <f t="shared" si="83"/>
        <v/>
      </c>
      <c r="CV70" s="91" t="str">
        <f t="shared" si="83"/>
        <v/>
      </c>
      <c r="CW70" s="91" t="str">
        <f t="shared" si="50"/>
        <v/>
      </c>
      <c r="CX70" s="91" t="str">
        <f t="shared" si="50"/>
        <v/>
      </c>
      <c r="CY70" s="91" t="str">
        <f t="shared" si="50"/>
        <v/>
      </c>
      <c r="CZ70" s="91" t="str">
        <f t="shared" si="48"/>
        <v/>
      </c>
      <c r="DA70" s="91" t="str">
        <f t="shared" si="125"/>
        <v/>
      </c>
      <c r="DB70" s="91" t="str">
        <f t="shared" si="126"/>
        <v/>
      </c>
    </row>
    <row r="71" spans="1:106" ht="15" customHeight="1" x14ac:dyDescent="0.3">
      <c r="A71" s="126" t="str">
        <f>'Gene Table'!B70</f>
        <v>TGFA</v>
      </c>
      <c r="B71" s="102">
        <v>68</v>
      </c>
      <c r="C71" s="41">
        <f>IF('Test Sample Data'!C70="","",IF(SUM('Test Sample Data'!C$3:C$98)&gt;10,IF(AND(ISNUMBER('Test Sample Data'!C70),'Test Sample Data'!C70&lt;$C$109, 'Test Sample Data'!C70&gt;0),'Test Sample Data'!C70,$C$109),""))</f>
        <v>35</v>
      </c>
      <c r="D71" s="41">
        <f>IF('Test Sample Data'!D70="","",IF(SUM('Test Sample Data'!D$3:D$98)&gt;10,IF(AND(ISNUMBER('Test Sample Data'!D70),'Test Sample Data'!D70&lt;$C$109, 'Test Sample Data'!D70&gt;0),'Test Sample Data'!D70,$C$109),""))</f>
        <v>35</v>
      </c>
      <c r="E71" s="41">
        <f>IF('Test Sample Data'!E70="","",IF(SUM('Test Sample Data'!E$3:E$98)&gt;10,IF(AND(ISNUMBER('Test Sample Data'!E70),'Test Sample Data'!E70&lt;$C$109, 'Test Sample Data'!E70&gt;0),'Test Sample Data'!E70,$C$109),""))</f>
        <v>35</v>
      </c>
      <c r="F71" s="41" t="str">
        <f>IF('Test Sample Data'!F70="","",IF(SUM('Test Sample Data'!F$3:F$98)&gt;10,IF(AND(ISNUMBER('Test Sample Data'!F70),'Test Sample Data'!F70&lt;$C$109, 'Test Sample Data'!F70&gt;0),'Test Sample Data'!F70,$C$109),""))</f>
        <v/>
      </c>
      <c r="G71" s="41" t="str">
        <f>IF('Test Sample Data'!G70="","",IF(SUM('Test Sample Data'!G$3:G$98)&gt;10,IF(AND(ISNUMBER('Test Sample Data'!G70),'Test Sample Data'!G70&lt;$C$109, 'Test Sample Data'!G70&gt;0),'Test Sample Data'!G70,$C$109),""))</f>
        <v/>
      </c>
      <c r="H71" s="41" t="str">
        <f>IF('Test Sample Data'!H70="","",IF(SUM('Test Sample Data'!H$3:H$98)&gt;10,IF(AND(ISNUMBER('Test Sample Data'!H70),'Test Sample Data'!H70&lt;$C$109, 'Test Sample Data'!H70&gt;0),'Test Sample Data'!H70,$C$109),""))</f>
        <v/>
      </c>
      <c r="I71" s="41" t="str">
        <f>IF('Test Sample Data'!I70="","",IF(SUM('Test Sample Data'!I$3:I$98)&gt;10,IF(AND(ISNUMBER('Test Sample Data'!I70),'Test Sample Data'!I70&lt;$C$109, 'Test Sample Data'!I70&gt;0),'Test Sample Data'!I70,$C$109),""))</f>
        <v/>
      </c>
      <c r="J71" s="41" t="str">
        <f>IF('Test Sample Data'!J70="","",IF(SUM('Test Sample Data'!J$3:J$98)&gt;10,IF(AND(ISNUMBER('Test Sample Data'!J70),'Test Sample Data'!J70&lt;$C$109, 'Test Sample Data'!J70&gt;0),'Test Sample Data'!J70,$C$109),""))</f>
        <v/>
      </c>
      <c r="K71" s="41" t="str">
        <f>IF('Test Sample Data'!K70="","",IF(SUM('Test Sample Data'!K$3:K$98)&gt;10,IF(AND(ISNUMBER('Test Sample Data'!K70),'Test Sample Data'!K70&lt;$C$109, 'Test Sample Data'!K70&gt;0),'Test Sample Data'!K70,$C$109),""))</f>
        <v/>
      </c>
      <c r="L71" s="41" t="str">
        <f>IF('Test Sample Data'!L70="","",IF(SUM('Test Sample Data'!L$3:L$98)&gt;10,IF(AND(ISNUMBER('Test Sample Data'!L70),'Test Sample Data'!L70&lt;$C$109, 'Test Sample Data'!L70&gt;0),'Test Sample Data'!L70,$C$109),""))</f>
        <v/>
      </c>
      <c r="M71" s="41" t="str">
        <f>IF('Test Sample Data'!M70="","",IF(SUM('Test Sample Data'!M$3:M$98)&gt;10,IF(AND(ISNUMBER('Test Sample Data'!M70),'Test Sample Data'!M70&lt;$C$109, 'Test Sample Data'!M70&gt;0),'Test Sample Data'!M70,$C$109),""))</f>
        <v/>
      </c>
      <c r="N71" s="41" t="str">
        <f>IF('Test Sample Data'!N70="","",IF(SUM('Test Sample Data'!N$3:N$98)&gt;10,IF(AND(ISNUMBER('Test Sample Data'!N70),'Test Sample Data'!N70&lt;$C$109, 'Test Sample Data'!N70&gt;0),'Test Sample Data'!N70,$C$109),""))</f>
        <v/>
      </c>
      <c r="O71" s="41" t="str">
        <f>'Gene Table'!B70</f>
        <v>TGFA</v>
      </c>
      <c r="P71" s="102">
        <v>68</v>
      </c>
      <c r="Q71" s="41">
        <f>IF('Control Sample Data'!C70="","",IF(SUM('Control Sample Data'!C$3:C$98)&gt;10,IF(AND(ISNUMBER('Control Sample Data'!C70),'Control Sample Data'!C70&lt;$C$109, 'Control Sample Data'!C70&gt;0),'Control Sample Data'!C70,$C$109),""))</f>
        <v>35</v>
      </c>
      <c r="R71" s="41">
        <f>IF('Control Sample Data'!D70="","",IF(SUM('Control Sample Data'!D$3:D$98)&gt;10,IF(AND(ISNUMBER('Control Sample Data'!D70),'Control Sample Data'!D70&lt;$C$109, 'Control Sample Data'!D70&gt;0),'Control Sample Data'!D70,$C$109),""))</f>
        <v>35</v>
      </c>
      <c r="S71" s="41">
        <f>IF('Control Sample Data'!E70="","",IF(SUM('Control Sample Data'!E$3:E$98)&gt;10,IF(AND(ISNUMBER('Control Sample Data'!E70),'Control Sample Data'!E70&lt;$C$109, 'Control Sample Data'!E70&gt;0),'Control Sample Data'!E70,$C$109),""))</f>
        <v>35</v>
      </c>
      <c r="T71" s="41" t="str">
        <f>IF('Control Sample Data'!F70="","",IF(SUM('Control Sample Data'!F$3:F$98)&gt;10,IF(AND(ISNUMBER('Control Sample Data'!F70),'Control Sample Data'!F70&lt;$C$109, 'Control Sample Data'!F70&gt;0),'Control Sample Data'!F70,$C$109),""))</f>
        <v/>
      </c>
      <c r="U71" s="41" t="str">
        <f>IF('Control Sample Data'!G70="","",IF(SUM('Control Sample Data'!G$3:G$98)&gt;10,IF(AND(ISNUMBER('Control Sample Data'!G70),'Control Sample Data'!G70&lt;$C$109, 'Control Sample Data'!G70&gt;0),'Control Sample Data'!G70,$C$109),""))</f>
        <v/>
      </c>
      <c r="V71" s="41" t="str">
        <f>IF('Control Sample Data'!H70="","",IF(SUM('Control Sample Data'!H$3:H$98)&gt;10,IF(AND(ISNUMBER('Control Sample Data'!H70),'Control Sample Data'!H70&lt;$C$109, 'Control Sample Data'!H70&gt;0),'Control Sample Data'!H70,$C$109),""))</f>
        <v/>
      </c>
      <c r="W71" s="41" t="str">
        <f>IF('Control Sample Data'!I70="","",IF(SUM('Control Sample Data'!I$3:I$98)&gt;10,IF(AND(ISNUMBER('Control Sample Data'!I70),'Control Sample Data'!I70&lt;$C$109, 'Control Sample Data'!I70&gt;0),'Control Sample Data'!I70,$C$109),""))</f>
        <v/>
      </c>
      <c r="X71" s="41" t="str">
        <f>IF('Control Sample Data'!J70="","",IF(SUM('Control Sample Data'!J$3:J$98)&gt;10,IF(AND(ISNUMBER('Control Sample Data'!J70),'Control Sample Data'!J70&lt;$C$109, 'Control Sample Data'!J70&gt;0),'Control Sample Data'!J70,$C$109),""))</f>
        <v/>
      </c>
      <c r="Y71" s="41" t="str">
        <f>IF('Control Sample Data'!K70="","",IF(SUM('Control Sample Data'!K$3:K$98)&gt;10,IF(AND(ISNUMBER('Control Sample Data'!K70),'Control Sample Data'!K70&lt;$C$109, 'Control Sample Data'!K70&gt;0),'Control Sample Data'!K70,$C$109),""))</f>
        <v/>
      </c>
      <c r="Z71" s="41" t="str">
        <f>IF('Control Sample Data'!L70="","",IF(SUM('Control Sample Data'!L$3:L$98)&gt;10,IF(AND(ISNUMBER('Control Sample Data'!L70),'Control Sample Data'!L70&lt;$C$109, 'Control Sample Data'!L70&gt;0),'Control Sample Data'!L70,$C$109),""))</f>
        <v/>
      </c>
      <c r="AA71" s="41" t="str">
        <f>IF('Control Sample Data'!M70="","",IF(SUM('Control Sample Data'!M$3:M$98)&gt;10,IF(AND(ISNUMBER('Control Sample Data'!M70),'Control Sample Data'!M70&lt;$C$109, 'Control Sample Data'!M70&gt;0),'Control Sample Data'!M70,$C$109),""))</f>
        <v/>
      </c>
      <c r="AB71" s="127" t="str">
        <f>IF('Control Sample Data'!N70="","",IF(SUM('Control Sample Data'!N$3:N$98)&gt;10,IF(AND(ISNUMBER('Control Sample Data'!N70),'Control Sample Data'!N70&lt;$C$109, 'Control Sample Data'!N70&gt;0),'Control Sample Data'!N70,$C$109),""))</f>
        <v/>
      </c>
      <c r="BA71" s="85" t="str">
        <f t="shared" si="115"/>
        <v>TGFA</v>
      </c>
      <c r="BB71" s="107">
        <v>68</v>
      </c>
      <c r="BC71" s="86">
        <f t="shared" si="85"/>
        <v>16.291999999999998</v>
      </c>
      <c r="BD71" s="86">
        <f t="shared" si="86"/>
        <v>16.316000000000003</v>
      </c>
      <c r="BE71" s="86">
        <f t="shared" si="87"/>
        <v>16.417999999999999</v>
      </c>
      <c r="BF71" s="86" t="str">
        <f t="shared" si="88"/>
        <v/>
      </c>
      <c r="BG71" s="86" t="str">
        <f t="shared" si="89"/>
        <v/>
      </c>
      <c r="BH71" s="86" t="str">
        <f t="shared" si="90"/>
        <v/>
      </c>
      <c r="BI71" s="86" t="str">
        <f t="shared" si="91"/>
        <v/>
      </c>
      <c r="BJ71" s="86" t="str">
        <f t="shared" si="92"/>
        <v/>
      </c>
      <c r="BK71" s="86" t="str">
        <f t="shared" si="93"/>
        <v/>
      </c>
      <c r="BL71" s="86" t="str">
        <f t="shared" si="94"/>
        <v/>
      </c>
      <c r="BM71" s="86" t="str">
        <f t="shared" si="116"/>
        <v/>
      </c>
      <c r="BN71" s="86" t="str">
        <f t="shared" si="117"/>
        <v/>
      </c>
      <c r="BO71" s="86">
        <f t="shared" si="95"/>
        <v>16.53</v>
      </c>
      <c r="BP71" s="86">
        <f t="shared" si="96"/>
        <v>16.658000000000001</v>
      </c>
      <c r="BQ71" s="86">
        <f t="shared" si="97"/>
        <v>16.423999999999999</v>
      </c>
      <c r="BR71" s="86" t="str">
        <f t="shared" si="98"/>
        <v/>
      </c>
      <c r="BS71" s="86" t="str">
        <f t="shared" si="99"/>
        <v/>
      </c>
      <c r="BT71" s="86" t="str">
        <f t="shared" si="100"/>
        <v/>
      </c>
      <c r="BU71" s="86" t="str">
        <f t="shared" si="101"/>
        <v/>
      </c>
      <c r="BV71" s="86" t="str">
        <f t="shared" si="102"/>
        <v/>
      </c>
      <c r="BW71" s="86" t="str">
        <f t="shared" si="103"/>
        <v/>
      </c>
      <c r="BX71" s="86" t="str">
        <f t="shared" si="104"/>
        <v/>
      </c>
      <c r="BY71" s="86" t="str">
        <f t="shared" si="118"/>
        <v/>
      </c>
      <c r="BZ71" s="86" t="str">
        <f t="shared" si="119"/>
        <v/>
      </c>
      <c r="CA71" s="41">
        <f t="shared" si="120"/>
        <v>16.342000000000002</v>
      </c>
      <c r="CB71" s="41">
        <f t="shared" si="121"/>
        <v>16.537333333333333</v>
      </c>
      <c r="CC71" s="90" t="str">
        <f t="shared" si="122"/>
        <v>TGFA</v>
      </c>
      <c r="CD71" s="107">
        <v>68</v>
      </c>
      <c r="CE71" s="91">
        <f t="shared" si="105"/>
        <v>1.2462905748138799E-5</v>
      </c>
      <c r="CF71" s="91">
        <f t="shared" si="106"/>
        <v>1.2257293651688118E-5</v>
      </c>
      <c r="CG71" s="91">
        <f t="shared" si="107"/>
        <v>1.1420616049138579E-5</v>
      </c>
      <c r="CH71" s="91" t="str">
        <f t="shared" si="108"/>
        <v/>
      </c>
      <c r="CI71" s="91" t="str">
        <f t="shared" si="109"/>
        <v/>
      </c>
      <c r="CJ71" s="91" t="str">
        <f t="shared" si="110"/>
        <v/>
      </c>
      <c r="CK71" s="91" t="str">
        <f t="shared" si="111"/>
        <v/>
      </c>
      <c r="CL71" s="91" t="str">
        <f t="shared" si="112"/>
        <v/>
      </c>
      <c r="CM71" s="91" t="str">
        <f t="shared" si="113"/>
        <v/>
      </c>
      <c r="CN71" s="91" t="str">
        <f t="shared" si="114"/>
        <v/>
      </c>
      <c r="CO71" s="91" t="str">
        <f t="shared" si="123"/>
        <v/>
      </c>
      <c r="CP71" s="91" t="str">
        <f t="shared" si="124"/>
        <v/>
      </c>
      <c r="CQ71" s="91">
        <f t="shared" si="127"/>
        <v>1.0567546601188079E-5</v>
      </c>
      <c r="CR71" s="91">
        <f t="shared" si="83"/>
        <v>9.670353103900327E-6</v>
      </c>
      <c r="CS71" s="91">
        <f t="shared" si="83"/>
        <v>1.1373217672721261E-5</v>
      </c>
      <c r="CT71" s="91" t="str">
        <f t="shared" si="83"/>
        <v/>
      </c>
      <c r="CU71" s="91" t="str">
        <f t="shared" si="83"/>
        <v/>
      </c>
      <c r="CV71" s="91" t="str">
        <f t="shared" si="83"/>
        <v/>
      </c>
      <c r="CW71" s="91" t="str">
        <f t="shared" si="50"/>
        <v/>
      </c>
      <c r="CX71" s="91" t="str">
        <f t="shared" si="50"/>
        <v/>
      </c>
      <c r="CY71" s="91" t="str">
        <f t="shared" si="50"/>
        <v/>
      </c>
      <c r="CZ71" s="91" t="str">
        <f t="shared" si="48"/>
        <v/>
      </c>
      <c r="DA71" s="91" t="str">
        <f t="shared" si="125"/>
        <v/>
      </c>
      <c r="DB71" s="91" t="str">
        <f t="shared" si="126"/>
        <v/>
      </c>
    </row>
    <row r="72" spans="1:106" ht="15" customHeight="1" x14ac:dyDescent="0.3">
      <c r="A72" s="126" t="str">
        <f>'Gene Table'!B71</f>
        <v>TGFB1</v>
      </c>
      <c r="B72" s="102">
        <v>69</v>
      </c>
      <c r="C72" s="41">
        <f>IF('Test Sample Data'!C71="","",IF(SUM('Test Sample Data'!C$3:C$98)&gt;10,IF(AND(ISNUMBER('Test Sample Data'!C71),'Test Sample Data'!C71&lt;$C$109, 'Test Sample Data'!C71&gt;0),'Test Sample Data'!C71,$C$109),""))</f>
        <v>24.12</v>
      </c>
      <c r="D72" s="41">
        <f>IF('Test Sample Data'!D71="","",IF(SUM('Test Sample Data'!D$3:D$98)&gt;10,IF(AND(ISNUMBER('Test Sample Data'!D71),'Test Sample Data'!D71&lt;$C$109, 'Test Sample Data'!D71&gt;0),'Test Sample Data'!D71,$C$109),""))</f>
        <v>24.24</v>
      </c>
      <c r="E72" s="41">
        <f>IF('Test Sample Data'!E71="","",IF(SUM('Test Sample Data'!E$3:E$98)&gt;10,IF(AND(ISNUMBER('Test Sample Data'!E71),'Test Sample Data'!E71&lt;$C$109, 'Test Sample Data'!E71&gt;0),'Test Sample Data'!E71,$C$109),""))</f>
        <v>24.15</v>
      </c>
      <c r="F72" s="41" t="str">
        <f>IF('Test Sample Data'!F71="","",IF(SUM('Test Sample Data'!F$3:F$98)&gt;10,IF(AND(ISNUMBER('Test Sample Data'!F71),'Test Sample Data'!F71&lt;$C$109, 'Test Sample Data'!F71&gt;0),'Test Sample Data'!F71,$C$109),""))</f>
        <v/>
      </c>
      <c r="G72" s="41" t="str">
        <f>IF('Test Sample Data'!G71="","",IF(SUM('Test Sample Data'!G$3:G$98)&gt;10,IF(AND(ISNUMBER('Test Sample Data'!G71),'Test Sample Data'!G71&lt;$C$109, 'Test Sample Data'!G71&gt;0),'Test Sample Data'!G71,$C$109),""))</f>
        <v/>
      </c>
      <c r="H72" s="41" t="str">
        <f>IF('Test Sample Data'!H71="","",IF(SUM('Test Sample Data'!H$3:H$98)&gt;10,IF(AND(ISNUMBER('Test Sample Data'!H71),'Test Sample Data'!H71&lt;$C$109, 'Test Sample Data'!H71&gt;0),'Test Sample Data'!H71,$C$109),""))</f>
        <v/>
      </c>
      <c r="I72" s="41" t="str">
        <f>IF('Test Sample Data'!I71="","",IF(SUM('Test Sample Data'!I$3:I$98)&gt;10,IF(AND(ISNUMBER('Test Sample Data'!I71),'Test Sample Data'!I71&lt;$C$109, 'Test Sample Data'!I71&gt;0),'Test Sample Data'!I71,$C$109),""))</f>
        <v/>
      </c>
      <c r="J72" s="41" t="str">
        <f>IF('Test Sample Data'!J71="","",IF(SUM('Test Sample Data'!J$3:J$98)&gt;10,IF(AND(ISNUMBER('Test Sample Data'!J71),'Test Sample Data'!J71&lt;$C$109, 'Test Sample Data'!J71&gt;0),'Test Sample Data'!J71,$C$109),""))</f>
        <v/>
      </c>
      <c r="K72" s="41" t="str">
        <f>IF('Test Sample Data'!K71="","",IF(SUM('Test Sample Data'!K$3:K$98)&gt;10,IF(AND(ISNUMBER('Test Sample Data'!K71),'Test Sample Data'!K71&lt;$C$109, 'Test Sample Data'!K71&gt;0),'Test Sample Data'!K71,$C$109),""))</f>
        <v/>
      </c>
      <c r="L72" s="41" t="str">
        <f>IF('Test Sample Data'!L71="","",IF(SUM('Test Sample Data'!L$3:L$98)&gt;10,IF(AND(ISNUMBER('Test Sample Data'!L71),'Test Sample Data'!L71&lt;$C$109, 'Test Sample Data'!L71&gt;0),'Test Sample Data'!L71,$C$109),""))</f>
        <v/>
      </c>
      <c r="M72" s="41" t="str">
        <f>IF('Test Sample Data'!M71="","",IF(SUM('Test Sample Data'!M$3:M$98)&gt;10,IF(AND(ISNUMBER('Test Sample Data'!M71),'Test Sample Data'!M71&lt;$C$109, 'Test Sample Data'!M71&gt;0),'Test Sample Data'!M71,$C$109),""))</f>
        <v/>
      </c>
      <c r="N72" s="41" t="str">
        <f>IF('Test Sample Data'!N71="","",IF(SUM('Test Sample Data'!N$3:N$98)&gt;10,IF(AND(ISNUMBER('Test Sample Data'!N71),'Test Sample Data'!N71&lt;$C$109, 'Test Sample Data'!N71&gt;0),'Test Sample Data'!N71,$C$109),""))</f>
        <v/>
      </c>
      <c r="O72" s="41" t="str">
        <f>'Gene Table'!B71</f>
        <v>TGFB1</v>
      </c>
      <c r="P72" s="102">
        <v>69</v>
      </c>
      <c r="Q72" s="41">
        <f>IF('Control Sample Data'!C71="","",IF(SUM('Control Sample Data'!C$3:C$98)&gt;10,IF(AND(ISNUMBER('Control Sample Data'!C71),'Control Sample Data'!C71&lt;$C$109, 'Control Sample Data'!C71&gt;0),'Control Sample Data'!C71,$C$109),""))</f>
        <v>29.15</v>
      </c>
      <c r="R72" s="41">
        <f>IF('Control Sample Data'!D71="","",IF(SUM('Control Sample Data'!D$3:D$98)&gt;10,IF(AND(ISNUMBER('Control Sample Data'!D71),'Control Sample Data'!D71&lt;$C$109, 'Control Sample Data'!D71&gt;0),'Control Sample Data'!D71,$C$109),""))</f>
        <v>28.79</v>
      </c>
      <c r="S72" s="41">
        <f>IF('Control Sample Data'!E71="","",IF(SUM('Control Sample Data'!E$3:E$98)&gt;10,IF(AND(ISNUMBER('Control Sample Data'!E71),'Control Sample Data'!E71&lt;$C$109, 'Control Sample Data'!E71&gt;0),'Control Sample Data'!E71,$C$109),""))</f>
        <v>28.59</v>
      </c>
      <c r="T72" s="41" t="str">
        <f>IF('Control Sample Data'!F71="","",IF(SUM('Control Sample Data'!F$3:F$98)&gt;10,IF(AND(ISNUMBER('Control Sample Data'!F71),'Control Sample Data'!F71&lt;$C$109, 'Control Sample Data'!F71&gt;0),'Control Sample Data'!F71,$C$109),""))</f>
        <v/>
      </c>
      <c r="U72" s="41" t="str">
        <f>IF('Control Sample Data'!G71="","",IF(SUM('Control Sample Data'!G$3:G$98)&gt;10,IF(AND(ISNUMBER('Control Sample Data'!G71),'Control Sample Data'!G71&lt;$C$109, 'Control Sample Data'!G71&gt;0),'Control Sample Data'!G71,$C$109),""))</f>
        <v/>
      </c>
      <c r="V72" s="41" t="str">
        <f>IF('Control Sample Data'!H71="","",IF(SUM('Control Sample Data'!H$3:H$98)&gt;10,IF(AND(ISNUMBER('Control Sample Data'!H71),'Control Sample Data'!H71&lt;$C$109, 'Control Sample Data'!H71&gt;0),'Control Sample Data'!H71,$C$109),""))</f>
        <v/>
      </c>
      <c r="W72" s="41" t="str">
        <f>IF('Control Sample Data'!I71="","",IF(SUM('Control Sample Data'!I$3:I$98)&gt;10,IF(AND(ISNUMBER('Control Sample Data'!I71),'Control Sample Data'!I71&lt;$C$109, 'Control Sample Data'!I71&gt;0),'Control Sample Data'!I71,$C$109),""))</f>
        <v/>
      </c>
      <c r="X72" s="41" t="str">
        <f>IF('Control Sample Data'!J71="","",IF(SUM('Control Sample Data'!J$3:J$98)&gt;10,IF(AND(ISNUMBER('Control Sample Data'!J71),'Control Sample Data'!J71&lt;$C$109, 'Control Sample Data'!J71&gt;0),'Control Sample Data'!J71,$C$109),""))</f>
        <v/>
      </c>
      <c r="Y72" s="41" t="str">
        <f>IF('Control Sample Data'!K71="","",IF(SUM('Control Sample Data'!K$3:K$98)&gt;10,IF(AND(ISNUMBER('Control Sample Data'!K71),'Control Sample Data'!K71&lt;$C$109, 'Control Sample Data'!K71&gt;0),'Control Sample Data'!K71,$C$109),""))</f>
        <v/>
      </c>
      <c r="Z72" s="41" t="str">
        <f>IF('Control Sample Data'!L71="","",IF(SUM('Control Sample Data'!L$3:L$98)&gt;10,IF(AND(ISNUMBER('Control Sample Data'!L71),'Control Sample Data'!L71&lt;$C$109, 'Control Sample Data'!L71&gt;0),'Control Sample Data'!L71,$C$109),""))</f>
        <v/>
      </c>
      <c r="AA72" s="41" t="str">
        <f>IF('Control Sample Data'!M71="","",IF(SUM('Control Sample Data'!M$3:M$98)&gt;10,IF(AND(ISNUMBER('Control Sample Data'!M71),'Control Sample Data'!M71&lt;$C$109, 'Control Sample Data'!M71&gt;0),'Control Sample Data'!M71,$C$109),""))</f>
        <v/>
      </c>
      <c r="AB72" s="127" t="str">
        <f>IF('Control Sample Data'!N71="","",IF(SUM('Control Sample Data'!N$3:N$98)&gt;10,IF(AND(ISNUMBER('Control Sample Data'!N71),'Control Sample Data'!N71&lt;$C$109, 'Control Sample Data'!N71&gt;0),'Control Sample Data'!N71,$C$109),""))</f>
        <v/>
      </c>
      <c r="BA72" s="85" t="str">
        <f t="shared" si="115"/>
        <v>TGFB1</v>
      </c>
      <c r="BB72" s="107">
        <v>69</v>
      </c>
      <c r="BC72" s="86">
        <f t="shared" si="85"/>
        <v>5.411999999999999</v>
      </c>
      <c r="BD72" s="86">
        <f t="shared" si="86"/>
        <v>5.5560000000000009</v>
      </c>
      <c r="BE72" s="86">
        <f t="shared" si="87"/>
        <v>5.5679999999999978</v>
      </c>
      <c r="BF72" s="86" t="str">
        <f t="shared" si="88"/>
        <v/>
      </c>
      <c r="BG72" s="86" t="str">
        <f t="shared" si="89"/>
        <v/>
      </c>
      <c r="BH72" s="86" t="str">
        <f t="shared" si="90"/>
        <v/>
      </c>
      <c r="BI72" s="86" t="str">
        <f t="shared" si="91"/>
        <v/>
      </c>
      <c r="BJ72" s="86" t="str">
        <f t="shared" si="92"/>
        <v/>
      </c>
      <c r="BK72" s="86" t="str">
        <f t="shared" si="93"/>
        <v/>
      </c>
      <c r="BL72" s="86" t="str">
        <f t="shared" si="94"/>
        <v/>
      </c>
      <c r="BM72" s="86" t="str">
        <f t="shared" si="116"/>
        <v/>
      </c>
      <c r="BN72" s="86" t="str">
        <f t="shared" si="117"/>
        <v/>
      </c>
      <c r="BO72" s="86">
        <f t="shared" si="95"/>
        <v>10.68</v>
      </c>
      <c r="BP72" s="86">
        <f t="shared" si="96"/>
        <v>10.448</v>
      </c>
      <c r="BQ72" s="86">
        <f t="shared" si="97"/>
        <v>10.013999999999999</v>
      </c>
      <c r="BR72" s="86" t="str">
        <f t="shared" si="98"/>
        <v/>
      </c>
      <c r="BS72" s="86" t="str">
        <f t="shared" si="99"/>
        <v/>
      </c>
      <c r="BT72" s="86" t="str">
        <f t="shared" si="100"/>
        <v/>
      </c>
      <c r="BU72" s="86" t="str">
        <f t="shared" si="101"/>
        <v/>
      </c>
      <c r="BV72" s="86" t="str">
        <f t="shared" si="102"/>
        <v/>
      </c>
      <c r="BW72" s="86" t="str">
        <f t="shared" si="103"/>
        <v/>
      </c>
      <c r="BX72" s="86" t="str">
        <f t="shared" si="104"/>
        <v/>
      </c>
      <c r="BY72" s="86" t="str">
        <f t="shared" si="118"/>
        <v/>
      </c>
      <c r="BZ72" s="86" t="str">
        <f t="shared" si="119"/>
        <v/>
      </c>
      <c r="CA72" s="41">
        <f t="shared" si="120"/>
        <v>5.5119999999999996</v>
      </c>
      <c r="CB72" s="41">
        <f t="shared" si="121"/>
        <v>10.380666666666666</v>
      </c>
      <c r="CC72" s="90" t="str">
        <f t="shared" si="122"/>
        <v>TGFB1</v>
      </c>
      <c r="CD72" s="107">
        <v>69</v>
      </c>
      <c r="CE72" s="91">
        <f t="shared" si="105"/>
        <v>2.3486898094774437E-2</v>
      </c>
      <c r="CF72" s="91">
        <f t="shared" si="106"/>
        <v>2.1255794568843037E-2</v>
      </c>
      <c r="CG72" s="91">
        <f t="shared" si="107"/>
        <v>2.1079727099057831E-2</v>
      </c>
      <c r="CH72" s="91" t="str">
        <f t="shared" si="108"/>
        <v/>
      </c>
      <c r="CI72" s="91" t="str">
        <f t="shared" si="109"/>
        <v/>
      </c>
      <c r="CJ72" s="91" t="str">
        <f t="shared" si="110"/>
        <v/>
      </c>
      <c r="CK72" s="91" t="str">
        <f t="shared" si="111"/>
        <v/>
      </c>
      <c r="CL72" s="91" t="str">
        <f t="shared" si="112"/>
        <v/>
      </c>
      <c r="CM72" s="91" t="str">
        <f t="shared" si="113"/>
        <v/>
      </c>
      <c r="CN72" s="91" t="str">
        <f t="shared" si="114"/>
        <v/>
      </c>
      <c r="CO72" s="91" t="str">
        <f t="shared" si="123"/>
        <v/>
      </c>
      <c r="CP72" s="91" t="str">
        <f t="shared" si="124"/>
        <v/>
      </c>
      <c r="CQ72" s="91">
        <f t="shared" si="127"/>
        <v>6.095364008308655E-4</v>
      </c>
      <c r="CR72" s="91">
        <f t="shared" si="83"/>
        <v>7.1587732284629361E-4</v>
      </c>
      <c r="CS72" s="91">
        <f t="shared" si="83"/>
        <v>9.6713171087209478E-4</v>
      </c>
      <c r="CT72" s="91" t="str">
        <f t="shared" si="83"/>
        <v/>
      </c>
      <c r="CU72" s="91" t="str">
        <f t="shared" si="83"/>
        <v/>
      </c>
      <c r="CV72" s="91" t="str">
        <f t="shared" si="83"/>
        <v/>
      </c>
      <c r="CW72" s="91" t="str">
        <f t="shared" si="50"/>
        <v/>
      </c>
      <c r="CX72" s="91" t="str">
        <f t="shared" si="50"/>
        <v/>
      </c>
      <c r="CY72" s="91" t="str">
        <f t="shared" si="50"/>
        <v/>
      </c>
      <c r="CZ72" s="91" t="str">
        <f t="shared" si="48"/>
        <v/>
      </c>
      <c r="DA72" s="91" t="str">
        <f t="shared" si="125"/>
        <v/>
      </c>
      <c r="DB72" s="91" t="str">
        <f t="shared" si="126"/>
        <v/>
      </c>
    </row>
    <row r="73" spans="1:106" ht="15" customHeight="1" x14ac:dyDescent="0.3">
      <c r="A73" s="126" t="str">
        <f>'Gene Table'!B72</f>
        <v>TGFB2</v>
      </c>
      <c r="B73" s="102">
        <v>70</v>
      </c>
      <c r="C73" s="41">
        <f>IF('Test Sample Data'!C72="","",IF(SUM('Test Sample Data'!C$3:C$98)&gt;10,IF(AND(ISNUMBER('Test Sample Data'!C72),'Test Sample Data'!C72&lt;$C$109, 'Test Sample Data'!C72&gt;0),'Test Sample Data'!C72,$C$109),""))</f>
        <v>29.33</v>
      </c>
      <c r="D73" s="41">
        <f>IF('Test Sample Data'!D72="","",IF(SUM('Test Sample Data'!D$3:D$98)&gt;10,IF(AND(ISNUMBER('Test Sample Data'!D72),'Test Sample Data'!D72&lt;$C$109, 'Test Sample Data'!D72&gt;0),'Test Sample Data'!D72,$C$109),""))</f>
        <v>29.46</v>
      </c>
      <c r="E73" s="41">
        <f>IF('Test Sample Data'!E72="","",IF(SUM('Test Sample Data'!E$3:E$98)&gt;10,IF(AND(ISNUMBER('Test Sample Data'!E72),'Test Sample Data'!E72&lt;$C$109, 'Test Sample Data'!E72&gt;0),'Test Sample Data'!E72,$C$109),""))</f>
        <v>29.07</v>
      </c>
      <c r="F73" s="41" t="str">
        <f>IF('Test Sample Data'!F72="","",IF(SUM('Test Sample Data'!F$3:F$98)&gt;10,IF(AND(ISNUMBER('Test Sample Data'!F72),'Test Sample Data'!F72&lt;$C$109, 'Test Sample Data'!F72&gt;0),'Test Sample Data'!F72,$C$109),""))</f>
        <v/>
      </c>
      <c r="G73" s="41" t="str">
        <f>IF('Test Sample Data'!G72="","",IF(SUM('Test Sample Data'!G$3:G$98)&gt;10,IF(AND(ISNUMBER('Test Sample Data'!G72),'Test Sample Data'!G72&lt;$C$109, 'Test Sample Data'!G72&gt;0),'Test Sample Data'!G72,$C$109),""))</f>
        <v/>
      </c>
      <c r="H73" s="41" t="str">
        <f>IF('Test Sample Data'!H72="","",IF(SUM('Test Sample Data'!H$3:H$98)&gt;10,IF(AND(ISNUMBER('Test Sample Data'!H72),'Test Sample Data'!H72&lt;$C$109, 'Test Sample Data'!H72&gt;0),'Test Sample Data'!H72,$C$109),""))</f>
        <v/>
      </c>
      <c r="I73" s="41" t="str">
        <f>IF('Test Sample Data'!I72="","",IF(SUM('Test Sample Data'!I$3:I$98)&gt;10,IF(AND(ISNUMBER('Test Sample Data'!I72),'Test Sample Data'!I72&lt;$C$109, 'Test Sample Data'!I72&gt;0),'Test Sample Data'!I72,$C$109),""))</f>
        <v/>
      </c>
      <c r="J73" s="41" t="str">
        <f>IF('Test Sample Data'!J72="","",IF(SUM('Test Sample Data'!J$3:J$98)&gt;10,IF(AND(ISNUMBER('Test Sample Data'!J72),'Test Sample Data'!J72&lt;$C$109, 'Test Sample Data'!J72&gt;0),'Test Sample Data'!J72,$C$109),""))</f>
        <v/>
      </c>
      <c r="K73" s="41" t="str">
        <f>IF('Test Sample Data'!K72="","",IF(SUM('Test Sample Data'!K$3:K$98)&gt;10,IF(AND(ISNUMBER('Test Sample Data'!K72),'Test Sample Data'!K72&lt;$C$109, 'Test Sample Data'!K72&gt;0),'Test Sample Data'!K72,$C$109),""))</f>
        <v/>
      </c>
      <c r="L73" s="41" t="str">
        <f>IF('Test Sample Data'!L72="","",IF(SUM('Test Sample Data'!L$3:L$98)&gt;10,IF(AND(ISNUMBER('Test Sample Data'!L72),'Test Sample Data'!L72&lt;$C$109, 'Test Sample Data'!L72&gt;0),'Test Sample Data'!L72,$C$109),""))</f>
        <v/>
      </c>
      <c r="M73" s="41" t="str">
        <f>IF('Test Sample Data'!M72="","",IF(SUM('Test Sample Data'!M$3:M$98)&gt;10,IF(AND(ISNUMBER('Test Sample Data'!M72),'Test Sample Data'!M72&lt;$C$109, 'Test Sample Data'!M72&gt;0),'Test Sample Data'!M72,$C$109),""))</f>
        <v/>
      </c>
      <c r="N73" s="41" t="str">
        <f>IF('Test Sample Data'!N72="","",IF(SUM('Test Sample Data'!N$3:N$98)&gt;10,IF(AND(ISNUMBER('Test Sample Data'!N72),'Test Sample Data'!N72&lt;$C$109, 'Test Sample Data'!N72&gt;0),'Test Sample Data'!N72,$C$109),""))</f>
        <v/>
      </c>
      <c r="O73" s="41" t="str">
        <f>'Gene Table'!B72</f>
        <v>TGFB2</v>
      </c>
      <c r="P73" s="102">
        <v>70</v>
      </c>
      <c r="Q73" s="41">
        <f>IF('Control Sample Data'!C72="","",IF(SUM('Control Sample Data'!C$3:C$98)&gt;10,IF(AND(ISNUMBER('Control Sample Data'!C72),'Control Sample Data'!C72&lt;$C$109, 'Control Sample Data'!C72&gt;0),'Control Sample Data'!C72,$C$109),""))</f>
        <v>26.9</v>
      </c>
      <c r="R73" s="41">
        <f>IF('Control Sample Data'!D72="","",IF(SUM('Control Sample Data'!D$3:D$98)&gt;10,IF(AND(ISNUMBER('Control Sample Data'!D72),'Control Sample Data'!D72&lt;$C$109, 'Control Sample Data'!D72&gt;0),'Control Sample Data'!D72,$C$109),""))</f>
        <v>26.75</v>
      </c>
      <c r="S73" s="41">
        <f>IF('Control Sample Data'!E72="","",IF(SUM('Control Sample Data'!E$3:E$98)&gt;10,IF(AND(ISNUMBER('Control Sample Data'!E72),'Control Sample Data'!E72&lt;$C$109, 'Control Sample Data'!E72&gt;0),'Control Sample Data'!E72,$C$109),""))</f>
        <v>27.12</v>
      </c>
      <c r="T73" s="41" t="str">
        <f>IF('Control Sample Data'!F72="","",IF(SUM('Control Sample Data'!F$3:F$98)&gt;10,IF(AND(ISNUMBER('Control Sample Data'!F72),'Control Sample Data'!F72&lt;$C$109, 'Control Sample Data'!F72&gt;0),'Control Sample Data'!F72,$C$109),""))</f>
        <v/>
      </c>
      <c r="U73" s="41" t="str">
        <f>IF('Control Sample Data'!G72="","",IF(SUM('Control Sample Data'!G$3:G$98)&gt;10,IF(AND(ISNUMBER('Control Sample Data'!G72),'Control Sample Data'!G72&lt;$C$109, 'Control Sample Data'!G72&gt;0),'Control Sample Data'!G72,$C$109),""))</f>
        <v/>
      </c>
      <c r="V73" s="41" t="str">
        <f>IF('Control Sample Data'!H72="","",IF(SUM('Control Sample Data'!H$3:H$98)&gt;10,IF(AND(ISNUMBER('Control Sample Data'!H72),'Control Sample Data'!H72&lt;$C$109, 'Control Sample Data'!H72&gt;0),'Control Sample Data'!H72,$C$109),""))</f>
        <v/>
      </c>
      <c r="W73" s="41" t="str">
        <f>IF('Control Sample Data'!I72="","",IF(SUM('Control Sample Data'!I$3:I$98)&gt;10,IF(AND(ISNUMBER('Control Sample Data'!I72),'Control Sample Data'!I72&lt;$C$109, 'Control Sample Data'!I72&gt;0),'Control Sample Data'!I72,$C$109),""))</f>
        <v/>
      </c>
      <c r="X73" s="41" t="str">
        <f>IF('Control Sample Data'!J72="","",IF(SUM('Control Sample Data'!J$3:J$98)&gt;10,IF(AND(ISNUMBER('Control Sample Data'!J72),'Control Sample Data'!J72&lt;$C$109, 'Control Sample Data'!J72&gt;0),'Control Sample Data'!J72,$C$109),""))</f>
        <v/>
      </c>
      <c r="Y73" s="41" t="str">
        <f>IF('Control Sample Data'!K72="","",IF(SUM('Control Sample Data'!K$3:K$98)&gt;10,IF(AND(ISNUMBER('Control Sample Data'!K72),'Control Sample Data'!K72&lt;$C$109, 'Control Sample Data'!K72&gt;0),'Control Sample Data'!K72,$C$109),""))</f>
        <v/>
      </c>
      <c r="Z73" s="41" t="str">
        <f>IF('Control Sample Data'!L72="","",IF(SUM('Control Sample Data'!L$3:L$98)&gt;10,IF(AND(ISNUMBER('Control Sample Data'!L72),'Control Sample Data'!L72&lt;$C$109, 'Control Sample Data'!L72&gt;0),'Control Sample Data'!L72,$C$109),""))</f>
        <v/>
      </c>
      <c r="AA73" s="41" t="str">
        <f>IF('Control Sample Data'!M72="","",IF(SUM('Control Sample Data'!M$3:M$98)&gt;10,IF(AND(ISNUMBER('Control Sample Data'!M72),'Control Sample Data'!M72&lt;$C$109, 'Control Sample Data'!M72&gt;0),'Control Sample Data'!M72,$C$109),""))</f>
        <v/>
      </c>
      <c r="AB73" s="127" t="str">
        <f>IF('Control Sample Data'!N72="","",IF(SUM('Control Sample Data'!N$3:N$98)&gt;10,IF(AND(ISNUMBER('Control Sample Data'!N72),'Control Sample Data'!N72&lt;$C$109, 'Control Sample Data'!N72&gt;0),'Control Sample Data'!N72,$C$109),""))</f>
        <v/>
      </c>
      <c r="BA73" s="85" t="str">
        <f t="shared" si="115"/>
        <v>TGFB2</v>
      </c>
      <c r="BB73" s="107">
        <v>70</v>
      </c>
      <c r="BC73" s="86">
        <f t="shared" si="85"/>
        <v>10.621999999999996</v>
      </c>
      <c r="BD73" s="86">
        <f t="shared" si="86"/>
        <v>10.776000000000003</v>
      </c>
      <c r="BE73" s="86">
        <f t="shared" si="87"/>
        <v>10.488</v>
      </c>
      <c r="BF73" s="86" t="str">
        <f t="shared" si="88"/>
        <v/>
      </c>
      <c r="BG73" s="86" t="str">
        <f t="shared" si="89"/>
        <v/>
      </c>
      <c r="BH73" s="86" t="str">
        <f t="shared" si="90"/>
        <v/>
      </c>
      <c r="BI73" s="86" t="str">
        <f t="shared" si="91"/>
        <v/>
      </c>
      <c r="BJ73" s="86" t="str">
        <f t="shared" si="92"/>
        <v/>
      </c>
      <c r="BK73" s="86" t="str">
        <f t="shared" si="93"/>
        <v/>
      </c>
      <c r="BL73" s="86" t="str">
        <f t="shared" si="94"/>
        <v/>
      </c>
      <c r="BM73" s="86" t="str">
        <f t="shared" si="116"/>
        <v/>
      </c>
      <c r="BN73" s="86" t="str">
        <f t="shared" si="117"/>
        <v/>
      </c>
      <c r="BO73" s="86">
        <f t="shared" si="95"/>
        <v>8.43</v>
      </c>
      <c r="BP73" s="86">
        <f t="shared" si="96"/>
        <v>8.4080000000000013</v>
      </c>
      <c r="BQ73" s="86">
        <f t="shared" si="97"/>
        <v>8.5440000000000005</v>
      </c>
      <c r="BR73" s="86" t="str">
        <f t="shared" si="98"/>
        <v/>
      </c>
      <c r="BS73" s="86" t="str">
        <f t="shared" si="99"/>
        <v/>
      </c>
      <c r="BT73" s="86" t="str">
        <f t="shared" si="100"/>
        <v/>
      </c>
      <c r="BU73" s="86" t="str">
        <f t="shared" si="101"/>
        <v/>
      </c>
      <c r="BV73" s="86" t="str">
        <f t="shared" si="102"/>
        <v/>
      </c>
      <c r="BW73" s="86" t="str">
        <f t="shared" si="103"/>
        <v/>
      </c>
      <c r="BX73" s="86" t="str">
        <f t="shared" si="104"/>
        <v/>
      </c>
      <c r="BY73" s="86" t="str">
        <f t="shared" si="118"/>
        <v/>
      </c>
      <c r="BZ73" s="86" t="str">
        <f t="shared" si="119"/>
        <v/>
      </c>
      <c r="CA73" s="41">
        <f t="shared" si="120"/>
        <v>10.628666666666666</v>
      </c>
      <c r="CB73" s="41">
        <f t="shared" si="121"/>
        <v>8.4606666666666666</v>
      </c>
      <c r="CC73" s="90" t="str">
        <f t="shared" si="122"/>
        <v>TGFB2</v>
      </c>
      <c r="CD73" s="107">
        <v>70</v>
      </c>
      <c r="CE73" s="91">
        <f t="shared" si="105"/>
        <v>6.345405578395718E-4</v>
      </c>
      <c r="CF73" s="91">
        <f t="shared" si="106"/>
        <v>5.7029657940093541E-4</v>
      </c>
      <c r="CG73" s="91">
        <f t="shared" si="107"/>
        <v>6.9630161980671005E-4</v>
      </c>
      <c r="CH73" s="91" t="str">
        <f t="shared" si="108"/>
        <v/>
      </c>
      <c r="CI73" s="91" t="str">
        <f t="shared" si="109"/>
        <v/>
      </c>
      <c r="CJ73" s="91" t="str">
        <f t="shared" si="110"/>
        <v/>
      </c>
      <c r="CK73" s="91" t="str">
        <f t="shared" si="111"/>
        <v/>
      </c>
      <c r="CL73" s="91" t="str">
        <f t="shared" si="112"/>
        <v/>
      </c>
      <c r="CM73" s="91" t="str">
        <f t="shared" si="113"/>
        <v/>
      </c>
      <c r="CN73" s="91" t="str">
        <f t="shared" si="114"/>
        <v/>
      </c>
      <c r="CO73" s="91" t="str">
        <f t="shared" si="123"/>
        <v/>
      </c>
      <c r="CP73" s="91" t="str">
        <f t="shared" si="124"/>
        <v/>
      </c>
      <c r="CQ73" s="91">
        <f t="shared" si="127"/>
        <v>2.8994600988848621E-3</v>
      </c>
      <c r="CR73" s="91">
        <f t="shared" si="83"/>
        <v>2.9440134952312116E-3</v>
      </c>
      <c r="CS73" s="91">
        <f t="shared" si="83"/>
        <v>2.6791665792785099E-3</v>
      </c>
      <c r="CT73" s="91" t="str">
        <f t="shared" si="83"/>
        <v/>
      </c>
      <c r="CU73" s="91" t="str">
        <f t="shared" si="83"/>
        <v/>
      </c>
      <c r="CV73" s="91" t="str">
        <f t="shared" si="83"/>
        <v/>
      </c>
      <c r="CW73" s="91" t="str">
        <f t="shared" si="50"/>
        <v/>
      </c>
      <c r="CX73" s="91" t="str">
        <f t="shared" si="50"/>
        <v/>
      </c>
      <c r="CY73" s="91" t="str">
        <f t="shared" si="50"/>
        <v/>
      </c>
      <c r="CZ73" s="91" t="str">
        <f t="shared" si="48"/>
        <v/>
      </c>
      <c r="DA73" s="91" t="str">
        <f t="shared" si="125"/>
        <v/>
      </c>
      <c r="DB73" s="91" t="str">
        <f t="shared" si="126"/>
        <v/>
      </c>
    </row>
    <row r="74" spans="1:106" ht="15" customHeight="1" x14ac:dyDescent="0.3">
      <c r="A74" s="126" t="str">
        <f>'Gene Table'!B73</f>
        <v>TGFB3</v>
      </c>
      <c r="B74" s="102">
        <v>71</v>
      </c>
      <c r="C74" s="41">
        <f>IF('Test Sample Data'!C73="","",IF(SUM('Test Sample Data'!C$3:C$98)&gt;10,IF(AND(ISNUMBER('Test Sample Data'!C73),'Test Sample Data'!C73&lt;$C$109, 'Test Sample Data'!C73&gt;0),'Test Sample Data'!C73,$C$109),""))</f>
        <v>18.23</v>
      </c>
      <c r="D74" s="41">
        <f>IF('Test Sample Data'!D73="","",IF(SUM('Test Sample Data'!D$3:D$98)&gt;10,IF(AND(ISNUMBER('Test Sample Data'!D73),'Test Sample Data'!D73&lt;$C$109, 'Test Sample Data'!D73&gt;0),'Test Sample Data'!D73,$C$109),""))</f>
        <v>18.260000000000002</v>
      </c>
      <c r="E74" s="41">
        <f>IF('Test Sample Data'!E73="","",IF(SUM('Test Sample Data'!E$3:E$98)&gt;10,IF(AND(ISNUMBER('Test Sample Data'!E73),'Test Sample Data'!E73&lt;$C$109, 'Test Sample Data'!E73&gt;0),'Test Sample Data'!E73,$C$109),""))</f>
        <v>18.21</v>
      </c>
      <c r="F74" s="41" t="str">
        <f>IF('Test Sample Data'!F73="","",IF(SUM('Test Sample Data'!F$3:F$98)&gt;10,IF(AND(ISNUMBER('Test Sample Data'!F73),'Test Sample Data'!F73&lt;$C$109, 'Test Sample Data'!F73&gt;0),'Test Sample Data'!F73,$C$109),""))</f>
        <v/>
      </c>
      <c r="G74" s="41" t="str">
        <f>IF('Test Sample Data'!G73="","",IF(SUM('Test Sample Data'!G$3:G$98)&gt;10,IF(AND(ISNUMBER('Test Sample Data'!G73),'Test Sample Data'!G73&lt;$C$109, 'Test Sample Data'!G73&gt;0),'Test Sample Data'!G73,$C$109),""))</f>
        <v/>
      </c>
      <c r="H74" s="41" t="str">
        <f>IF('Test Sample Data'!H73="","",IF(SUM('Test Sample Data'!H$3:H$98)&gt;10,IF(AND(ISNUMBER('Test Sample Data'!H73),'Test Sample Data'!H73&lt;$C$109, 'Test Sample Data'!H73&gt;0),'Test Sample Data'!H73,$C$109),""))</f>
        <v/>
      </c>
      <c r="I74" s="41" t="str">
        <f>IF('Test Sample Data'!I73="","",IF(SUM('Test Sample Data'!I$3:I$98)&gt;10,IF(AND(ISNUMBER('Test Sample Data'!I73),'Test Sample Data'!I73&lt;$C$109, 'Test Sample Data'!I73&gt;0),'Test Sample Data'!I73,$C$109),""))</f>
        <v/>
      </c>
      <c r="J74" s="41" t="str">
        <f>IF('Test Sample Data'!J73="","",IF(SUM('Test Sample Data'!J$3:J$98)&gt;10,IF(AND(ISNUMBER('Test Sample Data'!J73),'Test Sample Data'!J73&lt;$C$109, 'Test Sample Data'!J73&gt;0),'Test Sample Data'!J73,$C$109),""))</f>
        <v/>
      </c>
      <c r="K74" s="41" t="str">
        <f>IF('Test Sample Data'!K73="","",IF(SUM('Test Sample Data'!K$3:K$98)&gt;10,IF(AND(ISNUMBER('Test Sample Data'!K73),'Test Sample Data'!K73&lt;$C$109, 'Test Sample Data'!K73&gt;0),'Test Sample Data'!K73,$C$109),""))</f>
        <v/>
      </c>
      <c r="L74" s="41" t="str">
        <f>IF('Test Sample Data'!L73="","",IF(SUM('Test Sample Data'!L$3:L$98)&gt;10,IF(AND(ISNUMBER('Test Sample Data'!L73),'Test Sample Data'!L73&lt;$C$109, 'Test Sample Data'!L73&gt;0),'Test Sample Data'!L73,$C$109),""))</f>
        <v/>
      </c>
      <c r="M74" s="41" t="str">
        <f>IF('Test Sample Data'!M73="","",IF(SUM('Test Sample Data'!M$3:M$98)&gt;10,IF(AND(ISNUMBER('Test Sample Data'!M73),'Test Sample Data'!M73&lt;$C$109, 'Test Sample Data'!M73&gt;0),'Test Sample Data'!M73,$C$109),""))</f>
        <v/>
      </c>
      <c r="N74" s="41" t="str">
        <f>IF('Test Sample Data'!N73="","",IF(SUM('Test Sample Data'!N$3:N$98)&gt;10,IF(AND(ISNUMBER('Test Sample Data'!N73),'Test Sample Data'!N73&lt;$C$109, 'Test Sample Data'!N73&gt;0),'Test Sample Data'!N73,$C$109),""))</f>
        <v/>
      </c>
      <c r="O74" s="41" t="str">
        <f>'Gene Table'!B73</f>
        <v>TGFB3</v>
      </c>
      <c r="P74" s="102">
        <v>71</v>
      </c>
      <c r="Q74" s="41">
        <f>IF('Control Sample Data'!C73="","",IF(SUM('Control Sample Data'!C$3:C$98)&gt;10,IF(AND(ISNUMBER('Control Sample Data'!C73),'Control Sample Data'!C73&lt;$C$109, 'Control Sample Data'!C73&gt;0),'Control Sample Data'!C73,$C$109),""))</f>
        <v>18.66</v>
      </c>
      <c r="R74" s="41">
        <f>IF('Control Sample Data'!D73="","",IF(SUM('Control Sample Data'!D$3:D$98)&gt;10,IF(AND(ISNUMBER('Control Sample Data'!D73),'Control Sample Data'!D73&lt;$C$109, 'Control Sample Data'!D73&gt;0),'Control Sample Data'!D73,$C$109),""))</f>
        <v>18.59</v>
      </c>
      <c r="S74" s="41">
        <f>IF('Control Sample Data'!E73="","",IF(SUM('Control Sample Data'!E$3:E$98)&gt;10,IF(AND(ISNUMBER('Control Sample Data'!E73),'Control Sample Data'!E73&lt;$C$109, 'Control Sample Data'!E73&gt;0),'Control Sample Data'!E73,$C$109),""))</f>
        <v>18.46</v>
      </c>
      <c r="T74" s="41" t="str">
        <f>IF('Control Sample Data'!F73="","",IF(SUM('Control Sample Data'!F$3:F$98)&gt;10,IF(AND(ISNUMBER('Control Sample Data'!F73),'Control Sample Data'!F73&lt;$C$109, 'Control Sample Data'!F73&gt;0),'Control Sample Data'!F73,$C$109),""))</f>
        <v/>
      </c>
      <c r="U74" s="41" t="str">
        <f>IF('Control Sample Data'!G73="","",IF(SUM('Control Sample Data'!G$3:G$98)&gt;10,IF(AND(ISNUMBER('Control Sample Data'!G73),'Control Sample Data'!G73&lt;$C$109, 'Control Sample Data'!G73&gt;0),'Control Sample Data'!G73,$C$109),""))</f>
        <v/>
      </c>
      <c r="V74" s="41" t="str">
        <f>IF('Control Sample Data'!H73="","",IF(SUM('Control Sample Data'!H$3:H$98)&gt;10,IF(AND(ISNUMBER('Control Sample Data'!H73),'Control Sample Data'!H73&lt;$C$109, 'Control Sample Data'!H73&gt;0),'Control Sample Data'!H73,$C$109),""))</f>
        <v/>
      </c>
      <c r="W74" s="41" t="str">
        <f>IF('Control Sample Data'!I73="","",IF(SUM('Control Sample Data'!I$3:I$98)&gt;10,IF(AND(ISNUMBER('Control Sample Data'!I73),'Control Sample Data'!I73&lt;$C$109, 'Control Sample Data'!I73&gt;0),'Control Sample Data'!I73,$C$109),""))</f>
        <v/>
      </c>
      <c r="X74" s="41" t="str">
        <f>IF('Control Sample Data'!J73="","",IF(SUM('Control Sample Data'!J$3:J$98)&gt;10,IF(AND(ISNUMBER('Control Sample Data'!J73),'Control Sample Data'!J73&lt;$C$109, 'Control Sample Data'!J73&gt;0),'Control Sample Data'!J73,$C$109),""))</f>
        <v/>
      </c>
      <c r="Y74" s="41" t="str">
        <f>IF('Control Sample Data'!K73="","",IF(SUM('Control Sample Data'!K$3:K$98)&gt;10,IF(AND(ISNUMBER('Control Sample Data'!K73),'Control Sample Data'!K73&lt;$C$109, 'Control Sample Data'!K73&gt;0),'Control Sample Data'!K73,$C$109),""))</f>
        <v/>
      </c>
      <c r="Z74" s="41" t="str">
        <f>IF('Control Sample Data'!L73="","",IF(SUM('Control Sample Data'!L$3:L$98)&gt;10,IF(AND(ISNUMBER('Control Sample Data'!L73),'Control Sample Data'!L73&lt;$C$109, 'Control Sample Data'!L73&gt;0),'Control Sample Data'!L73,$C$109),""))</f>
        <v/>
      </c>
      <c r="AA74" s="41" t="str">
        <f>IF('Control Sample Data'!M73="","",IF(SUM('Control Sample Data'!M$3:M$98)&gt;10,IF(AND(ISNUMBER('Control Sample Data'!M73),'Control Sample Data'!M73&lt;$C$109, 'Control Sample Data'!M73&gt;0),'Control Sample Data'!M73,$C$109),""))</f>
        <v/>
      </c>
      <c r="AB74" s="127" t="str">
        <f>IF('Control Sample Data'!N73="","",IF(SUM('Control Sample Data'!N$3:N$98)&gt;10,IF(AND(ISNUMBER('Control Sample Data'!N73),'Control Sample Data'!N73&lt;$C$109, 'Control Sample Data'!N73&gt;0),'Control Sample Data'!N73,$C$109),""))</f>
        <v/>
      </c>
      <c r="BA74" s="85" t="str">
        <f t="shared" si="115"/>
        <v>TGFB3</v>
      </c>
      <c r="BB74" s="107">
        <v>71</v>
      </c>
      <c r="BC74" s="86">
        <f t="shared" si="85"/>
        <v>-0.47800000000000153</v>
      </c>
      <c r="BD74" s="86">
        <f t="shared" si="86"/>
        <v>-0.42399999999999594</v>
      </c>
      <c r="BE74" s="86">
        <f t="shared" si="87"/>
        <v>-0.37199999999999989</v>
      </c>
      <c r="BF74" s="86" t="str">
        <f t="shared" si="88"/>
        <v/>
      </c>
      <c r="BG74" s="86" t="str">
        <f t="shared" si="89"/>
        <v/>
      </c>
      <c r="BH74" s="86" t="str">
        <f t="shared" si="90"/>
        <v/>
      </c>
      <c r="BI74" s="86" t="str">
        <f t="shared" si="91"/>
        <v/>
      </c>
      <c r="BJ74" s="86" t="str">
        <f t="shared" si="92"/>
        <v/>
      </c>
      <c r="BK74" s="86" t="str">
        <f t="shared" si="93"/>
        <v/>
      </c>
      <c r="BL74" s="86" t="str">
        <f t="shared" si="94"/>
        <v/>
      </c>
      <c r="BM74" s="86" t="str">
        <f t="shared" si="116"/>
        <v/>
      </c>
      <c r="BN74" s="86" t="str">
        <f t="shared" si="117"/>
        <v/>
      </c>
      <c r="BO74" s="86">
        <f t="shared" si="95"/>
        <v>0.19000000000000128</v>
      </c>
      <c r="BP74" s="86">
        <f t="shared" si="96"/>
        <v>0.24800000000000111</v>
      </c>
      <c r="BQ74" s="86">
        <f t="shared" si="97"/>
        <v>-0.11599999999999966</v>
      </c>
      <c r="BR74" s="86" t="str">
        <f t="shared" si="98"/>
        <v/>
      </c>
      <c r="BS74" s="86" t="str">
        <f t="shared" si="99"/>
        <v/>
      </c>
      <c r="BT74" s="86" t="str">
        <f t="shared" si="100"/>
        <v/>
      </c>
      <c r="BU74" s="86" t="str">
        <f t="shared" si="101"/>
        <v/>
      </c>
      <c r="BV74" s="86" t="str">
        <f t="shared" si="102"/>
        <v/>
      </c>
      <c r="BW74" s="86" t="str">
        <f t="shared" si="103"/>
        <v/>
      </c>
      <c r="BX74" s="86" t="str">
        <f t="shared" si="104"/>
        <v/>
      </c>
      <c r="BY74" s="86" t="str">
        <f t="shared" si="118"/>
        <v/>
      </c>
      <c r="BZ74" s="86" t="str">
        <f t="shared" si="119"/>
        <v/>
      </c>
      <c r="CA74" s="41">
        <f t="shared" si="120"/>
        <v>-0.4246666666666658</v>
      </c>
      <c r="CB74" s="41">
        <f t="shared" si="121"/>
        <v>0.10733333333333424</v>
      </c>
      <c r="CC74" s="90" t="str">
        <f t="shared" si="122"/>
        <v>TGFB3</v>
      </c>
      <c r="CD74" s="107">
        <v>71</v>
      </c>
      <c r="CE74" s="91">
        <f t="shared" si="105"/>
        <v>1.3928114806690364</v>
      </c>
      <c r="CF74" s="91">
        <f t="shared" si="106"/>
        <v>1.3416422248822575</v>
      </c>
      <c r="CG74" s="91">
        <f t="shared" si="107"/>
        <v>1.2941456544828533</v>
      </c>
      <c r="CH74" s="91" t="str">
        <f t="shared" si="108"/>
        <v/>
      </c>
      <c r="CI74" s="91" t="str">
        <f t="shared" si="109"/>
        <v/>
      </c>
      <c r="CJ74" s="91" t="str">
        <f t="shared" si="110"/>
        <v/>
      </c>
      <c r="CK74" s="91" t="str">
        <f t="shared" si="111"/>
        <v/>
      </c>
      <c r="CL74" s="91" t="str">
        <f t="shared" si="112"/>
        <v/>
      </c>
      <c r="CM74" s="91" t="str">
        <f t="shared" si="113"/>
        <v/>
      </c>
      <c r="CN74" s="91" t="str">
        <f t="shared" si="114"/>
        <v/>
      </c>
      <c r="CO74" s="91" t="str">
        <f t="shared" si="123"/>
        <v/>
      </c>
      <c r="CP74" s="91" t="str">
        <f t="shared" si="124"/>
        <v/>
      </c>
      <c r="CQ74" s="91">
        <f t="shared" si="127"/>
        <v>0.8766057213160342</v>
      </c>
      <c r="CR74" s="91">
        <f t="shared" si="83"/>
        <v>0.84206295360841532</v>
      </c>
      <c r="CS74" s="91">
        <f t="shared" si="83"/>
        <v>1.0837259668447798</v>
      </c>
      <c r="CT74" s="91" t="str">
        <f t="shared" si="83"/>
        <v/>
      </c>
      <c r="CU74" s="91" t="str">
        <f t="shared" si="83"/>
        <v/>
      </c>
      <c r="CV74" s="91" t="str">
        <f t="shared" si="83"/>
        <v/>
      </c>
      <c r="CW74" s="91" t="str">
        <f t="shared" si="50"/>
        <v/>
      </c>
      <c r="CX74" s="91" t="str">
        <f t="shared" si="50"/>
        <v/>
      </c>
      <c r="CY74" s="91" t="str">
        <f t="shared" si="50"/>
        <v/>
      </c>
      <c r="CZ74" s="91" t="str">
        <f t="shared" si="48"/>
        <v/>
      </c>
      <c r="DA74" s="91" t="str">
        <f t="shared" si="125"/>
        <v/>
      </c>
      <c r="DB74" s="91" t="str">
        <f t="shared" si="126"/>
        <v/>
      </c>
    </row>
    <row r="75" spans="1:106" ht="15" customHeight="1" x14ac:dyDescent="0.3">
      <c r="A75" s="126" t="str">
        <f>'Gene Table'!B74</f>
        <v>THPO</v>
      </c>
      <c r="B75" s="102">
        <v>72</v>
      </c>
      <c r="C75" s="41">
        <f>IF('Test Sample Data'!C74="","",IF(SUM('Test Sample Data'!C$3:C$98)&gt;10,IF(AND(ISNUMBER('Test Sample Data'!C74),'Test Sample Data'!C74&lt;$C$109, 'Test Sample Data'!C74&gt;0),'Test Sample Data'!C74,$C$109),""))</f>
        <v>28.88</v>
      </c>
      <c r="D75" s="41">
        <f>IF('Test Sample Data'!D74="","",IF(SUM('Test Sample Data'!D$3:D$98)&gt;10,IF(AND(ISNUMBER('Test Sample Data'!D74),'Test Sample Data'!D74&lt;$C$109, 'Test Sample Data'!D74&gt;0),'Test Sample Data'!D74,$C$109),""))</f>
        <v>29.09</v>
      </c>
      <c r="E75" s="41">
        <f>IF('Test Sample Data'!E74="","",IF(SUM('Test Sample Data'!E$3:E$98)&gt;10,IF(AND(ISNUMBER('Test Sample Data'!E74),'Test Sample Data'!E74&lt;$C$109, 'Test Sample Data'!E74&gt;0),'Test Sample Data'!E74,$C$109),""))</f>
        <v>28.98</v>
      </c>
      <c r="F75" s="41" t="str">
        <f>IF('Test Sample Data'!F74="","",IF(SUM('Test Sample Data'!F$3:F$98)&gt;10,IF(AND(ISNUMBER('Test Sample Data'!F74),'Test Sample Data'!F74&lt;$C$109, 'Test Sample Data'!F74&gt;0),'Test Sample Data'!F74,$C$109),""))</f>
        <v/>
      </c>
      <c r="G75" s="41" t="str">
        <f>IF('Test Sample Data'!G74="","",IF(SUM('Test Sample Data'!G$3:G$98)&gt;10,IF(AND(ISNUMBER('Test Sample Data'!G74),'Test Sample Data'!G74&lt;$C$109, 'Test Sample Data'!G74&gt;0),'Test Sample Data'!G74,$C$109),""))</f>
        <v/>
      </c>
      <c r="H75" s="41" t="str">
        <f>IF('Test Sample Data'!H74="","",IF(SUM('Test Sample Data'!H$3:H$98)&gt;10,IF(AND(ISNUMBER('Test Sample Data'!H74),'Test Sample Data'!H74&lt;$C$109, 'Test Sample Data'!H74&gt;0),'Test Sample Data'!H74,$C$109),""))</f>
        <v/>
      </c>
      <c r="I75" s="41" t="str">
        <f>IF('Test Sample Data'!I74="","",IF(SUM('Test Sample Data'!I$3:I$98)&gt;10,IF(AND(ISNUMBER('Test Sample Data'!I74),'Test Sample Data'!I74&lt;$C$109, 'Test Sample Data'!I74&gt;0),'Test Sample Data'!I74,$C$109),""))</f>
        <v/>
      </c>
      <c r="J75" s="41" t="str">
        <f>IF('Test Sample Data'!J74="","",IF(SUM('Test Sample Data'!J$3:J$98)&gt;10,IF(AND(ISNUMBER('Test Sample Data'!J74),'Test Sample Data'!J74&lt;$C$109, 'Test Sample Data'!J74&gt;0),'Test Sample Data'!J74,$C$109),""))</f>
        <v/>
      </c>
      <c r="K75" s="41" t="str">
        <f>IF('Test Sample Data'!K74="","",IF(SUM('Test Sample Data'!K$3:K$98)&gt;10,IF(AND(ISNUMBER('Test Sample Data'!K74),'Test Sample Data'!K74&lt;$C$109, 'Test Sample Data'!K74&gt;0),'Test Sample Data'!K74,$C$109),""))</f>
        <v/>
      </c>
      <c r="L75" s="41" t="str">
        <f>IF('Test Sample Data'!L74="","",IF(SUM('Test Sample Data'!L$3:L$98)&gt;10,IF(AND(ISNUMBER('Test Sample Data'!L74),'Test Sample Data'!L74&lt;$C$109, 'Test Sample Data'!L74&gt;0),'Test Sample Data'!L74,$C$109),""))</f>
        <v/>
      </c>
      <c r="M75" s="41" t="str">
        <f>IF('Test Sample Data'!M74="","",IF(SUM('Test Sample Data'!M$3:M$98)&gt;10,IF(AND(ISNUMBER('Test Sample Data'!M74),'Test Sample Data'!M74&lt;$C$109, 'Test Sample Data'!M74&gt;0),'Test Sample Data'!M74,$C$109),""))</f>
        <v/>
      </c>
      <c r="N75" s="41" t="str">
        <f>IF('Test Sample Data'!N74="","",IF(SUM('Test Sample Data'!N$3:N$98)&gt;10,IF(AND(ISNUMBER('Test Sample Data'!N74),'Test Sample Data'!N74&lt;$C$109, 'Test Sample Data'!N74&gt;0),'Test Sample Data'!N74,$C$109),""))</f>
        <v/>
      </c>
      <c r="O75" s="41" t="str">
        <f>'Gene Table'!B74</f>
        <v>THPO</v>
      </c>
      <c r="P75" s="102">
        <v>72</v>
      </c>
      <c r="Q75" s="41">
        <f>IF('Control Sample Data'!C74="","",IF(SUM('Control Sample Data'!C$3:C$98)&gt;10,IF(AND(ISNUMBER('Control Sample Data'!C74),'Control Sample Data'!C74&lt;$C$109, 'Control Sample Data'!C74&gt;0),'Control Sample Data'!C74,$C$109),""))</f>
        <v>31.03</v>
      </c>
      <c r="R75" s="41">
        <f>IF('Control Sample Data'!D74="","",IF(SUM('Control Sample Data'!D$3:D$98)&gt;10,IF(AND(ISNUMBER('Control Sample Data'!D74),'Control Sample Data'!D74&lt;$C$109, 'Control Sample Data'!D74&gt;0),'Control Sample Data'!D74,$C$109),""))</f>
        <v>31.22</v>
      </c>
      <c r="S75" s="41">
        <f>IF('Control Sample Data'!E74="","",IF(SUM('Control Sample Data'!E$3:E$98)&gt;10,IF(AND(ISNUMBER('Control Sample Data'!E74),'Control Sample Data'!E74&lt;$C$109, 'Control Sample Data'!E74&gt;0),'Control Sample Data'!E74,$C$109),""))</f>
        <v>31.44</v>
      </c>
      <c r="T75" s="41" t="str">
        <f>IF('Control Sample Data'!F74="","",IF(SUM('Control Sample Data'!F$3:F$98)&gt;10,IF(AND(ISNUMBER('Control Sample Data'!F74),'Control Sample Data'!F74&lt;$C$109, 'Control Sample Data'!F74&gt;0),'Control Sample Data'!F74,$C$109),""))</f>
        <v/>
      </c>
      <c r="U75" s="41" t="str">
        <f>IF('Control Sample Data'!G74="","",IF(SUM('Control Sample Data'!G$3:G$98)&gt;10,IF(AND(ISNUMBER('Control Sample Data'!G74),'Control Sample Data'!G74&lt;$C$109, 'Control Sample Data'!G74&gt;0),'Control Sample Data'!G74,$C$109),""))</f>
        <v/>
      </c>
      <c r="V75" s="41" t="str">
        <f>IF('Control Sample Data'!H74="","",IF(SUM('Control Sample Data'!H$3:H$98)&gt;10,IF(AND(ISNUMBER('Control Sample Data'!H74),'Control Sample Data'!H74&lt;$C$109, 'Control Sample Data'!H74&gt;0),'Control Sample Data'!H74,$C$109),""))</f>
        <v/>
      </c>
      <c r="W75" s="41" t="str">
        <f>IF('Control Sample Data'!I74="","",IF(SUM('Control Sample Data'!I$3:I$98)&gt;10,IF(AND(ISNUMBER('Control Sample Data'!I74),'Control Sample Data'!I74&lt;$C$109, 'Control Sample Data'!I74&gt;0),'Control Sample Data'!I74,$C$109),""))</f>
        <v/>
      </c>
      <c r="X75" s="41" t="str">
        <f>IF('Control Sample Data'!J74="","",IF(SUM('Control Sample Data'!J$3:J$98)&gt;10,IF(AND(ISNUMBER('Control Sample Data'!J74),'Control Sample Data'!J74&lt;$C$109, 'Control Sample Data'!J74&gt;0),'Control Sample Data'!J74,$C$109),""))</f>
        <v/>
      </c>
      <c r="Y75" s="41" t="str">
        <f>IF('Control Sample Data'!K74="","",IF(SUM('Control Sample Data'!K$3:K$98)&gt;10,IF(AND(ISNUMBER('Control Sample Data'!K74),'Control Sample Data'!K74&lt;$C$109, 'Control Sample Data'!K74&gt;0),'Control Sample Data'!K74,$C$109),""))</f>
        <v/>
      </c>
      <c r="Z75" s="41" t="str">
        <f>IF('Control Sample Data'!L74="","",IF(SUM('Control Sample Data'!L$3:L$98)&gt;10,IF(AND(ISNUMBER('Control Sample Data'!L74),'Control Sample Data'!L74&lt;$C$109, 'Control Sample Data'!L74&gt;0),'Control Sample Data'!L74,$C$109),""))</f>
        <v/>
      </c>
      <c r="AA75" s="41" t="str">
        <f>IF('Control Sample Data'!M74="","",IF(SUM('Control Sample Data'!M$3:M$98)&gt;10,IF(AND(ISNUMBER('Control Sample Data'!M74),'Control Sample Data'!M74&lt;$C$109, 'Control Sample Data'!M74&gt;0),'Control Sample Data'!M74,$C$109),""))</f>
        <v/>
      </c>
      <c r="AB75" s="127" t="str">
        <f>IF('Control Sample Data'!N74="","",IF(SUM('Control Sample Data'!N$3:N$98)&gt;10,IF(AND(ISNUMBER('Control Sample Data'!N74),'Control Sample Data'!N74&lt;$C$109, 'Control Sample Data'!N74&gt;0),'Control Sample Data'!N74,$C$109),""))</f>
        <v/>
      </c>
      <c r="BA75" s="85" t="str">
        <f t="shared" si="115"/>
        <v>THPO</v>
      </c>
      <c r="BB75" s="107">
        <v>72</v>
      </c>
      <c r="BC75" s="86">
        <f t="shared" si="85"/>
        <v>10.171999999999997</v>
      </c>
      <c r="BD75" s="86">
        <f t="shared" si="86"/>
        <v>10.406000000000002</v>
      </c>
      <c r="BE75" s="86">
        <f t="shared" si="87"/>
        <v>10.398</v>
      </c>
      <c r="BF75" s="86" t="str">
        <f t="shared" si="88"/>
        <v/>
      </c>
      <c r="BG75" s="86" t="str">
        <f t="shared" si="89"/>
        <v/>
      </c>
      <c r="BH75" s="86" t="str">
        <f t="shared" si="90"/>
        <v/>
      </c>
      <c r="BI75" s="86" t="str">
        <f t="shared" si="91"/>
        <v/>
      </c>
      <c r="BJ75" s="86" t="str">
        <f t="shared" si="92"/>
        <v/>
      </c>
      <c r="BK75" s="86" t="str">
        <f t="shared" si="93"/>
        <v/>
      </c>
      <c r="BL75" s="86" t="str">
        <f t="shared" si="94"/>
        <v/>
      </c>
      <c r="BM75" s="86" t="str">
        <f t="shared" si="116"/>
        <v/>
      </c>
      <c r="BN75" s="86" t="str">
        <f t="shared" si="117"/>
        <v/>
      </c>
      <c r="BO75" s="86">
        <f t="shared" si="95"/>
        <v>12.560000000000002</v>
      </c>
      <c r="BP75" s="86">
        <f t="shared" si="96"/>
        <v>12.878</v>
      </c>
      <c r="BQ75" s="86">
        <f t="shared" si="97"/>
        <v>12.864000000000001</v>
      </c>
      <c r="BR75" s="86" t="str">
        <f t="shared" si="98"/>
        <v/>
      </c>
      <c r="BS75" s="86" t="str">
        <f t="shared" si="99"/>
        <v/>
      </c>
      <c r="BT75" s="86" t="str">
        <f t="shared" si="100"/>
        <v/>
      </c>
      <c r="BU75" s="86" t="str">
        <f t="shared" si="101"/>
        <v/>
      </c>
      <c r="BV75" s="86" t="str">
        <f t="shared" si="102"/>
        <v/>
      </c>
      <c r="BW75" s="86" t="str">
        <f t="shared" si="103"/>
        <v/>
      </c>
      <c r="BX75" s="86" t="str">
        <f t="shared" si="104"/>
        <v/>
      </c>
      <c r="BY75" s="86" t="str">
        <f t="shared" si="118"/>
        <v/>
      </c>
      <c r="BZ75" s="86" t="str">
        <f t="shared" si="119"/>
        <v/>
      </c>
      <c r="CA75" s="41">
        <f t="shared" si="120"/>
        <v>10.325333333333333</v>
      </c>
      <c r="CB75" s="41">
        <f t="shared" si="121"/>
        <v>12.767333333333335</v>
      </c>
      <c r="CC75" s="90" t="str">
        <f t="shared" si="122"/>
        <v>THPO</v>
      </c>
      <c r="CD75" s="107">
        <v>72</v>
      </c>
      <c r="CE75" s="91">
        <f t="shared" si="105"/>
        <v>8.6680794655224558E-4</v>
      </c>
      <c r="CF75" s="91">
        <f t="shared" si="106"/>
        <v>7.3702439869167827E-4</v>
      </c>
      <c r="CG75" s="91">
        <f t="shared" si="107"/>
        <v>7.4112268211623772E-4</v>
      </c>
      <c r="CH75" s="91" t="str">
        <f t="shared" si="108"/>
        <v/>
      </c>
      <c r="CI75" s="91" t="str">
        <f t="shared" si="109"/>
        <v/>
      </c>
      <c r="CJ75" s="91" t="str">
        <f t="shared" si="110"/>
        <v/>
      </c>
      <c r="CK75" s="91" t="str">
        <f t="shared" si="111"/>
        <v/>
      </c>
      <c r="CL75" s="91" t="str">
        <f t="shared" si="112"/>
        <v/>
      </c>
      <c r="CM75" s="91" t="str">
        <f t="shared" si="113"/>
        <v/>
      </c>
      <c r="CN75" s="91" t="str">
        <f t="shared" si="114"/>
        <v/>
      </c>
      <c r="CO75" s="91" t="str">
        <f t="shared" si="123"/>
        <v/>
      </c>
      <c r="CP75" s="91" t="str">
        <f t="shared" si="124"/>
        <v/>
      </c>
      <c r="CQ75" s="91">
        <f t="shared" si="127"/>
        <v>1.6560111419038935E-4</v>
      </c>
      <c r="CR75" s="91">
        <f t="shared" si="83"/>
        <v>1.3284209493051816E-4</v>
      </c>
      <c r="CS75" s="91">
        <f t="shared" si="83"/>
        <v>1.3413747773155263E-4</v>
      </c>
      <c r="CT75" s="91" t="str">
        <f t="shared" si="83"/>
        <v/>
      </c>
      <c r="CU75" s="91" t="str">
        <f t="shared" si="83"/>
        <v/>
      </c>
      <c r="CV75" s="91" t="str">
        <f t="shared" si="83"/>
        <v/>
      </c>
      <c r="CW75" s="91" t="str">
        <f t="shared" si="50"/>
        <v/>
      </c>
      <c r="CX75" s="91" t="str">
        <f t="shared" si="50"/>
        <v/>
      </c>
      <c r="CY75" s="91" t="str">
        <f t="shared" si="50"/>
        <v/>
      </c>
      <c r="CZ75" s="91" t="str">
        <f t="shared" si="48"/>
        <v/>
      </c>
      <c r="DA75" s="91" t="str">
        <f t="shared" si="125"/>
        <v/>
      </c>
      <c r="DB75" s="91" t="str">
        <f t="shared" si="126"/>
        <v/>
      </c>
    </row>
    <row r="76" spans="1:106" ht="15" customHeight="1" x14ac:dyDescent="0.3">
      <c r="A76" s="126" t="str">
        <f>'Gene Table'!B75</f>
        <v>TNF</v>
      </c>
      <c r="B76" s="102">
        <v>73</v>
      </c>
      <c r="C76" s="41">
        <f>IF('Test Sample Data'!C75="","",IF(SUM('Test Sample Data'!C$3:C$98)&gt;10,IF(AND(ISNUMBER('Test Sample Data'!C75),'Test Sample Data'!C75&lt;$C$109, 'Test Sample Data'!C75&gt;0),'Test Sample Data'!C75,$C$109),""))</f>
        <v>28.56</v>
      </c>
      <c r="D76" s="41">
        <f>IF('Test Sample Data'!D75="","",IF(SUM('Test Sample Data'!D$3:D$98)&gt;10,IF(AND(ISNUMBER('Test Sample Data'!D75),'Test Sample Data'!D75&lt;$C$109, 'Test Sample Data'!D75&gt;0),'Test Sample Data'!D75,$C$109),""))</f>
        <v>28.4</v>
      </c>
      <c r="E76" s="41">
        <f>IF('Test Sample Data'!E75="","",IF(SUM('Test Sample Data'!E$3:E$98)&gt;10,IF(AND(ISNUMBER('Test Sample Data'!E75),'Test Sample Data'!E75&lt;$C$109, 'Test Sample Data'!E75&gt;0),'Test Sample Data'!E75,$C$109),""))</f>
        <v>28.45</v>
      </c>
      <c r="F76" s="41" t="str">
        <f>IF('Test Sample Data'!F75="","",IF(SUM('Test Sample Data'!F$3:F$98)&gt;10,IF(AND(ISNUMBER('Test Sample Data'!F75),'Test Sample Data'!F75&lt;$C$109, 'Test Sample Data'!F75&gt;0),'Test Sample Data'!F75,$C$109),""))</f>
        <v/>
      </c>
      <c r="G76" s="41" t="str">
        <f>IF('Test Sample Data'!G75="","",IF(SUM('Test Sample Data'!G$3:G$98)&gt;10,IF(AND(ISNUMBER('Test Sample Data'!G75),'Test Sample Data'!G75&lt;$C$109, 'Test Sample Data'!G75&gt;0),'Test Sample Data'!G75,$C$109),""))</f>
        <v/>
      </c>
      <c r="H76" s="41" t="str">
        <f>IF('Test Sample Data'!H75="","",IF(SUM('Test Sample Data'!H$3:H$98)&gt;10,IF(AND(ISNUMBER('Test Sample Data'!H75),'Test Sample Data'!H75&lt;$C$109, 'Test Sample Data'!H75&gt;0),'Test Sample Data'!H75,$C$109),""))</f>
        <v/>
      </c>
      <c r="I76" s="41" t="str">
        <f>IF('Test Sample Data'!I75="","",IF(SUM('Test Sample Data'!I$3:I$98)&gt;10,IF(AND(ISNUMBER('Test Sample Data'!I75),'Test Sample Data'!I75&lt;$C$109, 'Test Sample Data'!I75&gt;0),'Test Sample Data'!I75,$C$109),""))</f>
        <v/>
      </c>
      <c r="J76" s="41" t="str">
        <f>IF('Test Sample Data'!J75="","",IF(SUM('Test Sample Data'!J$3:J$98)&gt;10,IF(AND(ISNUMBER('Test Sample Data'!J75),'Test Sample Data'!J75&lt;$C$109, 'Test Sample Data'!J75&gt;0),'Test Sample Data'!J75,$C$109),""))</f>
        <v/>
      </c>
      <c r="K76" s="41" t="str">
        <f>IF('Test Sample Data'!K75="","",IF(SUM('Test Sample Data'!K$3:K$98)&gt;10,IF(AND(ISNUMBER('Test Sample Data'!K75),'Test Sample Data'!K75&lt;$C$109, 'Test Sample Data'!K75&gt;0),'Test Sample Data'!K75,$C$109),""))</f>
        <v/>
      </c>
      <c r="L76" s="41" t="str">
        <f>IF('Test Sample Data'!L75="","",IF(SUM('Test Sample Data'!L$3:L$98)&gt;10,IF(AND(ISNUMBER('Test Sample Data'!L75),'Test Sample Data'!L75&lt;$C$109, 'Test Sample Data'!L75&gt;0),'Test Sample Data'!L75,$C$109),""))</f>
        <v/>
      </c>
      <c r="M76" s="41" t="str">
        <f>IF('Test Sample Data'!M75="","",IF(SUM('Test Sample Data'!M$3:M$98)&gt;10,IF(AND(ISNUMBER('Test Sample Data'!M75),'Test Sample Data'!M75&lt;$C$109, 'Test Sample Data'!M75&gt;0),'Test Sample Data'!M75,$C$109),""))</f>
        <v/>
      </c>
      <c r="N76" s="41" t="str">
        <f>IF('Test Sample Data'!N75="","",IF(SUM('Test Sample Data'!N$3:N$98)&gt;10,IF(AND(ISNUMBER('Test Sample Data'!N75),'Test Sample Data'!N75&lt;$C$109, 'Test Sample Data'!N75&gt;0),'Test Sample Data'!N75,$C$109),""))</f>
        <v/>
      </c>
      <c r="O76" s="41" t="str">
        <f>'Gene Table'!B75</f>
        <v>TNF</v>
      </c>
      <c r="P76" s="102">
        <v>73</v>
      </c>
      <c r="Q76" s="41">
        <f>IF('Control Sample Data'!C75="","",IF(SUM('Control Sample Data'!C$3:C$98)&gt;10,IF(AND(ISNUMBER('Control Sample Data'!C75),'Control Sample Data'!C75&lt;$C$109, 'Control Sample Data'!C75&gt;0),'Control Sample Data'!C75,$C$109),""))</f>
        <v>28.25</v>
      </c>
      <c r="R76" s="41">
        <f>IF('Control Sample Data'!D75="","",IF(SUM('Control Sample Data'!D$3:D$98)&gt;10,IF(AND(ISNUMBER('Control Sample Data'!D75),'Control Sample Data'!D75&lt;$C$109, 'Control Sample Data'!D75&gt;0),'Control Sample Data'!D75,$C$109),""))</f>
        <v>27.77</v>
      </c>
      <c r="S76" s="41">
        <f>IF('Control Sample Data'!E75="","",IF(SUM('Control Sample Data'!E$3:E$98)&gt;10,IF(AND(ISNUMBER('Control Sample Data'!E75),'Control Sample Data'!E75&lt;$C$109, 'Control Sample Data'!E75&gt;0),'Control Sample Data'!E75,$C$109),""))</f>
        <v>28.31</v>
      </c>
      <c r="T76" s="41" t="str">
        <f>IF('Control Sample Data'!F75="","",IF(SUM('Control Sample Data'!F$3:F$98)&gt;10,IF(AND(ISNUMBER('Control Sample Data'!F75),'Control Sample Data'!F75&lt;$C$109, 'Control Sample Data'!F75&gt;0),'Control Sample Data'!F75,$C$109),""))</f>
        <v/>
      </c>
      <c r="U76" s="41" t="str">
        <f>IF('Control Sample Data'!G75="","",IF(SUM('Control Sample Data'!G$3:G$98)&gt;10,IF(AND(ISNUMBER('Control Sample Data'!G75),'Control Sample Data'!G75&lt;$C$109, 'Control Sample Data'!G75&gt;0),'Control Sample Data'!G75,$C$109),""))</f>
        <v/>
      </c>
      <c r="V76" s="41" t="str">
        <f>IF('Control Sample Data'!H75="","",IF(SUM('Control Sample Data'!H$3:H$98)&gt;10,IF(AND(ISNUMBER('Control Sample Data'!H75),'Control Sample Data'!H75&lt;$C$109, 'Control Sample Data'!H75&gt;0),'Control Sample Data'!H75,$C$109),""))</f>
        <v/>
      </c>
      <c r="W76" s="41" t="str">
        <f>IF('Control Sample Data'!I75="","",IF(SUM('Control Sample Data'!I$3:I$98)&gt;10,IF(AND(ISNUMBER('Control Sample Data'!I75),'Control Sample Data'!I75&lt;$C$109, 'Control Sample Data'!I75&gt;0),'Control Sample Data'!I75,$C$109),""))</f>
        <v/>
      </c>
      <c r="X76" s="41" t="str">
        <f>IF('Control Sample Data'!J75="","",IF(SUM('Control Sample Data'!J$3:J$98)&gt;10,IF(AND(ISNUMBER('Control Sample Data'!J75),'Control Sample Data'!J75&lt;$C$109, 'Control Sample Data'!J75&gt;0),'Control Sample Data'!J75,$C$109),""))</f>
        <v/>
      </c>
      <c r="Y76" s="41" t="str">
        <f>IF('Control Sample Data'!K75="","",IF(SUM('Control Sample Data'!K$3:K$98)&gt;10,IF(AND(ISNUMBER('Control Sample Data'!K75),'Control Sample Data'!K75&lt;$C$109, 'Control Sample Data'!K75&gt;0),'Control Sample Data'!K75,$C$109),""))</f>
        <v/>
      </c>
      <c r="Z76" s="41" t="str">
        <f>IF('Control Sample Data'!L75="","",IF(SUM('Control Sample Data'!L$3:L$98)&gt;10,IF(AND(ISNUMBER('Control Sample Data'!L75),'Control Sample Data'!L75&lt;$C$109, 'Control Sample Data'!L75&gt;0),'Control Sample Data'!L75,$C$109),""))</f>
        <v/>
      </c>
      <c r="AA76" s="41" t="str">
        <f>IF('Control Sample Data'!M75="","",IF(SUM('Control Sample Data'!M$3:M$98)&gt;10,IF(AND(ISNUMBER('Control Sample Data'!M75),'Control Sample Data'!M75&lt;$C$109, 'Control Sample Data'!M75&gt;0),'Control Sample Data'!M75,$C$109),""))</f>
        <v/>
      </c>
      <c r="AB76" s="127" t="str">
        <f>IF('Control Sample Data'!N75="","",IF(SUM('Control Sample Data'!N$3:N$98)&gt;10,IF(AND(ISNUMBER('Control Sample Data'!N75),'Control Sample Data'!N75&lt;$C$109, 'Control Sample Data'!N75&gt;0),'Control Sample Data'!N75,$C$109),""))</f>
        <v/>
      </c>
      <c r="BA76" s="85" t="str">
        <f t="shared" si="115"/>
        <v>TNF</v>
      </c>
      <c r="BB76" s="107">
        <v>73</v>
      </c>
      <c r="BC76" s="86">
        <f t="shared" si="85"/>
        <v>9.8519999999999968</v>
      </c>
      <c r="BD76" s="86">
        <f t="shared" si="86"/>
        <v>9.7160000000000011</v>
      </c>
      <c r="BE76" s="86">
        <f t="shared" si="87"/>
        <v>9.8679999999999986</v>
      </c>
      <c r="BF76" s="86" t="str">
        <f t="shared" si="88"/>
        <v/>
      </c>
      <c r="BG76" s="86" t="str">
        <f t="shared" si="89"/>
        <v/>
      </c>
      <c r="BH76" s="86" t="str">
        <f t="shared" si="90"/>
        <v/>
      </c>
      <c r="BI76" s="86" t="str">
        <f t="shared" si="91"/>
        <v/>
      </c>
      <c r="BJ76" s="86" t="str">
        <f t="shared" si="92"/>
        <v/>
      </c>
      <c r="BK76" s="86" t="str">
        <f t="shared" si="93"/>
        <v/>
      </c>
      <c r="BL76" s="86" t="str">
        <f t="shared" si="94"/>
        <v/>
      </c>
      <c r="BM76" s="86" t="str">
        <f t="shared" si="116"/>
        <v/>
      </c>
      <c r="BN76" s="86" t="str">
        <f t="shared" si="117"/>
        <v/>
      </c>
      <c r="BO76" s="86">
        <f t="shared" si="95"/>
        <v>9.7800000000000011</v>
      </c>
      <c r="BP76" s="86">
        <f t="shared" si="96"/>
        <v>9.4280000000000008</v>
      </c>
      <c r="BQ76" s="86">
        <f t="shared" si="97"/>
        <v>9.7339999999999982</v>
      </c>
      <c r="BR76" s="86" t="str">
        <f t="shared" si="98"/>
        <v/>
      </c>
      <c r="BS76" s="86" t="str">
        <f t="shared" si="99"/>
        <v/>
      </c>
      <c r="BT76" s="86" t="str">
        <f t="shared" si="100"/>
        <v/>
      </c>
      <c r="BU76" s="86" t="str">
        <f t="shared" si="101"/>
        <v/>
      </c>
      <c r="BV76" s="86" t="str">
        <f t="shared" si="102"/>
        <v/>
      </c>
      <c r="BW76" s="86" t="str">
        <f t="shared" si="103"/>
        <v/>
      </c>
      <c r="BX76" s="86" t="str">
        <f t="shared" si="104"/>
        <v/>
      </c>
      <c r="BY76" s="86" t="str">
        <f t="shared" si="118"/>
        <v/>
      </c>
      <c r="BZ76" s="86" t="str">
        <f t="shared" si="119"/>
        <v/>
      </c>
      <c r="CA76" s="41">
        <f t="shared" si="120"/>
        <v>9.8119999999999994</v>
      </c>
      <c r="CB76" s="41">
        <f t="shared" si="121"/>
        <v>9.647333333333334</v>
      </c>
      <c r="CC76" s="90" t="str">
        <f t="shared" si="122"/>
        <v>TNF</v>
      </c>
      <c r="CD76" s="107">
        <v>73</v>
      </c>
      <c r="CE76" s="91">
        <f t="shared" si="105"/>
        <v>1.0820628397118445E-3</v>
      </c>
      <c r="CF76" s="91">
        <f t="shared" si="106"/>
        <v>1.189029315100572E-3</v>
      </c>
      <c r="CG76" s="91">
        <f t="shared" si="107"/>
        <v>1.0701286781715747E-3</v>
      </c>
      <c r="CH76" s="91" t="str">
        <f t="shared" si="108"/>
        <v/>
      </c>
      <c r="CI76" s="91" t="str">
        <f t="shared" si="109"/>
        <v/>
      </c>
      <c r="CJ76" s="91" t="str">
        <f t="shared" si="110"/>
        <v/>
      </c>
      <c r="CK76" s="91" t="str">
        <f t="shared" si="111"/>
        <v/>
      </c>
      <c r="CL76" s="91" t="str">
        <f t="shared" si="112"/>
        <v/>
      </c>
      <c r="CM76" s="91" t="str">
        <f t="shared" si="113"/>
        <v/>
      </c>
      <c r="CN76" s="91" t="str">
        <f t="shared" si="114"/>
        <v/>
      </c>
      <c r="CO76" s="91" t="str">
        <f t="shared" si="123"/>
        <v/>
      </c>
      <c r="CP76" s="91" t="str">
        <f t="shared" si="124"/>
        <v/>
      </c>
      <c r="CQ76" s="91">
        <f t="shared" si="127"/>
        <v>1.137435143035601E-3</v>
      </c>
      <c r="CR76" s="91">
        <f t="shared" si="83"/>
        <v>1.4517411957334129E-3</v>
      </c>
      <c r="CS76" s="91">
        <f t="shared" si="83"/>
        <v>1.1742863758771285E-3</v>
      </c>
      <c r="CT76" s="91" t="str">
        <f t="shared" si="83"/>
        <v/>
      </c>
      <c r="CU76" s="91" t="str">
        <f t="shared" si="83"/>
        <v/>
      </c>
      <c r="CV76" s="91" t="str">
        <f t="shared" si="83"/>
        <v/>
      </c>
      <c r="CW76" s="91" t="str">
        <f t="shared" si="50"/>
        <v/>
      </c>
      <c r="CX76" s="91" t="str">
        <f t="shared" si="50"/>
        <v/>
      </c>
      <c r="CY76" s="91" t="str">
        <f t="shared" si="50"/>
        <v/>
      </c>
      <c r="CZ76" s="91" t="str">
        <f t="shared" si="48"/>
        <v/>
      </c>
      <c r="DA76" s="91" t="str">
        <f t="shared" si="125"/>
        <v/>
      </c>
      <c r="DB76" s="91" t="str">
        <f t="shared" si="126"/>
        <v/>
      </c>
    </row>
    <row r="77" spans="1:106" ht="15" customHeight="1" x14ac:dyDescent="0.3">
      <c r="A77" s="126" t="str">
        <f>'Gene Table'!B76</f>
        <v>TNFRSF11B</v>
      </c>
      <c r="B77" s="102">
        <v>74</v>
      </c>
      <c r="C77" s="41">
        <f>IF('Test Sample Data'!C76="","",IF(SUM('Test Sample Data'!C$3:C$98)&gt;10,IF(AND(ISNUMBER('Test Sample Data'!C76),'Test Sample Data'!C76&lt;$C$109, 'Test Sample Data'!C76&gt;0),'Test Sample Data'!C76,$C$109),""))</f>
        <v>17.89</v>
      </c>
      <c r="D77" s="41">
        <f>IF('Test Sample Data'!D76="","",IF(SUM('Test Sample Data'!D$3:D$98)&gt;10,IF(AND(ISNUMBER('Test Sample Data'!D76),'Test Sample Data'!D76&lt;$C$109, 'Test Sample Data'!D76&gt;0),'Test Sample Data'!D76,$C$109),""))</f>
        <v>18.02</v>
      </c>
      <c r="E77" s="41">
        <f>IF('Test Sample Data'!E76="","",IF(SUM('Test Sample Data'!E$3:E$98)&gt;10,IF(AND(ISNUMBER('Test Sample Data'!E76),'Test Sample Data'!E76&lt;$C$109, 'Test Sample Data'!E76&gt;0),'Test Sample Data'!E76,$C$109),""))</f>
        <v>17.82</v>
      </c>
      <c r="F77" s="41" t="str">
        <f>IF('Test Sample Data'!F76="","",IF(SUM('Test Sample Data'!F$3:F$98)&gt;10,IF(AND(ISNUMBER('Test Sample Data'!F76),'Test Sample Data'!F76&lt;$C$109, 'Test Sample Data'!F76&gt;0),'Test Sample Data'!F76,$C$109),""))</f>
        <v/>
      </c>
      <c r="G77" s="41" t="str">
        <f>IF('Test Sample Data'!G76="","",IF(SUM('Test Sample Data'!G$3:G$98)&gt;10,IF(AND(ISNUMBER('Test Sample Data'!G76),'Test Sample Data'!G76&lt;$C$109, 'Test Sample Data'!G76&gt;0),'Test Sample Data'!G76,$C$109),""))</f>
        <v/>
      </c>
      <c r="H77" s="41" t="str">
        <f>IF('Test Sample Data'!H76="","",IF(SUM('Test Sample Data'!H$3:H$98)&gt;10,IF(AND(ISNUMBER('Test Sample Data'!H76),'Test Sample Data'!H76&lt;$C$109, 'Test Sample Data'!H76&gt;0),'Test Sample Data'!H76,$C$109),""))</f>
        <v/>
      </c>
      <c r="I77" s="41" t="str">
        <f>IF('Test Sample Data'!I76="","",IF(SUM('Test Sample Data'!I$3:I$98)&gt;10,IF(AND(ISNUMBER('Test Sample Data'!I76),'Test Sample Data'!I76&lt;$C$109, 'Test Sample Data'!I76&gt;0),'Test Sample Data'!I76,$C$109),""))</f>
        <v/>
      </c>
      <c r="J77" s="41" t="str">
        <f>IF('Test Sample Data'!J76="","",IF(SUM('Test Sample Data'!J$3:J$98)&gt;10,IF(AND(ISNUMBER('Test Sample Data'!J76),'Test Sample Data'!J76&lt;$C$109, 'Test Sample Data'!J76&gt;0),'Test Sample Data'!J76,$C$109),""))</f>
        <v/>
      </c>
      <c r="K77" s="41" t="str">
        <f>IF('Test Sample Data'!K76="","",IF(SUM('Test Sample Data'!K$3:K$98)&gt;10,IF(AND(ISNUMBER('Test Sample Data'!K76),'Test Sample Data'!K76&lt;$C$109, 'Test Sample Data'!K76&gt;0),'Test Sample Data'!K76,$C$109),""))</f>
        <v/>
      </c>
      <c r="L77" s="41" t="str">
        <f>IF('Test Sample Data'!L76="","",IF(SUM('Test Sample Data'!L$3:L$98)&gt;10,IF(AND(ISNUMBER('Test Sample Data'!L76),'Test Sample Data'!L76&lt;$C$109, 'Test Sample Data'!L76&gt;0),'Test Sample Data'!L76,$C$109),""))</f>
        <v/>
      </c>
      <c r="M77" s="41" t="str">
        <f>IF('Test Sample Data'!M76="","",IF(SUM('Test Sample Data'!M$3:M$98)&gt;10,IF(AND(ISNUMBER('Test Sample Data'!M76),'Test Sample Data'!M76&lt;$C$109, 'Test Sample Data'!M76&gt;0),'Test Sample Data'!M76,$C$109),""))</f>
        <v/>
      </c>
      <c r="N77" s="41" t="str">
        <f>IF('Test Sample Data'!N76="","",IF(SUM('Test Sample Data'!N$3:N$98)&gt;10,IF(AND(ISNUMBER('Test Sample Data'!N76),'Test Sample Data'!N76&lt;$C$109, 'Test Sample Data'!N76&gt;0),'Test Sample Data'!N76,$C$109),""))</f>
        <v/>
      </c>
      <c r="O77" s="41" t="str">
        <f>'Gene Table'!B76</f>
        <v>TNFRSF11B</v>
      </c>
      <c r="P77" s="102">
        <v>74</v>
      </c>
      <c r="Q77" s="41">
        <f>IF('Control Sample Data'!C76="","",IF(SUM('Control Sample Data'!C$3:C$98)&gt;10,IF(AND(ISNUMBER('Control Sample Data'!C76),'Control Sample Data'!C76&lt;$C$109, 'Control Sample Data'!C76&gt;0),'Control Sample Data'!C76,$C$109),""))</f>
        <v>22.99</v>
      </c>
      <c r="R77" s="41">
        <f>IF('Control Sample Data'!D76="","",IF(SUM('Control Sample Data'!D$3:D$98)&gt;10,IF(AND(ISNUMBER('Control Sample Data'!D76),'Control Sample Data'!D76&lt;$C$109, 'Control Sample Data'!D76&gt;0),'Control Sample Data'!D76,$C$109),""))</f>
        <v>22.89</v>
      </c>
      <c r="S77" s="41">
        <f>IF('Control Sample Data'!E76="","",IF(SUM('Control Sample Data'!E$3:E$98)&gt;10,IF(AND(ISNUMBER('Control Sample Data'!E76),'Control Sample Data'!E76&lt;$C$109, 'Control Sample Data'!E76&gt;0),'Control Sample Data'!E76,$C$109),""))</f>
        <v>23.23</v>
      </c>
      <c r="T77" s="41" t="str">
        <f>IF('Control Sample Data'!F76="","",IF(SUM('Control Sample Data'!F$3:F$98)&gt;10,IF(AND(ISNUMBER('Control Sample Data'!F76),'Control Sample Data'!F76&lt;$C$109, 'Control Sample Data'!F76&gt;0),'Control Sample Data'!F76,$C$109),""))</f>
        <v/>
      </c>
      <c r="U77" s="41" t="str">
        <f>IF('Control Sample Data'!G76="","",IF(SUM('Control Sample Data'!G$3:G$98)&gt;10,IF(AND(ISNUMBER('Control Sample Data'!G76),'Control Sample Data'!G76&lt;$C$109, 'Control Sample Data'!G76&gt;0),'Control Sample Data'!G76,$C$109),""))</f>
        <v/>
      </c>
      <c r="V77" s="41" t="str">
        <f>IF('Control Sample Data'!H76="","",IF(SUM('Control Sample Data'!H$3:H$98)&gt;10,IF(AND(ISNUMBER('Control Sample Data'!H76),'Control Sample Data'!H76&lt;$C$109, 'Control Sample Data'!H76&gt;0),'Control Sample Data'!H76,$C$109),""))</f>
        <v/>
      </c>
      <c r="W77" s="41" t="str">
        <f>IF('Control Sample Data'!I76="","",IF(SUM('Control Sample Data'!I$3:I$98)&gt;10,IF(AND(ISNUMBER('Control Sample Data'!I76),'Control Sample Data'!I76&lt;$C$109, 'Control Sample Data'!I76&gt;0),'Control Sample Data'!I76,$C$109),""))</f>
        <v/>
      </c>
      <c r="X77" s="41" t="str">
        <f>IF('Control Sample Data'!J76="","",IF(SUM('Control Sample Data'!J$3:J$98)&gt;10,IF(AND(ISNUMBER('Control Sample Data'!J76),'Control Sample Data'!J76&lt;$C$109, 'Control Sample Data'!J76&gt;0),'Control Sample Data'!J76,$C$109),""))</f>
        <v/>
      </c>
      <c r="Y77" s="41" t="str">
        <f>IF('Control Sample Data'!K76="","",IF(SUM('Control Sample Data'!K$3:K$98)&gt;10,IF(AND(ISNUMBER('Control Sample Data'!K76),'Control Sample Data'!K76&lt;$C$109, 'Control Sample Data'!K76&gt;0),'Control Sample Data'!K76,$C$109),""))</f>
        <v/>
      </c>
      <c r="Z77" s="41" t="str">
        <f>IF('Control Sample Data'!L76="","",IF(SUM('Control Sample Data'!L$3:L$98)&gt;10,IF(AND(ISNUMBER('Control Sample Data'!L76),'Control Sample Data'!L76&lt;$C$109, 'Control Sample Data'!L76&gt;0),'Control Sample Data'!L76,$C$109),""))</f>
        <v/>
      </c>
      <c r="AA77" s="41" t="str">
        <f>IF('Control Sample Data'!M76="","",IF(SUM('Control Sample Data'!M$3:M$98)&gt;10,IF(AND(ISNUMBER('Control Sample Data'!M76),'Control Sample Data'!M76&lt;$C$109, 'Control Sample Data'!M76&gt;0),'Control Sample Data'!M76,$C$109),""))</f>
        <v/>
      </c>
      <c r="AB77" s="127" t="str">
        <f>IF('Control Sample Data'!N76="","",IF(SUM('Control Sample Data'!N$3:N$98)&gt;10,IF(AND(ISNUMBER('Control Sample Data'!N76),'Control Sample Data'!N76&lt;$C$109, 'Control Sample Data'!N76&gt;0),'Control Sample Data'!N76,$C$109),""))</f>
        <v/>
      </c>
      <c r="BA77" s="85" t="str">
        <f t="shared" si="115"/>
        <v>TNFRSF11B</v>
      </c>
      <c r="BB77" s="107">
        <v>74</v>
      </c>
      <c r="BC77" s="86">
        <f t="shared" si="85"/>
        <v>-0.81800000000000139</v>
      </c>
      <c r="BD77" s="86">
        <f t="shared" si="86"/>
        <v>-0.66399999999999793</v>
      </c>
      <c r="BE77" s="86">
        <f t="shared" si="87"/>
        <v>-0.76200000000000045</v>
      </c>
      <c r="BF77" s="86" t="str">
        <f t="shared" si="88"/>
        <v/>
      </c>
      <c r="BG77" s="86" t="str">
        <f t="shared" si="89"/>
        <v/>
      </c>
      <c r="BH77" s="86" t="str">
        <f t="shared" si="90"/>
        <v/>
      </c>
      <c r="BI77" s="86" t="str">
        <f t="shared" si="91"/>
        <v/>
      </c>
      <c r="BJ77" s="86" t="str">
        <f t="shared" si="92"/>
        <v/>
      </c>
      <c r="BK77" s="86" t="str">
        <f t="shared" si="93"/>
        <v/>
      </c>
      <c r="BL77" s="86" t="str">
        <f t="shared" si="94"/>
        <v/>
      </c>
      <c r="BM77" s="86" t="str">
        <f t="shared" si="116"/>
        <v/>
      </c>
      <c r="BN77" s="86" t="str">
        <f t="shared" si="117"/>
        <v/>
      </c>
      <c r="BO77" s="86">
        <f t="shared" si="95"/>
        <v>4.5199999999999996</v>
      </c>
      <c r="BP77" s="86">
        <f t="shared" si="96"/>
        <v>4.5480000000000018</v>
      </c>
      <c r="BQ77" s="86">
        <f t="shared" si="97"/>
        <v>4.6539999999999999</v>
      </c>
      <c r="BR77" s="86" t="str">
        <f t="shared" si="98"/>
        <v/>
      </c>
      <c r="BS77" s="86" t="str">
        <f t="shared" si="99"/>
        <v/>
      </c>
      <c r="BT77" s="86" t="str">
        <f t="shared" si="100"/>
        <v/>
      </c>
      <c r="BU77" s="86" t="str">
        <f t="shared" si="101"/>
        <v/>
      </c>
      <c r="BV77" s="86" t="str">
        <f t="shared" si="102"/>
        <v/>
      </c>
      <c r="BW77" s="86" t="str">
        <f t="shared" si="103"/>
        <v/>
      </c>
      <c r="BX77" s="86" t="str">
        <f t="shared" si="104"/>
        <v/>
      </c>
      <c r="BY77" s="86" t="str">
        <f t="shared" si="118"/>
        <v/>
      </c>
      <c r="BZ77" s="86" t="str">
        <f t="shared" si="119"/>
        <v/>
      </c>
      <c r="CA77" s="41">
        <f t="shared" si="120"/>
        <v>-0.74799999999999989</v>
      </c>
      <c r="CB77" s="41">
        <f t="shared" si="121"/>
        <v>4.5740000000000007</v>
      </c>
      <c r="CC77" s="90" t="str">
        <f t="shared" si="122"/>
        <v>TNFRSF11B</v>
      </c>
      <c r="CD77" s="107">
        <v>74</v>
      </c>
      <c r="CE77" s="91">
        <f t="shared" si="105"/>
        <v>1.7629603158143419</v>
      </c>
      <c r="CF77" s="91">
        <f t="shared" si="106"/>
        <v>1.5844696218499361</v>
      </c>
      <c r="CG77" s="91">
        <f t="shared" si="107"/>
        <v>1.695839929266296</v>
      </c>
      <c r="CH77" s="91" t="str">
        <f t="shared" si="108"/>
        <v/>
      </c>
      <c r="CI77" s="91" t="str">
        <f t="shared" si="109"/>
        <v/>
      </c>
      <c r="CJ77" s="91" t="str">
        <f t="shared" si="110"/>
        <v/>
      </c>
      <c r="CK77" s="91" t="str">
        <f t="shared" si="111"/>
        <v/>
      </c>
      <c r="CL77" s="91" t="str">
        <f t="shared" si="112"/>
        <v/>
      </c>
      <c r="CM77" s="91" t="str">
        <f t="shared" si="113"/>
        <v/>
      </c>
      <c r="CN77" s="91" t="str">
        <f t="shared" si="114"/>
        <v/>
      </c>
      <c r="CO77" s="91" t="str">
        <f t="shared" si="123"/>
        <v/>
      </c>
      <c r="CP77" s="91" t="str">
        <f t="shared" si="124"/>
        <v/>
      </c>
      <c r="CQ77" s="91">
        <f t="shared" si="127"/>
        <v>4.3585739573450188E-2</v>
      </c>
      <c r="CR77" s="91">
        <f t="shared" si="83"/>
        <v>4.2747978246952791E-2</v>
      </c>
      <c r="CS77" s="91">
        <f t="shared" si="83"/>
        <v>3.9719740290802087E-2</v>
      </c>
      <c r="CT77" s="91" t="str">
        <f t="shared" si="83"/>
        <v/>
      </c>
      <c r="CU77" s="91" t="str">
        <f t="shared" si="83"/>
        <v/>
      </c>
      <c r="CV77" s="91" t="str">
        <f t="shared" si="83"/>
        <v/>
      </c>
      <c r="CW77" s="91" t="str">
        <f t="shared" si="50"/>
        <v/>
      </c>
      <c r="CX77" s="91" t="str">
        <f t="shared" si="50"/>
        <v/>
      </c>
      <c r="CY77" s="91" t="str">
        <f t="shared" si="50"/>
        <v/>
      </c>
      <c r="CZ77" s="91" t="str">
        <f t="shared" si="48"/>
        <v/>
      </c>
      <c r="DA77" s="91" t="str">
        <f t="shared" si="125"/>
        <v/>
      </c>
      <c r="DB77" s="91" t="str">
        <f t="shared" si="126"/>
        <v/>
      </c>
    </row>
    <row r="78" spans="1:106" ht="15" customHeight="1" x14ac:dyDescent="0.3">
      <c r="A78" s="126" t="str">
        <f>'Gene Table'!B77</f>
        <v>TNFSF10</v>
      </c>
      <c r="B78" s="102">
        <v>75</v>
      </c>
      <c r="C78" s="41">
        <f>IF('Test Sample Data'!C77="","",IF(SUM('Test Sample Data'!C$3:C$98)&gt;10,IF(AND(ISNUMBER('Test Sample Data'!C77),'Test Sample Data'!C77&lt;$C$109, 'Test Sample Data'!C77&gt;0),'Test Sample Data'!C77,$C$109),""))</f>
        <v>30.63</v>
      </c>
      <c r="D78" s="41">
        <f>IF('Test Sample Data'!D77="","",IF(SUM('Test Sample Data'!D$3:D$98)&gt;10,IF(AND(ISNUMBER('Test Sample Data'!D77),'Test Sample Data'!D77&lt;$C$109, 'Test Sample Data'!D77&gt;0),'Test Sample Data'!D77,$C$109),""))</f>
        <v>30.45</v>
      </c>
      <c r="E78" s="41">
        <f>IF('Test Sample Data'!E77="","",IF(SUM('Test Sample Data'!E$3:E$98)&gt;10,IF(AND(ISNUMBER('Test Sample Data'!E77),'Test Sample Data'!E77&lt;$C$109, 'Test Sample Data'!E77&gt;0),'Test Sample Data'!E77,$C$109),""))</f>
        <v>30.09</v>
      </c>
      <c r="F78" s="41" t="str">
        <f>IF('Test Sample Data'!F77="","",IF(SUM('Test Sample Data'!F$3:F$98)&gt;10,IF(AND(ISNUMBER('Test Sample Data'!F77),'Test Sample Data'!F77&lt;$C$109, 'Test Sample Data'!F77&gt;0),'Test Sample Data'!F77,$C$109),""))</f>
        <v/>
      </c>
      <c r="G78" s="41" t="str">
        <f>IF('Test Sample Data'!G77="","",IF(SUM('Test Sample Data'!G$3:G$98)&gt;10,IF(AND(ISNUMBER('Test Sample Data'!G77),'Test Sample Data'!G77&lt;$C$109, 'Test Sample Data'!G77&gt;0),'Test Sample Data'!G77,$C$109),""))</f>
        <v/>
      </c>
      <c r="H78" s="41" t="str">
        <f>IF('Test Sample Data'!H77="","",IF(SUM('Test Sample Data'!H$3:H$98)&gt;10,IF(AND(ISNUMBER('Test Sample Data'!H77),'Test Sample Data'!H77&lt;$C$109, 'Test Sample Data'!H77&gt;0),'Test Sample Data'!H77,$C$109),""))</f>
        <v/>
      </c>
      <c r="I78" s="41" t="str">
        <f>IF('Test Sample Data'!I77="","",IF(SUM('Test Sample Data'!I$3:I$98)&gt;10,IF(AND(ISNUMBER('Test Sample Data'!I77),'Test Sample Data'!I77&lt;$C$109, 'Test Sample Data'!I77&gt;0),'Test Sample Data'!I77,$C$109),""))</f>
        <v/>
      </c>
      <c r="J78" s="41" t="str">
        <f>IF('Test Sample Data'!J77="","",IF(SUM('Test Sample Data'!J$3:J$98)&gt;10,IF(AND(ISNUMBER('Test Sample Data'!J77),'Test Sample Data'!J77&lt;$C$109, 'Test Sample Data'!J77&gt;0),'Test Sample Data'!J77,$C$109),""))</f>
        <v/>
      </c>
      <c r="K78" s="41" t="str">
        <f>IF('Test Sample Data'!K77="","",IF(SUM('Test Sample Data'!K$3:K$98)&gt;10,IF(AND(ISNUMBER('Test Sample Data'!K77),'Test Sample Data'!K77&lt;$C$109, 'Test Sample Data'!K77&gt;0),'Test Sample Data'!K77,$C$109),""))</f>
        <v/>
      </c>
      <c r="L78" s="41" t="str">
        <f>IF('Test Sample Data'!L77="","",IF(SUM('Test Sample Data'!L$3:L$98)&gt;10,IF(AND(ISNUMBER('Test Sample Data'!L77),'Test Sample Data'!L77&lt;$C$109, 'Test Sample Data'!L77&gt;0),'Test Sample Data'!L77,$C$109),""))</f>
        <v/>
      </c>
      <c r="M78" s="41" t="str">
        <f>IF('Test Sample Data'!M77="","",IF(SUM('Test Sample Data'!M$3:M$98)&gt;10,IF(AND(ISNUMBER('Test Sample Data'!M77),'Test Sample Data'!M77&lt;$C$109, 'Test Sample Data'!M77&gt;0),'Test Sample Data'!M77,$C$109),""))</f>
        <v/>
      </c>
      <c r="N78" s="41" t="str">
        <f>IF('Test Sample Data'!N77="","",IF(SUM('Test Sample Data'!N$3:N$98)&gt;10,IF(AND(ISNUMBER('Test Sample Data'!N77),'Test Sample Data'!N77&lt;$C$109, 'Test Sample Data'!N77&gt;0),'Test Sample Data'!N77,$C$109),""))</f>
        <v/>
      </c>
      <c r="O78" s="41" t="str">
        <f>'Gene Table'!B77</f>
        <v>TNFSF10</v>
      </c>
      <c r="P78" s="102">
        <v>75</v>
      </c>
      <c r="Q78" s="41">
        <f>IF('Control Sample Data'!C77="","",IF(SUM('Control Sample Data'!C$3:C$98)&gt;10,IF(AND(ISNUMBER('Control Sample Data'!C77),'Control Sample Data'!C77&lt;$C$109, 'Control Sample Data'!C77&gt;0),'Control Sample Data'!C77,$C$109),""))</f>
        <v>34.1</v>
      </c>
      <c r="R78" s="41">
        <f>IF('Control Sample Data'!D77="","",IF(SUM('Control Sample Data'!D$3:D$98)&gt;10,IF(AND(ISNUMBER('Control Sample Data'!D77),'Control Sample Data'!D77&lt;$C$109, 'Control Sample Data'!D77&gt;0),'Control Sample Data'!D77,$C$109),""))</f>
        <v>34.729999999999997</v>
      </c>
      <c r="S78" s="41">
        <f>IF('Control Sample Data'!E77="","",IF(SUM('Control Sample Data'!E$3:E$98)&gt;10,IF(AND(ISNUMBER('Control Sample Data'!E77),'Control Sample Data'!E77&lt;$C$109, 'Control Sample Data'!E77&gt;0),'Control Sample Data'!E77,$C$109),""))</f>
        <v>33.92</v>
      </c>
      <c r="T78" s="41" t="str">
        <f>IF('Control Sample Data'!F77="","",IF(SUM('Control Sample Data'!F$3:F$98)&gt;10,IF(AND(ISNUMBER('Control Sample Data'!F77),'Control Sample Data'!F77&lt;$C$109, 'Control Sample Data'!F77&gt;0),'Control Sample Data'!F77,$C$109),""))</f>
        <v/>
      </c>
      <c r="U78" s="41" t="str">
        <f>IF('Control Sample Data'!G77="","",IF(SUM('Control Sample Data'!G$3:G$98)&gt;10,IF(AND(ISNUMBER('Control Sample Data'!G77),'Control Sample Data'!G77&lt;$C$109, 'Control Sample Data'!G77&gt;0),'Control Sample Data'!G77,$C$109),""))</f>
        <v/>
      </c>
      <c r="V78" s="41" t="str">
        <f>IF('Control Sample Data'!H77="","",IF(SUM('Control Sample Data'!H$3:H$98)&gt;10,IF(AND(ISNUMBER('Control Sample Data'!H77),'Control Sample Data'!H77&lt;$C$109, 'Control Sample Data'!H77&gt;0),'Control Sample Data'!H77,$C$109),""))</f>
        <v/>
      </c>
      <c r="W78" s="41" t="str">
        <f>IF('Control Sample Data'!I77="","",IF(SUM('Control Sample Data'!I$3:I$98)&gt;10,IF(AND(ISNUMBER('Control Sample Data'!I77),'Control Sample Data'!I77&lt;$C$109, 'Control Sample Data'!I77&gt;0),'Control Sample Data'!I77,$C$109),""))</f>
        <v/>
      </c>
      <c r="X78" s="41" t="str">
        <f>IF('Control Sample Data'!J77="","",IF(SUM('Control Sample Data'!J$3:J$98)&gt;10,IF(AND(ISNUMBER('Control Sample Data'!J77),'Control Sample Data'!J77&lt;$C$109, 'Control Sample Data'!J77&gt;0),'Control Sample Data'!J77,$C$109),""))</f>
        <v/>
      </c>
      <c r="Y78" s="41" t="str">
        <f>IF('Control Sample Data'!K77="","",IF(SUM('Control Sample Data'!K$3:K$98)&gt;10,IF(AND(ISNUMBER('Control Sample Data'!K77),'Control Sample Data'!K77&lt;$C$109, 'Control Sample Data'!K77&gt;0),'Control Sample Data'!K77,$C$109),""))</f>
        <v/>
      </c>
      <c r="Z78" s="41" t="str">
        <f>IF('Control Sample Data'!L77="","",IF(SUM('Control Sample Data'!L$3:L$98)&gt;10,IF(AND(ISNUMBER('Control Sample Data'!L77),'Control Sample Data'!L77&lt;$C$109, 'Control Sample Data'!L77&gt;0),'Control Sample Data'!L77,$C$109),""))</f>
        <v/>
      </c>
      <c r="AA78" s="41" t="str">
        <f>IF('Control Sample Data'!M77="","",IF(SUM('Control Sample Data'!M$3:M$98)&gt;10,IF(AND(ISNUMBER('Control Sample Data'!M77),'Control Sample Data'!M77&lt;$C$109, 'Control Sample Data'!M77&gt;0),'Control Sample Data'!M77,$C$109),""))</f>
        <v/>
      </c>
      <c r="AB78" s="127" t="str">
        <f>IF('Control Sample Data'!N77="","",IF(SUM('Control Sample Data'!N$3:N$98)&gt;10,IF(AND(ISNUMBER('Control Sample Data'!N77),'Control Sample Data'!N77&lt;$C$109, 'Control Sample Data'!N77&gt;0),'Control Sample Data'!N77,$C$109),""))</f>
        <v/>
      </c>
      <c r="BA78" s="85" t="str">
        <f t="shared" si="115"/>
        <v>TNFSF10</v>
      </c>
      <c r="BB78" s="107">
        <v>75</v>
      </c>
      <c r="BC78" s="86">
        <f t="shared" si="85"/>
        <v>11.921999999999997</v>
      </c>
      <c r="BD78" s="86">
        <f t="shared" si="86"/>
        <v>11.766000000000002</v>
      </c>
      <c r="BE78" s="86">
        <f t="shared" si="87"/>
        <v>11.507999999999999</v>
      </c>
      <c r="BF78" s="86" t="str">
        <f t="shared" si="88"/>
        <v/>
      </c>
      <c r="BG78" s="86" t="str">
        <f t="shared" si="89"/>
        <v/>
      </c>
      <c r="BH78" s="86" t="str">
        <f t="shared" si="90"/>
        <v/>
      </c>
      <c r="BI78" s="86" t="str">
        <f t="shared" si="91"/>
        <v/>
      </c>
      <c r="BJ78" s="86" t="str">
        <f t="shared" si="92"/>
        <v/>
      </c>
      <c r="BK78" s="86" t="str">
        <f t="shared" si="93"/>
        <v/>
      </c>
      <c r="BL78" s="86" t="str">
        <f t="shared" si="94"/>
        <v/>
      </c>
      <c r="BM78" s="86" t="str">
        <f t="shared" si="116"/>
        <v/>
      </c>
      <c r="BN78" s="86" t="str">
        <f t="shared" si="117"/>
        <v/>
      </c>
      <c r="BO78" s="86">
        <f t="shared" si="95"/>
        <v>15.630000000000003</v>
      </c>
      <c r="BP78" s="86">
        <f t="shared" si="96"/>
        <v>16.387999999999998</v>
      </c>
      <c r="BQ78" s="86">
        <f t="shared" si="97"/>
        <v>15.344000000000001</v>
      </c>
      <c r="BR78" s="86" t="str">
        <f t="shared" si="98"/>
        <v/>
      </c>
      <c r="BS78" s="86" t="str">
        <f t="shared" si="99"/>
        <v/>
      </c>
      <c r="BT78" s="86" t="str">
        <f t="shared" si="100"/>
        <v/>
      </c>
      <c r="BU78" s="86" t="str">
        <f t="shared" si="101"/>
        <v/>
      </c>
      <c r="BV78" s="86" t="str">
        <f t="shared" si="102"/>
        <v/>
      </c>
      <c r="BW78" s="86" t="str">
        <f t="shared" si="103"/>
        <v/>
      </c>
      <c r="BX78" s="86" t="str">
        <f t="shared" si="104"/>
        <v/>
      </c>
      <c r="BY78" s="86" t="str">
        <f t="shared" si="118"/>
        <v/>
      </c>
      <c r="BZ78" s="86" t="str">
        <f t="shared" si="119"/>
        <v/>
      </c>
      <c r="CA78" s="41">
        <f t="shared" si="120"/>
        <v>11.731999999999999</v>
      </c>
      <c r="CB78" s="41">
        <f t="shared" si="121"/>
        <v>15.787333333333335</v>
      </c>
      <c r="CC78" s="90" t="str">
        <f t="shared" si="122"/>
        <v>TNFSF10</v>
      </c>
      <c r="CD78" s="107">
        <v>75</v>
      </c>
      <c r="CE78" s="91">
        <f t="shared" si="105"/>
        <v>2.5770354434520728E-4</v>
      </c>
      <c r="CF78" s="91">
        <f t="shared" si="106"/>
        <v>2.871316529030671E-4</v>
      </c>
      <c r="CG78" s="91">
        <f t="shared" si="107"/>
        <v>3.4335771482253924E-4</v>
      </c>
      <c r="CH78" s="91" t="str">
        <f t="shared" si="108"/>
        <v/>
      </c>
      <c r="CI78" s="91" t="str">
        <f t="shared" si="109"/>
        <v/>
      </c>
      <c r="CJ78" s="91" t="str">
        <f t="shared" si="110"/>
        <v/>
      </c>
      <c r="CK78" s="91" t="str">
        <f t="shared" si="111"/>
        <v/>
      </c>
      <c r="CL78" s="91" t="str">
        <f t="shared" si="112"/>
        <v/>
      </c>
      <c r="CM78" s="91" t="str">
        <f t="shared" si="113"/>
        <v/>
      </c>
      <c r="CN78" s="91" t="str">
        <f t="shared" si="114"/>
        <v/>
      </c>
      <c r="CO78" s="91" t="str">
        <f t="shared" si="123"/>
        <v/>
      </c>
      <c r="CP78" s="91" t="str">
        <f t="shared" si="124"/>
        <v/>
      </c>
      <c r="CQ78" s="91">
        <f t="shared" si="127"/>
        <v>1.9719739237022255E-5</v>
      </c>
      <c r="CR78" s="91">
        <f t="shared" si="83"/>
        <v>1.1660587469216689E-5</v>
      </c>
      <c r="CS78" s="91">
        <f t="shared" si="83"/>
        <v>2.4043392518595745E-5</v>
      </c>
      <c r="CT78" s="91" t="str">
        <f t="shared" si="83"/>
        <v/>
      </c>
      <c r="CU78" s="91" t="str">
        <f t="shared" si="83"/>
        <v/>
      </c>
      <c r="CV78" s="91" t="str">
        <f t="shared" si="83"/>
        <v/>
      </c>
      <c r="CW78" s="91" t="str">
        <f t="shared" si="50"/>
        <v/>
      </c>
      <c r="CX78" s="91" t="str">
        <f t="shared" si="50"/>
        <v/>
      </c>
      <c r="CY78" s="91" t="str">
        <f t="shared" si="50"/>
        <v/>
      </c>
      <c r="CZ78" s="91" t="str">
        <f t="shared" si="48"/>
        <v/>
      </c>
      <c r="DA78" s="91" t="str">
        <f t="shared" si="125"/>
        <v/>
      </c>
      <c r="DB78" s="91" t="str">
        <f t="shared" si="126"/>
        <v/>
      </c>
    </row>
    <row r="79" spans="1:106" ht="15" customHeight="1" x14ac:dyDescent="0.3">
      <c r="A79" s="126" t="str">
        <f>'Gene Table'!B78</f>
        <v>TNFSF11</v>
      </c>
      <c r="B79" s="102">
        <v>76</v>
      </c>
      <c r="C79" s="41">
        <f>IF('Test Sample Data'!C78="","",IF(SUM('Test Sample Data'!C$3:C$98)&gt;10,IF(AND(ISNUMBER('Test Sample Data'!C78),'Test Sample Data'!C78&lt;$C$109, 'Test Sample Data'!C78&gt;0),'Test Sample Data'!C78,$C$109),""))</f>
        <v>26.31</v>
      </c>
      <c r="D79" s="41">
        <f>IF('Test Sample Data'!D78="","",IF(SUM('Test Sample Data'!D$3:D$98)&gt;10,IF(AND(ISNUMBER('Test Sample Data'!D78),'Test Sample Data'!D78&lt;$C$109, 'Test Sample Data'!D78&gt;0),'Test Sample Data'!D78,$C$109),""))</f>
        <v>26.14</v>
      </c>
      <c r="E79" s="41">
        <f>IF('Test Sample Data'!E78="","",IF(SUM('Test Sample Data'!E$3:E$98)&gt;10,IF(AND(ISNUMBER('Test Sample Data'!E78),'Test Sample Data'!E78&lt;$C$109, 'Test Sample Data'!E78&gt;0),'Test Sample Data'!E78,$C$109),""))</f>
        <v>26.02</v>
      </c>
      <c r="F79" s="41" t="str">
        <f>IF('Test Sample Data'!F78="","",IF(SUM('Test Sample Data'!F$3:F$98)&gt;10,IF(AND(ISNUMBER('Test Sample Data'!F78),'Test Sample Data'!F78&lt;$C$109, 'Test Sample Data'!F78&gt;0),'Test Sample Data'!F78,$C$109),""))</f>
        <v/>
      </c>
      <c r="G79" s="41" t="str">
        <f>IF('Test Sample Data'!G78="","",IF(SUM('Test Sample Data'!G$3:G$98)&gt;10,IF(AND(ISNUMBER('Test Sample Data'!G78),'Test Sample Data'!G78&lt;$C$109, 'Test Sample Data'!G78&gt;0),'Test Sample Data'!G78,$C$109),""))</f>
        <v/>
      </c>
      <c r="H79" s="41" t="str">
        <f>IF('Test Sample Data'!H78="","",IF(SUM('Test Sample Data'!H$3:H$98)&gt;10,IF(AND(ISNUMBER('Test Sample Data'!H78),'Test Sample Data'!H78&lt;$C$109, 'Test Sample Data'!H78&gt;0),'Test Sample Data'!H78,$C$109),""))</f>
        <v/>
      </c>
      <c r="I79" s="41" t="str">
        <f>IF('Test Sample Data'!I78="","",IF(SUM('Test Sample Data'!I$3:I$98)&gt;10,IF(AND(ISNUMBER('Test Sample Data'!I78),'Test Sample Data'!I78&lt;$C$109, 'Test Sample Data'!I78&gt;0),'Test Sample Data'!I78,$C$109),""))</f>
        <v/>
      </c>
      <c r="J79" s="41" t="str">
        <f>IF('Test Sample Data'!J78="","",IF(SUM('Test Sample Data'!J$3:J$98)&gt;10,IF(AND(ISNUMBER('Test Sample Data'!J78),'Test Sample Data'!J78&lt;$C$109, 'Test Sample Data'!J78&gt;0),'Test Sample Data'!J78,$C$109),""))</f>
        <v/>
      </c>
      <c r="K79" s="41" t="str">
        <f>IF('Test Sample Data'!K78="","",IF(SUM('Test Sample Data'!K$3:K$98)&gt;10,IF(AND(ISNUMBER('Test Sample Data'!K78),'Test Sample Data'!K78&lt;$C$109, 'Test Sample Data'!K78&gt;0),'Test Sample Data'!K78,$C$109),""))</f>
        <v/>
      </c>
      <c r="L79" s="41" t="str">
        <f>IF('Test Sample Data'!L78="","",IF(SUM('Test Sample Data'!L$3:L$98)&gt;10,IF(AND(ISNUMBER('Test Sample Data'!L78),'Test Sample Data'!L78&lt;$C$109, 'Test Sample Data'!L78&gt;0),'Test Sample Data'!L78,$C$109),""))</f>
        <v/>
      </c>
      <c r="M79" s="41" t="str">
        <f>IF('Test Sample Data'!M78="","",IF(SUM('Test Sample Data'!M$3:M$98)&gt;10,IF(AND(ISNUMBER('Test Sample Data'!M78),'Test Sample Data'!M78&lt;$C$109, 'Test Sample Data'!M78&gt;0),'Test Sample Data'!M78,$C$109),""))</f>
        <v/>
      </c>
      <c r="N79" s="41" t="str">
        <f>IF('Test Sample Data'!N78="","",IF(SUM('Test Sample Data'!N$3:N$98)&gt;10,IF(AND(ISNUMBER('Test Sample Data'!N78),'Test Sample Data'!N78&lt;$C$109, 'Test Sample Data'!N78&gt;0),'Test Sample Data'!N78,$C$109),""))</f>
        <v/>
      </c>
      <c r="O79" s="41" t="str">
        <f>'Gene Table'!B78</f>
        <v>TNFSF11</v>
      </c>
      <c r="P79" s="102">
        <v>76</v>
      </c>
      <c r="Q79" s="41">
        <f>IF('Control Sample Data'!C78="","",IF(SUM('Control Sample Data'!C$3:C$98)&gt;10,IF(AND(ISNUMBER('Control Sample Data'!C78),'Control Sample Data'!C78&lt;$C$109, 'Control Sample Data'!C78&gt;0),'Control Sample Data'!C78,$C$109),""))</f>
        <v>21.65</v>
      </c>
      <c r="R79" s="41">
        <f>IF('Control Sample Data'!D78="","",IF(SUM('Control Sample Data'!D$3:D$98)&gt;10,IF(AND(ISNUMBER('Control Sample Data'!D78),'Control Sample Data'!D78&lt;$C$109, 'Control Sample Data'!D78&gt;0),'Control Sample Data'!D78,$C$109),""))</f>
        <v>21.51</v>
      </c>
      <c r="S79" s="41">
        <f>IF('Control Sample Data'!E78="","",IF(SUM('Control Sample Data'!E$3:E$98)&gt;10,IF(AND(ISNUMBER('Control Sample Data'!E78),'Control Sample Data'!E78&lt;$C$109, 'Control Sample Data'!E78&gt;0),'Control Sample Data'!E78,$C$109),""))</f>
        <v>21.93</v>
      </c>
      <c r="T79" s="41" t="str">
        <f>IF('Control Sample Data'!F78="","",IF(SUM('Control Sample Data'!F$3:F$98)&gt;10,IF(AND(ISNUMBER('Control Sample Data'!F78),'Control Sample Data'!F78&lt;$C$109, 'Control Sample Data'!F78&gt;0),'Control Sample Data'!F78,$C$109),""))</f>
        <v/>
      </c>
      <c r="U79" s="41" t="str">
        <f>IF('Control Sample Data'!G78="","",IF(SUM('Control Sample Data'!G$3:G$98)&gt;10,IF(AND(ISNUMBER('Control Sample Data'!G78),'Control Sample Data'!G78&lt;$C$109, 'Control Sample Data'!G78&gt;0),'Control Sample Data'!G78,$C$109),""))</f>
        <v/>
      </c>
      <c r="V79" s="41" t="str">
        <f>IF('Control Sample Data'!H78="","",IF(SUM('Control Sample Data'!H$3:H$98)&gt;10,IF(AND(ISNUMBER('Control Sample Data'!H78),'Control Sample Data'!H78&lt;$C$109, 'Control Sample Data'!H78&gt;0),'Control Sample Data'!H78,$C$109),""))</f>
        <v/>
      </c>
      <c r="W79" s="41" t="str">
        <f>IF('Control Sample Data'!I78="","",IF(SUM('Control Sample Data'!I$3:I$98)&gt;10,IF(AND(ISNUMBER('Control Sample Data'!I78),'Control Sample Data'!I78&lt;$C$109, 'Control Sample Data'!I78&gt;0),'Control Sample Data'!I78,$C$109),""))</f>
        <v/>
      </c>
      <c r="X79" s="41" t="str">
        <f>IF('Control Sample Data'!J78="","",IF(SUM('Control Sample Data'!J$3:J$98)&gt;10,IF(AND(ISNUMBER('Control Sample Data'!J78),'Control Sample Data'!J78&lt;$C$109, 'Control Sample Data'!J78&gt;0),'Control Sample Data'!J78,$C$109),""))</f>
        <v/>
      </c>
      <c r="Y79" s="41" t="str">
        <f>IF('Control Sample Data'!K78="","",IF(SUM('Control Sample Data'!K$3:K$98)&gt;10,IF(AND(ISNUMBER('Control Sample Data'!K78),'Control Sample Data'!K78&lt;$C$109, 'Control Sample Data'!K78&gt;0),'Control Sample Data'!K78,$C$109),""))</f>
        <v/>
      </c>
      <c r="Z79" s="41" t="str">
        <f>IF('Control Sample Data'!L78="","",IF(SUM('Control Sample Data'!L$3:L$98)&gt;10,IF(AND(ISNUMBER('Control Sample Data'!L78),'Control Sample Data'!L78&lt;$C$109, 'Control Sample Data'!L78&gt;0),'Control Sample Data'!L78,$C$109),""))</f>
        <v/>
      </c>
      <c r="AA79" s="41" t="str">
        <f>IF('Control Sample Data'!M78="","",IF(SUM('Control Sample Data'!M$3:M$98)&gt;10,IF(AND(ISNUMBER('Control Sample Data'!M78),'Control Sample Data'!M78&lt;$C$109, 'Control Sample Data'!M78&gt;0),'Control Sample Data'!M78,$C$109),""))</f>
        <v/>
      </c>
      <c r="AB79" s="127" t="str">
        <f>IF('Control Sample Data'!N78="","",IF(SUM('Control Sample Data'!N$3:N$98)&gt;10,IF(AND(ISNUMBER('Control Sample Data'!N78),'Control Sample Data'!N78&lt;$C$109, 'Control Sample Data'!N78&gt;0),'Control Sample Data'!N78,$C$109),""))</f>
        <v/>
      </c>
      <c r="BA79" s="85" t="str">
        <f t="shared" si="115"/>
        <v>TNFSF11</v>
      </c>
      <c r="BB79" s="107">
        <v>76</v>
      </c>
      <c r="BC79" s="86">
        <f t="shared" si="85"/>
        <v>7.6019999999999968</v>
      </c>
      <c r="BD79" s="86">
        <f t="shared" si="86"/>
        <v>7.4560000000000031</v>
      </c>
      <c r="BE79" s="86">
        <f t="shared" si="87"/>
        <v>7.4379999999999988</v>
      </c>
      <c r="BF79" s="86" t="str">
        <f t="shared" si="88"/>
        <v/>
      </c>
      <c r="BG79" s="86" t="str">
        <f t="shared" si="89"/>
        <v/>
      </c>
      <c r="BH79" s="86" t="str">
        <f t="shared" si="90"/>
        <v/>
      </c>
      <c r="BI79" s="86" t="str">
        <f t="shared" si="91"/>
        <v/>
      </c>
      <c r="BJ79" s="86" t="str">
        <f t="shared" si="92"/>
        <v/>
      </c>
      <c r="BK79" s="86" t="str">
        <f t="shared" si="93"/>
        <v/>
      </c>
      <c r="BL79" s="86" t="str">
        <f t="shared" si="94"/>
        <v/>
      </c>
      <c r="BM79" s="86" t="str">
        <f t="shared" si="116"/>
        <v/>
      </c>
      <c r="BN79" s="86" t="str">
        <f t="shared" si="117"/>
        <v/>
      </c>
      <c r="BO79" s="86">
        <f t="shared" si="95"/>
        <v>3.1799999999999997</v>
      </c>
      <c r="BP79" s="86">
        <f t="shared" si="96"/>
        <v>3.1680000000000028</v>
      </c>
      <c r="BQ79" s="86">
        <f t="shared" si="97"/>
        <v>3.3539999999999992</v>
      </c>
      <c r="BR79" s="86" t="str">
        <f t="shared" si="98"/>
        <v/>
      </c>
      <c r="BS79" s="86" t="str">
        <f t="shared" si="99"/>
        <v/>
      </c>
      <c r="BT79" s="86" t="str">
        <f t="shared" si="100"/>
        <v/>
      </c>
      <c r="BU79" s="86" t="str">
        <f t="shared" si="101"/>
        <v/>
      </c>
      <c r="BV79" s="86" t="str">
        <f t="shared" si="102"/>
        <v/>
      </c>
      <c r="BW79" s="86" t="str">
        <f t="shared" si="103"/>
        <v/>
      </c>
      <c r="BX79" s="86" t="str">
        <f t="shared" si="104"/>
        <v/>
      </c>
      <c r="BY79" s="86" t="str">
        <f t="shared" si="118"/>
        <v/>
      </c>
      <c r="BZ79" s="86" t="str">
        <f t="shared" si="119"/>
        <v/>
      </c>
      <c r="CA79" s="41">
        <f t="shared" si="120"/>
        <v>7.4986666666666659</v>
      </c>
      <c r="CB79" s="41">
        <f t="shared" si="121"/>
        <v>3.2340000000000004</v>
      </c>
      <c r="CC79" s="90" t="str">
        <f t="shared" si="122"/>
        <v>TNFSF11</v>
      </c>
      <c r="CD79" s="107">
        <v>76</v>
      </c>
      <c r="CE79" s="91">
        <f t="shared" si="105"/>
        <v>5.1471873114614965E-3</v>
      </c>
      <c r="CF79" s="91">
        <f t="shared" si="106"/>
        <v>5.69534913600225E-3</v>
      </c>
      <c r="CG79" s="91">
        <f t="shared" si="107"/>
        <v>5.7668531471985699E-3</v>
      </c>
      <c r="CH79" s="91" t="str">
        <f t="shared" si="108"/>
        <v/>
      </c>
      <c r="CI79" s="91" t="str">
        <f t="shared" si="109"/>
        <v/>
      </c>
      <c r="CJ79" s="91" t="str">
        <f t="shared" si="110"/>
        <v/>
      </c>
      <c r="CK79" s="91" t="str">
        <f t="shared" si="111"/>
        <v/>
      </c>
      <c r="CL79" s="91" t="str">
        <f t="shared" si="112"/>
        <v/>
      </c>
      <c r="CM79" s="91" t="str">
        <f t="shared" si="113"/>
        <v/>
      </c>
      <c r="CN79" s="91" t="str">
        <f t="shared" si="114"/>
        <v/>
      </c>
      <c r="CO79" s="91" t="str">
        <f t="shared" si="123"/>
        <v/>
      </c>
      <c r="CP79" s="91" t="str">
        <f t="shared" si="124"/>
        <v/>
      </c>
      <c r="CQ79" s="91">
        <f t="shared" si="127"/>
        <v>0.11033787453633188</v>
      </c>
      <c r="CR79" s="91">
        <f t="shared" si="83"/>
        <v>0.11125946665656182</v>
      </c>
      <c r="CS79" s="91">
        <f t="shared" si="83"/>
        <v>9.7801472717063992E-2</v>
      </c>
      <c r="CT79" s="91" t="str">
        <f t="shared" si="83"/>
        <v/>
      </c>
      <c r="CU79" s="91" t="str">
        <f t="shared" si="83"/>
        <v/>
      </c>
      <c r="CV79" s="91" t="str">
        <f t="shared" si="83"/>
        <v/>
      </c>
      <c r="CW79" s="91" t="str">
        <f t="shared" si="50"/>
        <v/>
      </c>
      <c r="CX79" s="91" t="str">
        <f t="shared" si="50"/>
        <v/>
      </c>
      <c r="CY79" s="91" t="str">
        <f t="shared" si="50"/>
        <v/>
      </c>
      <c r="CZ79" s="91" t="str">
        <f t="shared" si="48"/>
        <v/>
      </c>
      <c r="DA79" s="91" t="str">
        <f t="shared" si="125"/>
        <v/>
      </c>
      <c r="DB79" s="91" t="str">
        <f t="shared" si="126"/>
        <v/>
      </c>
    </row>
    <row r="80" spans="1:106" ht="15" customHeight="1" x14ac:dyDescent="0.3">
      <c r="A80" s="126" t="str">
        <f>'Gene Table'!B79</f>
        <v>TNFSF12</v>
      </c>
      <c r="B80" s="102">
        <v>77</v>
      </c>
      <c r="C80" s="41">
        <f>IF('Test Sample Data'!C79="","",IF(SUM('Test Sample Data'!C$3:C$98)&gt;10,IF(AND(ISNUMBER('Test Sample Data'!C79),'Test Sample Data'!C79&lt;$C$109, 'Test Sample Data'!C79&gt;0),'Test Sample Data'!C79,$C$109),""))</f>
        <v>26.92</v>
      </c>
      <c r="D80" s="41">
        <f>IF('Test Sample Data'!D79="","",IF(SUM('Test Sample Data'!D$3:D$98)&gt;10,IF(AND(ISNUMBER('Test Sample Data'!D79),'Test Sample Data'!D79&lt;$C$109, 'Test Sample Data'!D79&gt;0),'Test Sample Data'!D79,$C$109),""))</f>
        <v>26.46</v>
      </c>
      <c r="E80" s="41">
        <f>IF('Test Sample Data'!E79="","",IF(SUM('Test Sample Data'!E$3:E$98)&gt;10,IF(AND(ISNUMBER('Test Sample Data'!E79),'Test Sample Data'!E79&lt;$C$109, 'Test Sample Data'!E79&gt;0),'Test Sample Data'!E79,$C$109),""))</f>
        <v>26.46</v>
      </c>
      <c r="F80" s="41" t="str">
        <f>IF('Test Sample Data'!F79="","",IF(SUM('Test Sample Data'!F$3:F$98)&gt;10,IF(AND(ISNUMBER('Test Sample Data'!F79),'Test Sample Data'!F79&lt;$C$109, 'Test Sample Data'!F79&gt;0),'Test Sample Data'!F79,$C$109),""))</f>
        <v/>
      </c>
      <c r="G80" s="41" t="str">
        <f>IF('Test Sample Data'!G79="","",IF(SUM('Test Sample Data'!G$3:G$98)&gt;10,IF(AND(ISNUMBER('Test Sample Data'!G79),'Test Sample Data'!G79&lt;$C$109, 'Test Sample Data'!G79&gt;0),'Test Sample Data'!G79,$C$109),""))</f>
        <v/>
      </c>
      <c r="H80" s="41" t="str">
        <f>IF('Test Sample Data'!H79="","",IF(SUM('Test Sample Data'!H$3:H$98)&gt;10,IF(AND(ISNUMBER('Test Sample Data'!H79),'Test Sample Data'!H79&lt;$C$109, 'Test Sample Data'!H79&gt;0),'Test Sample Data'!H79,$C$109),""))</f>
        <v/>
      </c>
      <c r="I80" s="41" t="str">
        <f>IF('Test Sample Data'!I79="","",IF(SUM('Test Sample Data'!I$3:I$98)&gt;10,IF(AND(ISNUMBER('Test Sample Data'!I79),'Test Sample Data'!I79&lt;$C$109, 'Test Sample Data'!I79&gt;0),'Test Sample Data'!I79,$C$109),""))</f>
        <v/>
      </c>
      <c r="J80" s="41" t="str">
        <f>IF('Test Sample Data'!J79="","",IF(SUM('Test Sample Data'!J$3:J$98)&gt;10,IF(AND(ISNUMBER('Test Sample Data'!J79),'Test Sample Data'!J79&lt;$C$109, 'Test Sample Data'!J79&gt;0),'Test Sample Data'!J79,$C$109),""))</f>
        <v/>
      </c>
      <c r="K80" s="41" t="str">
        <f>IF('Test Sample Data'!K79="","",IF(SUM('Test Sample Data'!K$3:K$98)&gt;10,IF(AND(ISNUMBER('Test Sample Data'!K79),'Test Sample Data'!K79&lt;$C$109, 'Test Sample Data'!K79&gt;0),'Test Sample Data'!K79,$C$109),""))</f>
        <v/>
      </c>
      <c r="L80" s="41" t="str">
        <f>IF('Test Sample Data'!L79="","",IF(SUM('Test Sample Data'!L$3:L$98)&gt;10,IF(AND(ISNUMBER('Test Sample Data'!L79),'Test Sample Data'!L79&lt;$C$109, 'Test Sample Data'!L79&gt;0),'Test Sample Data'!L79,$C$109),""))</f>
        <v/>
      </c>
      <c r="M80" s="41" t="str">
        <f>IF('Test Sample Data'!M79="","",IF(SUM('Test Sample Data'!M$3:M$98)&gt;10,IF(AND(ISNUMBER('Test Sample Data'!M79),'Test Sample Data'!M79&lt;$C$109, 'Test Sample Data'!M79&gt;0),'Test Sample Data'!M79,$C$109),""))</f>
        <v/>
      </c>
      <c r="N80" s="41" t="str">
        <f>IF('Test Sample Data'!N79="","",IF(SUM('Test Sample Data'!N$3:N$98)&gt;10,IF(AND(ISNUMBER('Test Sample Data'!N79),'Test Sample Data'!N79&lt;$C$109, 'Test Sample Data'!N79&gt;0),'Test Sample Data'!N79,$C$109),""))</f>
        <v/>
      </c>
      <c r="O80" s="41" t="str">
        <f>'Gene Table'!B79</f>
        <v>TNFSF12</v>
      </c>
      <c r="P80" s="102">
        <v>77</v>
      </c>
      <c r="Q80" s="41">
        <f>IF('Control Sample Data'!C79="","",IF(SUM('Control Sample Data'!C$3:C$98)&gt;10,IF(AND(ISNUMBER('Control Sample Data'!C79),'Control Sample Data'!C79&lt;$C$109, 'Control Sample Data'!C79&gt;0),'Control Sample Data'!C79,$C$109),""))</f>
        <v>29.08</v>
      </c>
      <c r="R80" s="41">
        <f>IF('Control Sample Data'!D79="","",IF(SUM('Control Sample Data'!D$3:D$98)&gt;10,IF(AND(ISNUMBER('Control Sample Data'!D79),'Control Sample Data'!D79&lt;$C$109, 'Control Sample Data'!D79&gt;0),'Control Sample Data'!D79,$C$109),""))</f>
        <v>28.85</v>
      </c>
      <c r="S80" s="41">
        <f>IF('Control Sample Data'!E79="","",IF(SUM('Control Sample Data'!E$3:E$98)&gt;10,IF(AND(ISNUMBER('Control Sample Data'!E79),'Control Sample Data'!E79&lt;$C$109, 'Control Sample Data'!E79&gt;0),'Control Sample Data'!E79,$C$109),""))</f>
        <v>29.36</v>
      </c>
      <c r="T80" s="41" t="str">
        <f>IF('Control Sample Data'!F79="","",IF(SUM('Control Sample Data'!F$3:F$98)&gt;10,IF(AND(ISNUMBER('Control Sample Data'!F79),'Control Sample Data'!F79&lt;$C$109, 'Control Sample Data'!F79&gt;0),'Control Sample Data'!F79,$C$109),""))</f>
        <v/>
      </c>
      <c r="U80" s="41" t="str">
        <f>IF('Control Sample Data'!G79="","",IF(SUM('Control Sample Data'!G$3:G$98)&gt;10,IF(AND(ISNUMBER('Control Sample Data'!G79),'Control Sample Data'!G79&lt;$C$109, 'Control Sample Data'!G79&gt;0),'Control Sample Data'!G79,$C$109),""))</f>
        <v/>
      </c>
      <c r="V80" s="41" t="str">
        <f>IF('Control Sample Data'!H79="","",IF(SUM('Control Sample Data'!H$3:H$98)&gt;10,IF(AND(ISNUMBER('Control Sample Data'!H79),'Control Sample Data'!H79&lt;$C$109, 'Control Sample Data'!H79&gt;0),'Control Sample Data'!H79,$C$109),""))</f>
        <v/>
      </c>
      <c r="W80" s="41" t="str">
        <f>IF('Control Sample Data'!I79="","",IF(SUM('Control Sample Data'!I$3:I$98)&gt;10,IF(AND(ISNUMBER('Control Sample Data'!I79),'Control Sample Data'!I79&lt;$C$109, 'Control Sample Data'!I79&gt;0),'Control Sample Data'!I79,$C$109),""))</f>
        <v/>
      </c>
      <c r="X80" s="41" t="str">
        <f>IF('Control Sample Data'!J79="","",IF(SUM('Control Sample Data'!J$3:J$98)&gt;10,IF(AND(ISNUMBER('Control Sample Data'!J79),'Control Sample Data'!J79&lt;$C$109, 'Control Sample Data'!J79&gt;0),'Control Sample Data'!J79,$C$109),""))</f>
        <v/>
      </c>
      <c r="Y80" s="41" t="str">
        <f>IF('Control Sample Data'!K79="","",IF(SUM('Control Sample Data'!K$3:K$98)&gt;10,IF(AND(ISNUMBER('Control Sample Data'!K79),'Control Sample Data'!K79&lt;$C$109, 'Control Sample Data'!K79&gt;0),'Control Sample Data'!K79,$C$109),""))</f>
        <v/>
      </c>
      <c r="Z80" s="41" t="str">
        <f>IF('Control Sample Data'!L79="","",IF(SUM('Control Sample Data'!L$3:L$98)&gt;10,IF(AND(ISNUMBER('Control Sample Data'!L79),'Control Sample Data'!L79&lt;$C$109, 'Control Sample Data'!L79&gt;0),'Control Sample Data'!L79,$C$109),""))</f>
        <v/>
      </c>
      <c r="AA80" s="41" t="str">
        <f>IF('Control Sample Data'!M79="","",IF(SUM('Control Sample Data'!M$3:M$98)&gt;10,IF(AND(ISNUMBER('Control Sample Data'!M79),'Control Sample Data'!M79&lt;$C$109, 'Control Sample Data'!M79&gt;0),'Control Sample Data'!M79,$C$109),""))</f>
        <v/>
      </c>
      <c r="AB80" s="127" t="str">
        <f>IF('Control Sample Data'!N79="","",IF(SUM('Control Sample Data'!N$3:N$98)&gt;10,IF(AND(ISNUMBER('Control Sample Data'!N79),'Control Sample Data'!N79&lt;$C$109, 'Control Sample Data'!N79&gt;0),'Control Sample Data'!N79,$C$109),""))</f>
        <v/>
      </c>
      <c r="BA80" s="85" t="str">
        <f t="shared" si="115"/>
        <v>TNFSF12</v>
      </c>
      <c r="BB80" s="107">
        <v>77</v>
      </c>
      <c r="BC80" s="86">
        <f t="shared" si="85"/>
        <v>8.2119999999999997</v>
      </c>
      <c r="BD80" s="86">
        <f t="shared" si="86"/>
        <v>7.7760000000000034</v>
      </c>
      <c r="BE80" s="86">
        <f t="shared" si="87"/>
        <v>7.8780000000000001</v>
      </c>
      <c r="BF80" s="86" t="str">
        <f t="shared" si="88"/>
        <v/>
      </c>
      <c r="BG80" s="86" t="str">
        <f t="shared" si="89"/>
        <v/>
      </c>
      <c r="BH80" s="86" t="str">
        <f t="shared" si="90"/>
        <v/>
      </c>
      <c r="BI80" s="86" t="str">
        <f t="shared" si="91"/>
        <v/>
      </c>
      <c r="BJ80" s="86" t="str">
        <f t="shared" si="92"/>
        <v/>
      </c>
      <c r="BK80" s="86" t="str">
        <f t="shared" si="93"/>
        <v/>
      </c>
      <c r="BL80" s="86" t="str">
        <f t="shared" si="94"/>
        <v/>
      </c>
      <c r="BM80" s="86" t="str">
        <f t="shared" si="116"/>
        <v/>
      </c>
      <c r="BN80" s="86" t="str">
        <f t="shared" si="117"/>
        <v/>
      </c>
      <c r="BO80" s="86">
        <f t="shared" si="95"/>
        <v>10.61</v>
      </c>
      <c r="BP80" s="86">
        <f t="shared" si="96"/>
        <v>10.508000000000003</v>
      </c>
      <c r="BQ80" s="86">
        <f t="shared" si="97"/>
        <v>10.783999999999999</v>
      </c>
      <c r="BR80" s="86" t="str">
        <f t="shared" si="98"/>
        <v/>
      </c>
      <c r="BS80" s="86" t="str">
        <f t="shared" si="99"/>
        <v/>
      </c>
      <c r="BT80" s="86" t="str">
        <f t="shared" si="100"/>
        <v/>
      </c>
      <c r="BU80" s="86" t="str">
        <f t="shared" si="101"/>
        <v/>
      </c>
      <c r="BV80" s="86" t="str">
        <f t="shared" si="102"/>
        <v/>
      </c>
      <c r="BW80" s="86" t="str">
        <f t="shared" si="103"/>
        <v/>
      </c>
      <c r="BX80" s="86" t="str">
        <f t="shared" si="104"/>
        <v/>
      </c>
      <c r="BY80" s="86" t="str">
        <f t="shared" si="118"/>
        <v/>
      </c>
      <c r="BZ80" s="86" t="str">
        <f t="shared" si="119"/>
        <v/>
      </c>
      <c r="CA80" s="41">
        <f t="shared" si="120"/>
        <v>7.9553333333333347</v>
      </c>
      <c r="CB80" s="41">
        <f t="shared" si="121"/>
        <v>10.634</v>
      </c>
      <c r="CC80" s="90" t="str">
        <f t="shared" si="122"/>
        <v>TNFSF12</v>
      </c>
      <c r="CD80" s="107">
        <v>77</v>
      </c>
      <c r="CE80" s="91">
        <f t="shared" si="105"/>
        <v>3.372420150681297E-3</v>
      </c>
      <c r="CF80" s="91">
        <f t="shared" si="106"/>
        <v>4.5623726352074798E-3</v>
      </c>
      <c r="CG80" s="91">
        <f t="shared" si="107"/>
        <v>4.2509470377765785E-3</v>
      </c>
      <c r="CH80" s="91" t="str">
        <f t="shared" si="108"/>
        <v/>
      </c>
      <c r="CI80" s="91" t="str">
        <f t="shared" si="109"/>
        <v/>
      </c>
      <c r="CJ80" s="91" t="str">
        <f t="shared" si="110"/>
        <v/>
      </c>
      <c r="CK80" s="91" t="str">
        <f t="shared" si="111"/>
        <v/>
      </c>
      <c r="CL80" s="91" t="str">
        <f t="shared" si="112"/>
        <v/>
      </c>
      <c r="CM80" s="91" t="str">
        <f t="shared" si="113"/>
        <v/>
      </c>
      <c r="CN80" s="91" t="str">
        <f t="shared" si="114"/>
        <v/>
      </c>
      <c r="CO80" s="91" t="str">
        <f t="shared" si="123"/>
        <v/>
      </c>
      <c r="CP80" s="91" t="str">
        <f t="shared" si="124"/>
        <v/>
      </c>
      <c r="CQ80" s="91">
        <f t="shared" si="127"/>
        <v>6.398405292277168E-4</v>
      </c>
      <c r="CR80" s="91">
        <f t="shared" si="83"/>
        <v>6.8671542964507675E-4</v>
      </c>
      <c r="CS80" s="91">
        <f t="shared" si="83"/>
        <v>5.6714293551060699E-4</v>
      </c>
      <c r="CT80" s="91" t="str">
        <f t="shared" si="83"/>
        <v/>
      </c>
      <c r="CU80" s="91" t="str">
        <f t="shared" si="83"/>
        <v/>
      </c>
      <c r="CV80" s="91" t="str">
        <f t="shared" si="83"/>
        <v/>
      </c>
      <c r="CW80" s="91" t="str">
        <f t="shared" si="50"/>
        <v/>
      </c>
      <c r="CX80" s="91" t="str">
        <f t="shared" si="50"/>
        <v/>
      </c>
      <c r="CY80" s="91" t="str">
        <f t="shared" si="50"/>
        <v/>
      </c>
      <c r="CZ80" s="91" t="str">
        <f t="shared" si="48"/>
        <v/>
      </c>
      <c r="DA80" s="91" t="str">
        <f t="shared" si="125"/>
        <v/>
      </c>
      <c r="DB80" s="91" t="str">
        <f t="shared" si="126"/>
        <v/>
      </c>
    </row>
    <row r="81" spans="1:106" ht="15" customHeight="1" x14ac:dyDescent="0.3">
      <c r="A81" s="126" t="str">
        <f>'Gene Table'!B80</f>
        <v>TNFSF13</v>
      </c>
      <c r="B81" s="102">
        <v>78</v>
      </c>
      <c r="C81" s="41">
        <f>IF('Test Sample Data'!C80="","",IF(SUM('Test Sample Data'!C$3:C$98)&gt;10,IF(AND(ISNUMBER('Test Sample Data'!C80),'Test Sample Data'!C80&lt;$C$109, 'Test Sample Data'!C80&gt;0),'Test Sample Data'!C80,$C$109),""))</f>
        <v>26.03</v>
      </c>
      <c r="D81" s="41">
        <f>IF('Test Sample Data'!D80="","",IF(SUM('Test Sample Data'!D$3:D$98)&gt;10,IF(AND(ISNUMBER('Test Sample Data'!D80),'Test Sample Data'!D80&lt;$C$109, 'Test Sample Data'!D80&gt;0),'Test Sample Data'!D80,$C$109),""))</f>
        <v>26.09</v>
      </c>
      <c r="E81" s="41">
        <f>IF('Test Sample Data'!E80="","",IF(SUM('Test Sample Data'!E$3:E$98)&gt;10,IF(AND(ISNUMBER('Test Sample Data'!E80),'Test Sample Data'!E80&lt;$C$109, 'Test Sample Data'!E80&gt;0),'Test Sample Data'!E80,$C$109),""))</f>
        <v>26.02</v>
      </c>
      <c r="F81" s="41" t="str">
        <f>IF('Test Sample Data'!F80="","",IF(SUM('Test Sample Data'!F$3:F$98)&gt;10,IF(AND(ISNUMBER('Test Sample Data'!F80),'Test Sample Data'!F80&lt;$C$109, 'Test Sample Data'!F80&gt;0),'Test Sample Data'!F80,$C$109),""))</f>
        <v/>
      </c>
      <c r="G81" s="41" t="str">
        <f>IF('Test Sample Data'!G80="","",IF(SUM('Test Sample Data'!G$3:G$98)&gt;10,IF(AND(ISNUMBER('Test Sample Data'!G80),'Test Sample Data'!G80&lt;$C$109, 'Test Sample Data'!G80&gt;0),'Test Sample Data'!G80,$C$109),""))</f>
        <v/>
      </c>
      <c r="H81" s="41" t="str">
        <f>IF('Test Sample Data'!H80="","",IF(SUM('Test Sample Data'!H$3:H$98)&gt;10,IF(AND(ISNUMBER('Test Sample Data'!H80),'Test Sample Data'!H80&lt;$C$109, 'Test Sample Data'!H80&gt;0),'Test Sample Data'!H80,$C$109),""))</f>
        <v/>
      </c>
      <c r="I81" s="41" t="str">
        <f>IF('Test Sample Data'!I80="","",IF(SUM('Test Sample Data'!I$3:I$98)&gt;10,IF(AND(ISNUMBER('Test Sample Data'!I80),'Test Sample Data'!I80&lt;$C$109, 'Test Sample Data'!I80&gt;0),'Test Sample Data'!I80,$C$109),""))</f>
        <v/>
      </c>
      <c r="J81" s="41" t="str">
        <f>IF('Test Sample Data'!J80="","",IF(SUM('Test Sample Data'!J$3:J$98)&gt;10,IF(AND(ISNUMBER('Test Sample Data'!J80),'Test Sample Data'!J80&lt;$C$109, 'Test Sample Data'!J80&gt;0),'Test Sample Data'!J80,$C$109),""))</f>
        <v/>
      </c>
      <c r="K81" s="41" t="str">
        <f>IF('Test Sample Data'!K80="","",IF(SUM('Test Sample Data'!K$3:K$98)&gt;10,IF(AND(ISNUMBER('Test Sample Data'!K80),'Test Sample Data'!K80&lt;$C$109, 'Test Sample Data'!K80&gt;0),'Test Sample Data'!K80,$C$109),""))</f>
        <v/>
      </c>
      <c r="L81" s="41" t="str">
        <f>IF('Test Sample Data'!L80="","",IF(SUM('Test Sample Data'!L$3:L$98)&gt;10,IF(AND(ISNUMBER('Test Sample Data'!L80),'Test Sample Data'!L80&lt;$C$109, 'Test Sample Data'!L80&gt;0),'Test Sample Data'!L80,$C$109),""))</f>
        <v/>
      </c>
      <c r="M81" s="41" t="str">
        <f>IF('Test Sample Data'!M80="","",IF(SUM('Test Sample Data'!M$3:M$98)&gt;10,IF(AND(ISNUMBER('Test Sample Data'!M80),'Test Sample Data'!M80&lt;$C$109, 'Test Sample Data'!M80&gt;0),'Test Sample Data'!M80,$C$109),""))</f>
        <v/>
      </c>
      <c r="N81" s="41" t="str">
        <f>IF('Test Sample Data'!N80="","",IF(SUM('Test Sample Data'!N$3:N$98)&gt;10,IF(AND(ISNUMBER('Test Sample Data'!N80),'Test Sample Data'!N80&lt;$C$109, 'Test Sample Data'!N80&gt;0),'Test Sample Data'!N80,$C$109),""))</f>
        <v/>
      </c>
      <c r="O81" s="41" t="str">
        <f>'Gene Table'!B80</f>
        <v>TNFSF13</v>
      </c>
      <c r="P81" s="102">
        <v>78</v>
      </c>
      <c r="Q81" s="41">
        <f>IF('Control Sample Data'!C80="","",IF(SUM('Control Sample Data'!C$3:C$98)&gt;10,IF(AND(ISNUMBER('Control Sample Data'!C80),'Control Sample Data'!C80&lt;$C$109, 'Control Sample Data'!C80&gt;0),'Control Sample Data'!C80,$C$109),""))</f>
        <v>26.16</v>
      </c>
      <c r="R81" s="41">
        <f>IF('Control Sample Data'!D80="","",IF(SUM('Control Sample Data'!D$3:D$98)&gt;10,IF(AND(ISNUMBER('Control Sample Data'!D80),'Control Sample Data'!D80&lt;$C$109, 'Control Sample Data'!D80&gt;0),'Control Sample Data'!D80,$C$109),""))</f>
        <v>26.25</v>
      </c>
      <c r="S81" s="41">
        <f>IF('Control Sample Data'!E80="","",IF(SUM('Control Sample Data'!E$3:E$98)&gt;10,IF(AND(ISNUMBER('Control Sample Data'!E80),'Control Sample Data'!E80&lt;$C$109, 'Control Sample Data'!E80&gt;0),'Control Sample Data'!E80,$C$109),""))</f>
        <v>26.33</v>
      </c>
      <c r="T81" s="41" t="str">
        <f>IF('Control Sample Data'!F80="","",IF(SUM('Control Sample Data'!F$3:F$98)&gt;10,IF(AND(ISNUMBER('Control Sample Data'!F80),'Control Sample Data'!F80&lt;$C$109, 'Control Sample Data'!F80&gt;0),'Control Sample Data'!F80,$C$109),""))</f>
        <v/>
      </c>
      <c r="U81" s="41" t="str">
        <f>IF('Control Sample Data'!G80="","",IF(SUM('Control Sample Data'!G$3:G$98)&gt;10,IF(AND(ISNUMBER('Control Sample Data'!G80),'Control Sample Data'!G80&lt;$C$109, 'Control Sample Data'!G80&gt;0),'Control Sample Data'!G80,$C$109),""))</f>
        <v/>
      </c>
      <c r="V81" s="41" t="str">
        <f>IF('Control Sample Data'!H80="","",IF(SUM('Control Sample Data'!H$3:H$98)&gt;10,IF(AND(ISNUMBER('Control Sample Data'!H80),'Control Sample Data'!H80&lt;$C$109, 'Control Sample Data'!H80&gt;0),'Control Sample Data'!H80,$C$109),""))</f>
        <v/>
      </c>
      <c r="W81" s="41" t="str">
        <f>IF('Control Sample Data'!I80="","",IF(SUM('Control Sample Data'!I$3:I$98)&gt;10,IF(AND(ISNUMBER('Control Sample Data'!I80),'Control Sample Data'!I80&lt;$C$109, 'Control Sample Data'!I80&gt;0),'Control Sample Data'!I80,$C$109),""))</f>
        <v/>
      </c>
      <c r="X81" s="41" t="str">
        <f>IF('Control Sample Data'!J80="","",IF(SUM('Control Sample Data'!J$3:J$98)&gt;10,IF(AND(ISNUMBER('Control Sample Data'!J80),'Control Sample Data'!J80&lt;$C$109, 'Control Sample Data'!J80&gt;0),'Control Sample Data'!J80,$C$109),""))</f>
        <v/>
      </c>
      <c r="Y81" s="41" t="str">
        <f>IF('Control Sample Data'!K80="","",IF(SUM('Control Sample Data'!K$3:K$98)&gt;10,IF(AND(ISNUMBER('Control Sample Data'!K80),'Control Sample Data'!K80&lt;$C$109, 'Control Sample Data'!K80&gt;0),'Control Sample Data'!K80,$C$109),""))</f>
        <v/>
      </c>
      <c r="Z81" s="41" t="str">
        <f>IF('Control Sample Data'!L80="","",IF(SUM('Control Sample Data'!L$3:L$98)&gt;10,IF(AND(ISNUMBER('Control Sample Data'!L80),'Control Sample Data'!L80&lt;$C$109, 'Control Sample Data'!L80&gt;0),'Control Sample Data'!L80,$C$109),""))</f>
        <v/>
      </c>
      <c r="AA81" s="41" t="str">
        <f>IF('Control Sample Data'!M80="","",IF(SUM('Control Sample Data'!M$3:M$98)&gt;10,IF(AND(ISNUMBER('Control Sample Data'!M80),'Control Sample Data'!M80&lt;$C$109, 'Control Sample Data'!M80&gt;0),'Control Sample Data'!M80,$C$109),""))</f>
        <v/>
      </c>
      <c r="AB81" s="127" t="str">
        <f>IF('Control Sample Data'!N80="","",IF(SUM('Control Sample Data'!N$3:N$98)&gt;10,IF(AND(ISNUMBER('Control Sample Data'!N80),'Control Sample Data'!N80&lt;$C$109, 'Control Sample Data'!N80&gt;0),'Control Sample Data'!N80,$C$109),""))</f>
        <v/>
      </c>
      <c r="BA81" s="85" t="str">
        <f t="shared" si="115"/>
        <v>TNFSF13</v>
      </c>
      <c r="BB81" s="107">
        <v>78</v>
      </c>
      <c r="BC81" s="86">
        <f t="shared" si="85"/>
        <v>7.3219999999999992</v>
      </c>
      <c r="BD81" s="86">
        <f t="shared" si="86"/>
        <v>7.4060000000000024</v>
      </c>
      <c r="BE81" s="86">
        <f t="shared" si="87"/>
        <v>7.4379999999999988</v>
      </c>
      <c r="BF81" s="86" t="str">
        <f t="shared" si="88"/>
        <v/>
      </c>
      <c r="BG81" s="86" t="str">
        <f t="shared" si="89"/>
        <v/>
      </c>
      <c r="BH81" s="86" t="str">
        <f t="shared" si="90"/>
        <v/>
      </c>
      <c r="BI81" s="86" t="str">
        <f t="shared" si="91"/>
        <v/>
      </c>
      <c r="BJ81" s="86" t="str">
        <f t="shared" si="92"/>
        <v/>
      </c>
      <c r="BK81" s="86" t="str">
        <f t="shared" si="93"/>
        <v/>
      </c>
      <c r="BL81" s="86" t="str">
        <f t="shared" si="94"/>
        <v/>
      </c>
      <c r="BM81" s="86" t="str">
        <f t="shared" si="116"/>
        <v/>
      </c>
      <c r="BN81" s="86" t="str">
        <f t="shared" si="117"/>
        <v/>
      </c>
      <c r="BO81" s="86">
        <f t="shared" si="95"/>
        <v>7.6900000000000013</v>
      </c>
      <c r="BP81" s="86">
        <f t="shared" si="96"/>
        <v>7.9080000000000013</v>
      </c>
      <c r="BQ81" s="86">
        <f t="shared" si="97"/>
        <v>7.7539999999999978</v>
      </c>
      <c r="BR81" s="86" t="str">
        <f t="shared" si="98"/>
        <v/>
      </c>
      <c r="BS81" s="86" t="str">
        <f t="shared" si="99"/>
        <v/>
      </c>
      <c r="BT81" s="86" t="str">
        <f t="shared" si="100"/>
        <v/>
      </c>
      <c r="BU81" s="86" t="str">
        <f t="shared" si="101"/>
        <v/>
      </c>
      <c r="BV81" s="86" t="str">
        <f t="shared" si="102"/>
        <v/>
      </c>
      <c r="BW81" s="86" t="str">
        <f t="shared" si="103"/>
        <v/>
      </c>
      <c r="BX81" s="86" t="str">
        <f t="shared" si="104"/>
        <v/>
      </c>
      <c r="BY81" s="86" t="str">
        <f t="shared" si="118"/>
        <v/>
      </c>
      <c r="BZ81" s="86" t="str">
        <f t="shared" si="119"/>
        <v/>
      </c>
      <c r="CA81" s="41">
        <f t="shared" si="120"/>
        <v>7.3886666666666665</v>
      </c>
      <c r="CB81" s="41">
        <f t="shared" si="121"/>
        <v>7.7839999999999998</v>
      </c>
      <c r="CC81" s="90" t="str">
        <f t="shared" si="122"/>
        <v>TNFSF13</v>
      </c>
      <c r="CD81" s="107">
        <v>78</v>
      </c>
      <c r="CE81" s="91">
        <f t="shared" si="105"/>
        <v>6.2496885025996344E-3</v>
      </c>
      <c r="CF81" s="91">
        <f t="shared" si="106"/>
        <v>5.8961951895334271E-3</v>
      </c>
      <c r="CG81" s="91">
        <f t="shared" si="107"/>
        <v>5.7668531471985699E-3</v>
      </c>
      <c r="CH81" s="91" t="str">
        <f t="shared" si="108"/>
        <v/>
      </c>
      <c r="CI81" s="91" t="str">
        <f t="shared" si="109"/>
        <v/>
      </c>
      <c r="CJ81" s="91" t="str">
        <f t="shared" si="110"/>
        <v/>
      </c>
      <c r="CK81" s="91" t="str">
        <f t="shared" si="111"/>
        <v/>
      </c>
      <c r="CL81" s="91" t="str">
        <f t="shared" si="112"/>
        <v/>
      </c>
      <c r="CM81" s="91" t="str">
        <f t="shared" si="113"/>
        <v/>
      </c>
      <c r="CN81" s="91" t="str">
        <f t="shared" si="114"/>
        <v/>
      </c>
      <c r="CO81" s="91" t="str">
        <f t="shared" si="123"/>
        <v/>
      </c>
      <c r="CP81" s="91" t="str">
        <f t="shared" si="124"/>
        <v/>
      </c>
      <c r="CQ81" s="91">
        <f t="shared" si="127"/>
        <v>4.842608202886664E-3</v>
      </c>
      <c r="CR81" s="91">
        <f t="shared" si="83"/>
        <v>4.1634638127653984E-3</v>
      </c>
      <c r="CS81" s="91">
        <f t="shared" si="83"/>
        <v>4.6324785133240254E-3</v>
      </c>
      <c r="CT81" s="91" t="str">
        <f t="shared" si="83"/>
        <v/>
      </c>
      <c r="CU81" s="91" t="str">
        <f t="shared" si="83"/>
        <v/>
      </c>
      <c r="CV81" s="91" t="str">
        <f t="shared" si="83"/>
        <v/>
      </c>
      <c r="CW81" s="91" t="str">
        <f t="shared" si="50"/>
        <v/>
      </c>
      <c r="CX81" s="91" t="str">
        <f t="shared" si="50"/>
        <v/>
      </c>
      <c r="CY81" s="91" t="str">
        <f t="shared" si="50"/>
        <v/>
      </c>
      <c r="CZ81" s="91" t="str">
        <f t="shared" si="48"/>
        <v/>
      </c>
      <c r="DA81" s="91" t="str">
        <f t="shared" si="125"/>
        <v/>
      </c>
      <c r="DB81" s="91" t="str">
        <f t="shared" si="126"/>
        <v/>
      </c>
    </row>
    <row r="82" spans="1:106" ht="15" customHeight="1" x14ac:dyDescent="0.3">
      <c r="A82" s="126" t="str">
        <f>'Gene Table'!B81</f>
        <v>TNFSF13B</v>
      </c>
      <c r="B82" s="102">
        <v>79</v>
      </c>
      <c r="C82" s="41">
        <f>IF('Test Sample Data'!C81="","",IF(SUM('Test Sample Data'!C$3:C$98)&gt;10,IF(AND(ISNUMBER('Test Sample Data'!C81),'Test Sample Data'!C81&lt;$C$109, 'Test Sample Data'!C81&gt;0),'Test Sample Data'!C81,$C$109),""))</f>
        <v>29.15</v>
      </c>
      <c r="D82" s="41">
        <f>IF('Test Sample Data'!D81="","",IF(SUM('Test Sample Data'!D$3:D$98)&gt;10,IF(AND(ISNUMBER('Test Sample Data'!D81),'Test Sample Data'!D81&lt;$C$109, 'Test Sample Data'!D81&gt;0),'Test Sample Data'!D81,$C$109),""))</f>
        <v>29.29</v>
      </c>
      <c r="E82" s="41">
        <f>IF('Test Sample Data'!E81="","",IF(SUM('Test Sample Data'!E$3:E$98)&gt;10,IF(AND(ISNUMBER('Test Sample Data'!E81),'Test Sample Data'!E81&lt;$C$109, 'Test Sample Data'!E81&gt;0),'Test Sample Data'!E81,$C$109),""))</f>
        <v>29.16</v>
      </c>
      <c r="F82" s="41" t="str">
        <f>IF('Test Sample Data'!F81="","",IF(SUM('Test Sample Data'!F$3:F$98)&gt;10,IF(AND(ISNUMBER('Test Sample Data'!F81),'Test Sample Data'!F81&lt;$C$109, 'Test Sample Data'!F81&gt;0),'Test Sample Data'!F81,$C$109),""))</f>
        <v/>
      </c>
      <c r="G82" s="41" t="str">
        <f>IF('Test Sample Data'!G81="","",IF(SUM('Test Sample Data'!G$3:G$98)&gt;10,IF(AND(ISNUMBER('Test Sample Data'!G81),'Test Sample Data'!G81&lt;$C$109, 'Test Sample Data'!G81&gt;0),'Test Sample Data'!G81,$C$109),""))</f>
        <v/>
      </c>
      <c r="H82" s="41" t="str">
        <f>IF('Test Sample Data'!H81="","",IF(SUM('Test Sample Data'!H$3:H$98)&gt;10,IF(AND(ISNUMBER('Test Sample Data'!H81),'Test Sample Data'!H81&lt;$C$109, 'Test Sample Data'!H81&gt;0),'Test Sample Data'!H81,$C$109),""))</f>
        <v/>
      </c>
      <c r="I82" s="41" t="str">
        <f>IF('Test Sample Data'!I81="","",IF(SUM('Test Sample Data'!I$3:I$98)&gt;10,IF(AND(ISNUMBER('Test Sample Data'!I81),'Test Sample Data'!I81&lt;$C$109, 'Test Sample Data'!I81&gt;0),'Test Sample Data'!I81,$C$109),""))</f>
        <v/>
      </c>
      <c r="J82" s="41" t="str">
        <f>IF('Test Sample Data'!J81="","",IF(SUM('Test Sample Data'!J$3:J$98)&gt;10,IF(AND(ISNUMBER('Test Sample Data'!J81),'Test Sample Data'!J81&lt;$C$109, 'Test Sample Data'!J81&gt;0),'Test Sample Data'!J81,$C$109),""))</f>
        <v/>
      </c>
      <c r="K82" s="41" t="str">
        <f>IF('Test Sample Data'!K81="","",IF(SUM('Test Sample Data'!K$3:K$98)&gt;10,IF(AND(ISNUMBER('Test Sample Data'!K81),'Test Sample Data'!K81&lt;$C$109, 'Test Sample Data'!K81&gt;0),'Test Sample Data'!K81,$C$109),""))</f>
        <v/>
      </c>
      <c r="L82" s="41" t="str">
        <f>IF('Test Sample Data'!L81="","",IF(SUM('Test Sample Data'!L$3:L$98)&gt;10,IF(AND(ISNUMBER('Test Sample Data'!L81),'Test Sample Data'!L81&lt;$C$109, 'Test Sample Data'!L81&gt;0),'Test Sample Data'!L81,$C$109),""))</f>
        <v/>
      </c>
      <c r="M82" s="41" t="str">
        <f>IF('Test Sample Data'!M81="","",IF(SUM('Test Sample Data'!M$3:M$98)&gt;10,IF(AND(ISNUMBER('Test Sample Data'!M81),'Test Sample Data'!M81&lt;$C$109, 'Test Sample Data'!M81&gt;0),'Test Sample Data'!M81,$C$109),""))</f>
        <v/>
      </c>
      <c r="N82" s="41" t="str">
        <f>IF('Test Sample Data'!N81="","",IF(SUM('Test Sample Data'!N$3:N$98)&gt;10,IF(AND(ISNUMBER('Test Sample Data'!N81),'Test Sample Data'!N81&lt;$C$109, 'Test Sample Data'!N81&gt;0),'Test Sample Data'!N81,$C$109),""))</f>
        <v/>
      </c>
      <c r="O82" s="41" t="str">
        <f>'Gene Table'!B81</f>
        <v>TNFSF13B</v>
      </c>
      <c r="P82" s="102">
        <v>79</v>
      </c>
      <c r="Q82" s="41">
        <f>IF('Control Sample Data'!C81="","",IF(SUM('Control Sample Data'!C$3:C$98)&gt;10,IF(AND(ISNUMBER('Control Sample Data'!C81),'Control Sample Data'!C81&lt;$C$109, 'Control Sample Data'!C81&gt;0),'Control Sample Data'!C81,$C$109),""))</f>
        <v>30.43</v>
      </c>
      <c r="R82" s="41">
        <f>IF('Control Sample Data'!D81="","",IF(SUM('Control Sample Data'!D$3:D$98)&gt;10,IF(AND(ISNUMBER('Control Sample Data'!D81),'Control Sample Data'!D81&lt;$C$109, 'Control Sample Data'!D81&gt;0),'Control Sample Data'!D81,$C$109),""))</f>
        <v>30.3</v>
      </c>
      <c r="S82" s="41">
        <f>IF('Control Sample Data'!E81="","",IF(SUM('Control Sample Data'!E$3:E$98)&gt;10,IF(AND(ISNUMBER('Control Sample Data'!E81),'Control Sample Data'!E81&lt;$C$109, 'Control Sample Data'!E81&gt;0),'Control Sample Data'!E81,$C$109),""))</f>
        <v>30.42</v>
      </c>
      <c r="T82" s="41" t="str">
        <f>IF('Control Sample Data'!F81="","",IF(SUM('Control Sample Data'!F$3:F$98)&gt;10,IF(AND(ISNUMBER('Control Sample Data'!F81),'Control Sample Data'!F81&lt;$C$109, 'Control Sample Data'!F81&gt;0),'Control Sample Data'!F81,$C$109),""))</f>
        <v/>
      </c>
      <c r="U82" s="41" t="str">
        <f>IF('Control Sample Data'!G81="","",IF(SUM('Control Sample Data'!G$3:G$98)&gt;10,IF(AND(ISNUMBER('Control Sample Data'!G81),'Control Sample Data'!G81&lt;$C$109, 'Control Sample Data'!G81&gt;0),'Control Sample Data'!G81,$C$109),""))</f>
        <v/>
      </c>
      <c r="V82" s="41" t="str">
        <f>IF('Control Sample Data'!H81="","",IF(SUM('Control Sample Data'!H$3:H$98)&gt;10,IF(AND(ISNUMBER('Control Sample Data'!H81),'Control Sample Data'!H81&lt;$C$109, 'Control Sample Data'!H81&gt;0),'Control Sample Data'!H81,$C$109),""))</f>
        <v/>
      </c>
      <c r="W82" s="41" t="str">
        <f>IF('Control Sample Data'!I81="","",IF(SUM('Control Sample Data'!I$3:I$98)&gt;10,IF(AND(ISNUMBER('Control Sample Data'!I81),'Control Sample Data'!I81&lt;$C$109, 'Control Sample Data'!I81&gt;0),'Control Sample Data'!I81,$C$109),""))</f>
        <v/>
      </c>
      <c r="X82" s="41" t="str">
        <f>IF('Control Sample Data'!J81="","",IF(SUM('Control Sample Data'!J$3:J$98)&gt;10,IF(AND(ISNUMBER('Control Sample Data'!J81),'Control Sample Data'!J81&lt;$C$109, 'Control Sample Data'!J81&gt;0),'Control Sample Data'!J81,$C$109),""))</f>
        <v/>
      </c>
      <c r="Y82" s="41" t="str">
        <f>IF('Control Sample Data'!K81="","",IF(SUM('Control Sample Data'!K$3:K$98)&gt;10,IF(AND(ISNUMBER('Control Sample Data'!K81),'Control Sample Data'!K81&lt;$C$109, 'Control Sample Data'!K81&gt;0),'Control Sample Data'!K81,$C$109),""))</f>
        <v/>
      </c>
      <c r="Z82" s="41" t="str">
        <f>IF('Control Sample Data'!L81="","",IF(SUM('Control Sample Data'!L$3:L$98)&gt;10,IF(AND(ISNUMBER('Control Sample Data'!L81),'Control Sample Data'!L81&lt;$C$109, 'Control Sample Data'!L81&gt;0),'Control Sample Data'!L81,$C$109),""))</f>
        <v/>
      </c>
      <c r="AA82" s="41" t="str">
        <f>IF('Control Sample Data'!M81="","",IF(SUM('Control Sample Data'!M$3:M$98)&gt;10,IF(AND(ISNUMBER('Control Sample Data'!M81),'Control Sample Data'!M81&lt;$C$109, 'Control Sample Data'!M81&gt;0),'Control Sample Data'!M81,$C$109),""))</f>
        <v/>
      </c>
      <c r="AB82" s="127" t="str">
        <f>IF('Control Sample Data'!N81="","",IF(SUM('Control Sample Data'!N$3:N$98)&gt;10,IF(AND(ISNUMBER('Control Sample Data'!N81),'Control Sample Data'!N81&lt;$C$109, 'Control Sample Data'!N81&gt;0),'Control Sample Data'!N81,$C$109),""))</f>
        <v/>
      </c>
      <c r="BA82" s="85" t="str">
        <f t="shared" si="115"/>
        <v>TNFSF13B</v>
      </c>
      <c r="BB82" s="107">
        <v>79</v>
      </c>
      <c r="BC82" s="86">
        <f t="shared" si="85"/>
        <v>10.441999999999997</v>
      </c>
      <c r="BD82" s="86">
        <f t="shared" si="86"/>
        <v>10.606000000000002</v>
      </c>
      <c r="BE82" s="86">
        <f t="shared" si="87"/>
        <v>10.577999999999999</v>
      </c>
      <c r="BF82" s="86" t="str">
        <f t="shared" si="88"/>
        <v/>
      </c>
      <c r="BG82" s="86" t="str">
        <f t="shared" si="89"/>
        <v/>
      </c>
      <c r="BH82" s="86" t="str">
        <f t="shared" si="90"/>
        <v/>
      </c>
      <c r="BI82" s="86" t="str">
        <f t="shared" si="91"/>
        <v/>
      </c>
      <c r="BJ82" s="86" t="str">
        <f t="shared" si="92"/>
        <v/>
      </c>
      <c r="BK82" s="86" t="str">
        <f t="shared" si="93"/>
        <v/>
      </c>
      <c r="BL82" s="86" t="str">
        <f t="shared" si="94"/>
        <v/>
      </c>
      <c r="BM82" s="86" t="str">
        <f t="shared" si="116"/>
        <v/>
      </c>
      <c r="BN82" s="86" t="str">
        <f t="shared" si="117"/>
        <v/>
      </c>
      <c r="BO82" s="86">
        <f t="shared" si="95"/>
        <v>11.96</v>
      </c>
      <c r="BP82" s="86">
        <f t="shared" si="96"/>
        <v>11.958000000000002</v>
      </c>
      <c r="BQ82" s="86">
        <f t="shared" si="97"/>
        <v>11.844000000000001</v>
      </c>
      <c r="BR82" s="86" t="str">
        <f t="shared" si="98"/>
        <v/>
      </c>
      <c r="BS82" s="86" t="str">
        <f t="shared" si="99"/>
        <v/>
      </c>
      <c r="BT82" s="86" t="str">
        <f t="shared" si="100"/>
        <v/>
      </c>
      <c r="BU82" s="86" t="str">
        <f t="shared" si="101"/>
        <v/>
      </c>
      <c r="BV82" s="86" t="str">
        <f t="shared" si="102"/>
        <v/>
      </c>
      <c r="BW82" s="86" t="str">
        <f t="shared" si="103"/>
        <v/>
      </c>
      <c r="BX82" s="86" t="str">
        <f t="shared" si="104"/>
        <v/>
      </c>
      <c r="BY82" s="86" t="str">
        <f t="shared" si="118"/>
        <v/>
      </c>
      <c r="BZ82" s="86" t="str">
        <f t="shared" si="119"/>
        <v/>
      </c>
      <c r="CA82" s="41">
        <f t="shared" si="120"/>
        <v>10.542</v>
      </c>
      <c r="CB82" s="41">
        <f t="shared" si="121"/>
        <v>11.920666666666667</v>
      </c>
      <c r="CC82" s="90" t="str">
        <f t="shared" si="122"/>
        <v>TNFSF13B</v>
      </c>
      <c r="CD82" s="107">
        <v>79</v>
      </c>
      <c r="CE82" s="91">
        <f t="shared" si="105"/>
        <v>7.1886077254305772E-4</v>
      </c>
      <c r="CF82" s="91">
        <f t="shared" si="106"/>
        <v>6.4161700544402818E-4</v>
      </c>
      <c r="CG82" s="91">
        <f t="shared" si="107"/>
        <v>6.5419121212296984E-4</v>
      </c>
      <c r="CH82" s="91" t="str">
        <f t="shared" si="108"/>
        <v/>
      </c>
      <c r="CI82" s="91" t="str">
        <f t="shared" si="109"/>
        <v/>
      </c>
      <c r="CJ82" s="91" t="str">
        <f t="shared" si="110"/>
        <v/>
      </c>
      <c r="CK82" s="91" t="str">
        <f t="shared" si="111"/>
        <v/>
      </c>
      <c r="CL82" s="91" t="str">
        <f t="shared" si="112"/>
        <v/>
      </c>
      <c r="CM82" s="91" t="str">
        <f t="shared" si="113"/>
        <v/>
      </c>
      <c r="CN82" s="91" t="str">
        <f t="shared" si="114"/>
        <v/>
      </c>
      <c r="CO82" s="91" t="str">
        <f t="shared" si="123"/>
        <v/>
      </c>
      <c r="CP82" s="91" t="str">
        <f t="shared" si="124"/>
        <v/>
      </c>
      <c r="CQ82" s="91">
        <f t="shared" si="127"/>
        <v>2.5100435221095375E-4</v>
      </c>
      <c r="CR82" s="91">
        <f t="shared" si="83"/>
        <v>2.5135255943212789E-4</v>
      </c>
      <c r="CS82" s="91">
        <f t="shared" si="83"/>
        <v>2.7201993428206363E-4</v>
      </c>
      <c r="CT82" s="91" t="str">
        <f t="shared" si="83"/>
        <v/>
      </c>
      <c r="CU82" s="91" t="str">
        <f t="shared" si="83"/>
        <v/>
      </c>
      <c r="CV82" s="91" t="str">
        <f t="shared" si="83"/>
        <v/>
      </c>
      <c r="CW82" s="91" t="str">
        <f t="shared" si="50"/>
        <v/>
      </c>
      <c r="CX82" s="91" t="str">
        <f t="shared" si="50"/>
        <v/>
      </c>
      <c r="CY82" s="91" t="str">
        <f t="shared" si="50"/>
        <v/>
      </c>
      <c r="CZ82" s="91" t="str">
        <f t="shared" si="48"/>
        <v/>
      </c>
      <c r="DA82" s="91" t="str">
        <f t="shared" si="125"/>
        <v/>
      </c>
      <c r="DB82" s="91" t="str">
        <f t="shared" si="126"/>
        <v/>
      </c>
    </row>
    <row r="83" spans="1:106" ht="15" customHeight="1" x14ac:dyDescent="0.3">
      <c r="A83" s="126" t="str">
        <f>'Gene Table'!B82</f>
        <v>TNFSF14</v>
      </c>
      <c r="B83" s="102">
        <v>80</v>
      </c>
      <c r="C83" s="41">
        <f>IF('Test Sample Data'!C82="","",IF(SUM('Test Sample Data'!C$3:C$98)&gt;10,IF(AND(ISNUMBER('Test Sample Data'!C82),'Test Sample Data'!C82&lt;$C$109, 'Test Sample Data'!C82&gt;0),'Test Sample Data'!C82,$C$109),""))</f>
        <v>30.05</v>
      </c>
      <c r="D83" s="41">
        <f>IF('Test Sample Data'!D82="","",IF(SUM('Test Sample Data'!D$3:D$98)&gt;10,IF(AND(ISNUMBER('Test Sample Data'!D82),'Test Sample Data'!D82&lt;$C$109, 'Test Sample Data'!D82&gt;0),'Test Sample Data'!D82,$C$109),""))</f>
        <v>29.82</v>
      </c>
      <c r="E83" s="41">
        <f>IF('Test Sample Data'!E82="","",IF(SUM('Test Sample Data'!E$3:E$98)&gt;10,IF(AND(ISNUMBER('Test Sample Data'!E82),'Test Sample Data'!E82&lt;$C$109, 'Test Sample Data'!E82&gt;0),'Test Sample Data'!E82,$C$109),""))</f>
        <v>29.16</v>
      </c>
      <c r="F83" s="41" t="str">
        <f>IF('Test Sample Data'!F82="","",IF(SUM('Test Sample Data'!F$3:F$98)&gt;10,IF(AND(ISNUMBER('Test Sample Data'!F82),'Test Sample Data'!F82&lt;$C$109, 'Test Sample Data'!F82&gt;0),'Test Sample Data'!F82,$C$109),""))</f>
        <v/>
      </c>
      <c r="G83" s="41" t="str">
        <f>IF('Test Sample Data'!G82="","",IF(SUM('Test Sample Data'!G$3:G$98)&gt;10,IF(AND(ISNUMBER('Test Sample Data'!G82),'Test Sample Data'!G82&lt;$C$109, 'Test Sample Data'!G82&gt;0),'Test Sample Data'!G82,$C$109),""))</f>
        <v/>
      </c>
      <c r="H83" s="41" t="str">
        <f>IF('Test Sample Data'!H82="","",IF(SUM('Test Sample Data'!H$3:H$98)&gt;10,IF(AND(ISNUMBER('Test Sample Data'!H82),'Test Sample Data'!H82&lt;$C$109, 'Test Sample Data'!H82&gt;0),'Test Sample Data'!H82,$C$109),""))</f>
        <v/>
      </c>
      <c r="I83" s="41" t="str">
        <f>IF('Test Sample Data'!I82="","",IF(SUM('Test Sample Data'!I$3:I$98)&gt;10,IF(AND(ISNUMBER('Test Sample Data'!I82),'Test Sample Data'!I82&lt;$C$109, 'Test Sample Data'!I82&gt;0),'Test Sample Data'!I82,$C$109),""))</f>
        <v/>
      </c>
      <c r="J83" s="41" t="str">
        <f>IF('Test Sample Data'!J82="","",IF(SUM('Test Sample Data'!J$3:J$98)&gt;10,IF(AND(ISNUMBER('Test Sample Data'!J82),'Test Sample Data'!J82&lt;$C$109, 'Test Sample Data'!J82&gt;0),'Test Sample Data'!J82,$C$109),""))</f>
        <v/>
      </c>
      <c r="K83" s="41" t="str">
        <f>IF('Test Sample Data'!K82="","",IF(SUM('Test Sample Data'!K$3:K$98)&gt;10,IF(AND(ISNUMBER('Test Sample Data'!K82),'Test Sample Data'!K82&lt;$C$109, 'Test Sample Data'!K82&gt;0),'Test Sample Data'!K82,$C$109),""))</f>
        <v/>
      </c>
      <c r="L83" s="41" t="str">
        <f>IF('Test Sample Data'!L82="","",IF(SUM('Test Sample Data'!L$3:L$98)&gt;10,IF(AND(ISNUMBER('Test Sample Data'!L82),'Test Sample Data'!L82&lt;$C$109, 'Test Sample Data'!L82&gt;0),'Test Sample Data'!L82,$C$109),""))</f>
        <v/>
      </c>
      <c r="M83" s="41" t="str">
        <f>IF('Test Sample Data'!M82="","",IF(SUM('Test Sample Data'!M$3:M$98)&gt;10,IF(AND(ISNUMBER('Test Sample Data'!M82),'Test Sample Data'!M82&lt;$C$109, 'Test Sample Data'!M82&gt;0),'Test Sample Data'!M82,$C$109),""))</f>
        <v/>
      </c>
      <c r="N83" s="41" t="str">
        <f>IF('Test Sample Data'!N82="","",IF(SUM('Test Sample Data'!N$3:N$98)&gt;10,IF(AND(ISNUMBER('Test Sample Data'!N82),'Test Sample Data'!N82&lt;$C$109, 'Test Sample Data'!N82&gt;0),'Test Sample Data'!N82,$C$109),""))</f>
        <v/>
      </c>
      <c r="O83" s="41" t="str">
        <f>'Gene Table'!B82</f>
        <v>TNFSF14</v>
      </c>
      <c r="P83" s="102">
        <v>80</v>
      </c>
      <c r="Q83" s="41">
        <f>IF('Control Sample Data'!C82="","",IF(SUM('Control Sample Data'!C$3:C$98)&gt;10,IF(AND(ISNUMBER('Control Sample Data'!C82),'Control Sample Data'!C82&lt;$C$109, 'Control Sample Data'!C82&gt;0),'Control Sample Data'!C82,$C$109),""))</f>
        <v>24.92</v>
      </c>
      <c r="R83" s="41">
        <f>IF('Control Sample Data'!D82="","",IF(SUM('Control Sample Data'!D$3:D$98)&gt;10,IF(AND(ISNUMBER('Control Sample Data'!D82),'Control Sample Data'!D82&lt;$C$109, 'Control Sample Data'!D82&gt;0),'Control Sample Data'!D82,$C$109),""))</f>
        <v>24.76</v>
      </c>
      <c r="S83" s="41">
        <f>IF('Control Sample Data'!E82="","",IF(SUM('Control Sample Data'!E$3:E$98)&gt;10,IF(AND(ISNUMBER('Control Sample Data'!E82),'Control Sample Data'!E82&lt;$C$109, 'Control Sample Data'!E82&gt;0),'Control Sample Data'!E82,$C$109),""))</f>
        <v>24.56</v>
      </c>
      <c r="T83" s="41" t="str">
        <f>IF('Control Sample Data'!F82="","",IF(SUM('Control Sample Data'!F$3:F$98)&gt;10,IF(AND(ISNUMBER('Control Sample Data'!F82),'Control Sample Data'!F82&lt;$C$109, 'Control Sample Data'!F82&gt;0),'Control Sample Data'!F82,$C$109),""))</f>
        <v/>
      </c>
      <c r="U83" s="41" t="str">
        <f>IF('Control Sample Data'!G82="","",IF(SUM('Control Sample Data'!G$3:G$98)&gt;10,IF(AND(ISNUMBER('Control Sample Data'!G82),'Control Sample Data'!G82&lt;$C$109, 'Control Sample Data'!G82&gt;0),'Control Sample Data'!G82,$C$109),""))</f>
        <v/>
      </c>
      <c r="V83" s="41" t="str">
        <f>IF('Control Sample Data'!H82="","",IF(SUM('Control Sample Data'!H$3:H$98)&gt;10,IF(AND(ISNUMBER('Control Sample Data'!H82),'Control Sample Data'!H82&lt;$C$109, 'Control Sample Data'!H82&gt;0),'Control Sample Data'!H82,$C$109),""))</f>
        <v/>
      </c>
      <c r="W83" s="41" t="str">
        <f>IF('Control Sample Data'!I82="","",IF(SUM('Control Sample Data'!I$3:I$98)&gt;10,IF(AND(ISNUMBER('Control Sample Data'!I82),'Control Sample Data'!I82&lt;$C$109, 'Control Sample Data'!I82&gt;0),'Control Sample Data'!I82,$C$109),""))</f>
        <v/>
      </c>
      <c r="X83" s="41" t="str">
        <f>IF('Control Sample Data'!J82="","",IF(SUM('Control Sample Data'!J$3:J$98)&gt;10,IF(AND(ISNUMBER('Control Sample Data'!J82),'Control Sample Data'!J82&lt;$C$109, 'Control Sample Data'!J82&gt;0),'Control Sample Data'!J82,$C$109),""))</f>
        <v/>
      </c>
      <c r="Y83" s="41" t="str">
        <f>IF('Control Sample Data'!K82="","",IF(SUM('Control Sample Data'!K$3:K$98)&gt;10,IF(AND(ISNUMBER('Control Sample Data'!K82),'Control Sample Data'!K82&lt;$C$109, 'Control Sample Data'!K82&gt;0),'Control Sample Data'!K82,$C$109),""))</f>
        <v/>
      </c>
      <c r="Z83" s="41" t="str">
        <f>IF('Control Sample Data'!L82="","",IF(SUM('Control Sample Data'!L$3:L$98)&gt;10,IF(AND(ISNUMBER('Control Sample Data'!L82),'Control Sample Data'!L82&lt;$C$109, 'Control Sample Data'!L82&gt;0),'Control Sample Data'!L82,$C$109),""))</f>
        <v/>
      </c>
      <c r="AA83" s="41" t="str">
        <f>IF('Control Sample Data'!M82="","",IF(SUM('Control Sample Data'!M$3:M$98)&gt;10,IF(AND(ISNUMBER('Control Sample Data'!M82),'Control Sample Data'!M82&lt;$C$109, 'Control Sample Data'!M82&gt;0),'Control Sample Data'!M82,$C$109),""))</f>
        <v/>
      </c>
      <c r="AB83" s="127" t="str">
        <f>IF('Control Sample Data'!N82="","",IF(SUM('Control Sample Data'!N$3:N$98)&gt;10,IF(AND(ISNUMBER('Control Sample Data'!N82),'Control Sample Data'!N82&lt;$C$109, 'Control Sample Data'!N82&gt;0),'Control Sample Data'!N82,$C$109),""))</f>
        <v/>
      </c>
      <c r="BA83" s="85" t="str">
        <f t="shared" si="115"/>
        <v>TNFSF14</v>
      </c>
      <c r="BB83" s="107">
        <v>80</v>
      </c>
      <c r="BC83" s="86">
        <f t="shared" si="85"/>
        <v>11.341999999999999</v>
      </c>
      <c r="BD83" s="86">
        <f t="shared" si="86"/>
        <v>11.136000000000003</v>
      </c>
      <c r="BE83" s="86">
        <f t="shared" si="87"/>
        <v>10.577999999999999</v>
      </c>
      <c r="BF83" s="86" t="str">
        <f t="shared" si="88"/>
        <v/>
      </c>
      <c r="BG83" s="86" t="str">
        <f t="shared" si="89"/>
        <v/>
      </c>
      <c r="BH83" s="86" t="str">
        <f t="shared" si="90"/>
        <v/>
      </c>
      <c r="BI83" s="86" t="str">
        <f t="shared" si="91"/>
        <v/>
      </c>
      <c r="BJ83" s="86" t="str">
        <f t="shared" si="92"/>
        <v/>
      </c>
      <c r="BK83" s="86" t="str">
        <f t="shared" si="93"/>
        <v/>
      </c>
      <c r="BL83" s="86" t="str">
        <f t="shared" si="94"/>
        <v/>
      </c>
      <c r="BM83" s="86" t="str">
        <f t="shared" si="116"/>
        <v/>
      </c>
      <c r="BN83" s="86" t="str">
        <f t="shared" si="117"/>
        <v/>
      </c>
      <c r="BO83" s="86">
        <f t="shared" si="95"/>
        <v>6.4500000000000028</v>
      </c>
      <c r="BP83" s="86">
        <f t="shared" si="96"/>
        <v>6.4180000000000028</v>
      </c>
      <c r="BQ83" s="86">
        <f t="shared" si="97"/>
        <v>5.9839999999999982</v>
      </c>
      <c r="BR83" s="86" t="str">
        <f t="shared" si="98"/>
        <v/>
      </c>
      <c r="BS83" s="86" t="str">
        <f t="shared" si="99"/>
        <v/>
      </c>
      <c r="BT83" s="86" t="str">
        <f t="shared" si="100"/>
        <v/>
      </c>
      <c r="BU83" s="86" t="str">
        <f t="shared" si="101"/>
        <v/>
      </c>
      <c r="BV83" s="86" t="str">
        <f t="shared" si="102"/>
        <v/>
      </c>
      <c r="BW83" s="86" t="str">
        <f t="shared" si="103"/>
        <v/>
      </c>
      <c r="BX83" s="86" t="str">
        <f t="shared" si="104"/>
        <v/>
      </c>
      <c r="BY83" s="86" t="str">
        <f t="shared" si="118"/>
        <v/>
      </c>
      <c r="BZ83" s="86" t="str">
        <f t="shared" si="119"/>
        <v/>
      </c>
      <c r="CA83" s="41">
        <f t="shared" si="120"/>
        <v>11.018666666666666</v>
      </c>
      <c r="CB83" s="41">
        <f t="shared" si="121"/>
        <v>6.2840000000000016</v>
      </c>
      <c r="CC83" s="90" t="str">
        <f t="shared" si="122"/>
        <v>TNFSF14</v>
      </c>
      <c r="CD83" s="107">
        <v>80</v>
      </c>
      <c r="CE83" s="91">
        <f t="shared" si="105"/>
        <v>3.8522794963499312E-4</v>
      </c>
      <c r="CF83" s="91">
        <f t="shared" si="106"/>
        <v>4.443548945707507E-4</v>
      </c>
      <c r="CG83" s="91">
        <f t="shared" si="107"/>
        <v>6.5419121212296984E-4</v>
      </c>
      <c r="CH83" s="91" t="str">
        <f t="shared" si="108"/>
        <v/>
      </c>
      <c r="CI83" s="91" t="str">
        <f t="shared" si="109"/>
        <v/>
      </c>
      <c r="CJ83" s="91" t="str">
        <f t="shared" si="110"/>
        <v/>
      </c>
      <c r="CK83" s="91" t="str">
        <f t="shared" si="111"/>
        <v/>
      </c>
      <c r="CL83" s="91" t="str">
        <f t="shared" si="112"/>
        <v/>
      </c>
      <c r="CM83" s="91" t="str">
        <f t="shared" si="113"/>
        <v/>
      </c>
      <c r="CN83" s="91" t="str">
        <f t="shared" si="114"/>
        <v/>
      </c>
      <c r="CO83" s="91" t="str">
        <f t="shared" si="123"/>
        <v/>
      </c>
      <c r="CP83" s="91" t="str">
        <f t="shared" si="124"/>
        <v/>
      </c>
      <c r="CQ83" s="91">
        <f t="shared" si="127"/>
        <v>1.1438169499575176E-2</v>
      </c>
      <c r="CR83" s="91">
        <f t="shared" si="83"/>
        <v>1.1694710834317884E-2</v>
      </c>
      <c r="CS83" s="91">
        <f t="shared" si="83"/>
        <v>1.5799251263301652E-2</v>
      </c>
      <c r="CT83" s="91" t="str">
        <f t="shared" si="83"/>
        <v/>
      </c>
      <c r="CU83" s="91" t="str">
        <f t="shared" si="83"/>
        <v/>
      </c>
      <c r="CV83" s="91" t="str">
        <f t="shared" si="83"/>
        <v/>
      </c>
      <c r="CW83" s="91" t="str">
        <f t="shared" si="50"/>
        <v/>
      </c>
      <c r="CX83" s="91" t="str">
        <f t="shared" si="50"/>
        <v/>
      </c>
      <c r="CY83" s="91" t="str">
        <f t="shared" si="50"/>
        <v/>
      </c>
      <c r="CZ83" s="91" t="str">
        <f t="shared" si="50"/>
        <v/>
      </c>
      <c r="DA83" s="91" t="str">
        <f t="shared" si="125"/>
        <v/>
      </c>
      <c r="DB83" s="91" t="str">
        <f t="shared" si="126"/>
        <v/>
      </c>
    </row>
    <row r="84" spans="1:106" ht="15" customHeight="1" x14ac:dyDescent="0.3">
      <c r="A84" s="126" t="str">
        <f>'Gene Table'!B83</f>
        <v>TNFSF4</v>
      </c>
      <c r="B84" s="102">
        <v>81</v>
      </c>
      <c r="C84" s="41">
        <f>IF('Test Sample Data'!C83="","",IF(SUM('Test Sample Data'!C$3:C$98)&gt;10,IF(AND(ISNUMBER('Test Sample Data'!C83),'Test Sample Data'!C83&lt;$C$109, 'Test Sample Data'!C83&gt;0),'Test Sample Data'!C83,$C$109),""))</f>
        <v>33.11</v>
      </c>
      <c r="D84" s="41">
        <f>IF('Test Sample Data'!D83="","",IF(SUM('Test Sample Data'!D$3:D$98)&gt;10,IF(AND(ISNUMBER('Test Sample Data'!D83),'Test Sample Data'!D83&lt;$C$109, 'Test Sample Data'!D83&gt;0),'Test Sample Data'!D83,$C$109),""))</f>
        <v>32.26</v>
      </c>
      <c r="E84" s="41">
        <f>IF('Test Sample Data'!E83="","",IF(SUM('Test Sample Data'!E$3:E$98)&gt;10,IF(AND(ISNUMBER('Test Sample Data'!E83),'Test Sample Data'!E83&lt;$C$109, 'Test Sample Data'!E83&gt;0),'Test Sample Data'!E83,$C$109),""))</f>
        <v>32.94</v>
      </c>
      <c r="F84" s="41" t="str">
        <f>IF('Test Sample Data'!F83="","",IF(SUM('Test Sample Data'!F$3:F$98)&gt;10,IF(AND(ISNUMBER('Test Sample Data'!F83),'Test Sample Data'!F83&lt;$C$109, 'Test Sample Data'!F83&gt;0),'Test Sample Data'!F83,$C$109),""))</f>
        <v/>
      </c>
      <c r="G84" s="41" t="str">
        <f>IF('Test Sample Data'!G83="","",IF(SUM('Test Sample Data'!G$3:G$98)&gt;10,IF(AND(ISNUMBER('Test Sample Data'!G83),'Test Sample Data'!G83&lt;$C$109, 'Test Sample Data'!G83&gt;0),'Test Sample Data'!G83,$C$109),""))</f>
        <v/>
      </c>
      <c r="H84" s="41" t="str">
        <f>IF('Test Sample Data'!H83="","",IF(SUM('Test Sample Data'!H$3:H$98)&gt;10,IF(AND(ISNUMBER('Test Sample Data'!H83),'Test Sample Data'!H83&lt;$C$109, 'Test Sample Data'!H83&gt;0),'Test Sample Data'!H83,$C$109),""))</f>
        <v/>
      </c>
      <c r="I84" s="41" t="str">
        <f>IF('Test Sample Data'!I83="","",IF(SUM('Test Sample Data'!I$3:I$98)&gt;10,IF(AND(ISNUMBER('Test Sample Data'!I83),'Test Sample Data'!I83&lt;$C$109, 'Test Sample Data'!I83&gt;0),'Test Sample Data'!I83,$C$109),""))</f>
        <v/>
      </c>
      <c r="J84" s="41" t="str">
        <f>IF('Test Sample Data'!J83="","",IF(SUM('Test Sample Data'!J$3:J$98)&gt;10,IF(AND(ISNUMBER('Test Sample Data'!J83),'Test Sample Data'!J83&lt;$C$109, 'Test Sample Data'!J83&gt;0),'Test Sample Data'!J83,$C$109),""))</f>
        <v/>
      </c>
      <c r="K84" s="41" t="str">
        <f>IF('Test Sample Data'!K83="","",IF(SUM('Test Sample Data'!K$3:K$98)&gt;10,IF(AND(ISNUMBER('Test Sample Data'!K83),'Test Sample Data'!K83&lt;$C$109, 'Test Sample Data'!K83&gt;0),'Test Sample Data'!K83,$C$109),""))</f>
        <v/>
      </c>
      <c r="L84" s="41" t="str">
        <f>IF('Test Sample Data'!L83="","",IF(SUM('Test Sample Data'!L$3:L$98)&gt;10,IF(AND(ISNUMBER('Test Sample Data'!L83),'Test Sample Data'!L83&lt;$C$109, 'Test Sample Data'!L83&gt;0),'Test Sample Data'!L83,$C$109),""))</f>
        <v/>
      </c>
      <c r="M84" s="41" t="str">
        <f>IF('Test Sample Data'!M83="","",IF(SUM('Test Sample Data'!M$3:M$98)&gt;10,IF(AND(ISNUMBER('Test Sample Data'!M83),'Test Sample Data'!M83&lt;$C$109, 'Test Sample Data'!M83&gt;0),'Test Sample Data'!M83,$C$109),""))</f>
        <v/>
      </c>
      <c r="N84" s="41" t="str">
        <f>IF('Test Sample Data'!N83="","",IF(SUM('Test Sample Data'!N$3:N$98)&gt;10,IF(AND(ISNUMBER('Test Sample Data'!N83),'Test Sample Data'!N83&lt;$C$109, 'Test Sample Data'!N83&gt;0),'Test Sample Data'!N83,$C$109),""))</f>
        <v/>
      </c>
      <c r="O84" s="41" t="str">
        <f>'Gene Table'!B83</f>
        <v>TNFSF4</v>
      </c>
      <c r="P84" s="102">
        <v>81</v>
      </c>
      <c r="Q84" s="41">
        <f>IF('Control Sample Data'!C83="","",IF(SUM('Control Sample Data'!C$3:C$98)&gt;10,IF(AND(ISNUMBER('Control Sample Data'!C83),'Control Sample Data'!C83&lt;$C$109, 'Control Sample Data'!C83&gt;0),'Control Sample Data'!C83,$C$109),""))</f>
        <v>35</v>
      </c>
      <c r="R84" s="41">
        <f>IF('Control Sample Data'!D83="","",IF(SUM('Control Sample Data'!D$3:D$98)&gt;10,IF(AND(ISNUMBER('Control Sample Data'!D83),'Control Sample Data'!D83&lt;$C$109, 'Control Sample Data'!D83&gt;0),'Control Sample Data'!D83,$C$109),""))</f>
        <v>35</v>
      </c>
      <c r="S84" s="41">
        <f>IF('Control Sample Data'!E83="","",IF(SUM('Control Sample Data'!E$3:E$98)&gt;10,IF(AND(ISNUMBER('Control Sample Data'!E83),'Control Sample Data'!E83&lt;$C$109, 'Control Sample Data'!E83&gt;0),'Control Sample Data'!E83,$C$109),""))</f>
        <v>35</v>
      </c>
      <c r="T84" s="41" t="str">
        <f>IF('Control Sample Data'!F83="","",IF(SUM('Control Sample Data'!F$3:F$98)&gt;10,IF(AND(ISNUMBER('Control Sample Data'!F83),'Control Sample Data'!F83&lt;$C$109, 'Control Sample Data'!F83&gt;0),'Control Sample Data'!F83,$C$109),""))</f>
        <v/>
      </c>
      <c r="U84" s="41" t="str">
        <f>IF('Control Sample Data'!G83="","",IF(SUM('Control Sample Data'!G$3:G$98)&gt;10,IF(AND(ISNUMBER('Control Sample Data'!G83),'Control Sample Data'!G83&lt;$C$109, 'Control Sample Data'!G83&gt;0),'Control Sample Data'!G83,$C$109),""))</f>
        <v/>
      </c>
      <c r="V84" s="41" t="str">
        <f>IF('Control Sample Data'!H83="","",IF(SUM('Control Sample Data'!H$3:H$98)&gt;10,IF(AND(ISNUMBER('Control Sample Data'!H83),'Control Sample Data'!H83&lt;$C$109, 'Control Sample Data'!H83&gt;0),'Control Sample Data'!H83,$C$109),""))</f>
        <v/>
      </c>
      <c r="W84" s="41" t="str">
        <f>IF('Control Sample Data'!I83="","",IF(SUM('Control Sample Data'!I$3:I$98)&gt;10,IF(AND(ISNUMBER('Control Sample Data'!I83),'Control Sample Data'!I83&lt;$C$109, 'Control Sample Data'!I83&gt;0),'Control Sample Data'!I83,$C$109),""))</f>
        <v/>
      </c>
      <c r="X84" s="41" t="str">
        <f>IF('Control Sample Data'!J83="","",IF(SUM('Control Sample Data'!J$3:J$98)&gt;10,IF(AND(ISNUMBER('Control Sample Data'!J83),'Control Sample Data'!J83&lt;$C$109, 'Control Sample Data'!J83&gt;0),'Control Sample Data'!J83,$C$109),""))</f>
        <v/>
      </c>
      <c r="Y84" s="41" t="str">
        <f>IF('Control Sample Data'!K83="","",IF(SUM('Control Sample Data'!K$3:K$98)&gt;10,IF(AND(ISNUMBER('Control Sample Data'!K83),'Control Sample Data'!K83&lt;$C$109, 'Control Sample Data'!K83&gt;0),'Control Sample Data'!K83,$C$109),""))</f>
        <v/>
      </c>
      <c r="Z84" s="41" t="str">
        <f>IF('Control Sample Data'!L83="","",IF(SUM('Control Sample Data'!L$3:L$98)&gt;10,IF(AND(ISNUMBER('Control Sample Data'!L83),'Control Sample Data'!L83&lt;$C$109, 'Control Sample Data'!L83&gt;0),'Control Sample Data'!L83,$C$109),""))</f>
        <v/>
      </c>
      <c r="AA84" s="41" t="str">
        <f>IF('Control Sample Data'!M83="","",IF(SUM('Control Sample Data'!M$3:M$98)&gt;10,IF(AND(ISNUMBER('Control Sample Data'!M83),'Control Sample Data'!M83&lt;$C$109, 'Control Sample Data'!M83&gt;0),'Control Sample Data'!M83,$C$109),""))</f>
        <v/>
      </c>
      <c r="AB84" s="127" t="str">
        <f>IF('Control Sample Data'!N83="","",IF(SUM('Control Sample Data'!N$3:N$98)&gt;10,IF(AND(ISNUMBER('Control Sample Data'!N83),'Control Sample Data'!N83&lt;$C$109, 'Control Sample Data'!N83&gt;0),'Control Sample Data'!N83,$C$109),""))</f>
        <v/>
      </c>
      <c r="BA84" s="85" t="str">
        <f t="shared" si="115"/>
        <v>TNFSF4</v>
      </c>
      <c r="BB84" s="107">
        <v>81</v>
      </c>
      <c r="BC84" s="86">
        <f t="shared" si="85"/>
        <v>14.401999999999997</v>
      </c>
      <c r="BD84" s="86">
        <f t="shared" si="86"/>
        <v>13.576000000000001</v>
      </c>
      <c r="BE84" s="86">
        <f t="shared" si="87"/>
        <v>14.357999999999997</v>
      </c>
      <c r="BF84" s="86" t="str">
        <f t="shared" si="88"/>
        <v/>
      </c>
      <c r="BG84" s="86" t="str">
        <f t="shared" si="89"/>
        <v/>
      </c>
      <c r="BH84" s="86" t="str">
        <f t="shared" si="90"/>
        <v/>
      </c>
      <c r="BI84" s="86" t="str">
        <f t="shared" si="91"/>
        <v/>
      </c>
      <c r="BJ84" s="86" t="str">
        <f t="shared" si="92"/>
        <v/>
      </c>
      <c r="BK84" s="86" t="str">
        <f t="shared" si="93"/>
        <v/>
      </c>
      <c r="BL84" s="86" t="str">
        <f t="shared" si="94"/>
        <v/>
      </c>
      <c r="BM84" s="86" t="str">
        <f t="shared" si="116"/>
        <v/>
      </c>
      <c r="BN84" s="86" t="str">
        <f t="shared" si="117"/>
        <v/>
      </c>
      <c r="BO84" s="86">
        <f t="shared" si="95"/>
        <v>16.53</v>
      </c>
      <c r="BP84" s="86">
        <f t="shared" si="96"/>
        <v>16.658000000000001</v>
      </c>
      <c r="BQ84" s="86">
        <f t="shared" si="97"/>
        <v>16.423999999999999</v>
      </c>
      <c r="BR84" s="86" t="str">
        <f t="shared" si="98"/>
        <v/>
      </c>
      <c r="BS84" s="86" t="str">
        <f t="shared" si="99"/>
        <v/>
      </c>
      <c r="BT84" s="86" t="str">
        <f t="shared" si="100"/>
        <v/>
      </c>
      <c r="BU84" s="86" t="str">
        <f t="shared" si="101"/>
        <v/>
      </c>
      <c r="BV84" s="86" t="str">
        <f t="shared" si="102"/>
        <v/>
      </c>
      <c r="BW84" s="86" t="str">
        <f t="shared" si="103"/>
        <v/>
      </c>
      <c r="BX84" s="86" t="str">
        <f t="shared" si="104"/>
        <v/>
      </c>
      <c r="BY84" s="86" t="str">
        <f t="shared" si="118"/>
        <v/>
      </c>
      <c r="BZ84" s="86" t="str">
        <f t="shared" si="119"/>
        <v/>
      </c>
      <c r="CA84" s="41">
        <f t="shared" si="120"/>
        <v>14.112</v>
      </c>
      <c r="CB84" s="41">
        <f t="shared" si="121"/>
        <v>16.537333333333333</v>
      </c>
      <c r="CC84" s="90" t="str">
        <f t="shared" si="122"/>
        <v>TNFSF4</v>
      </c>
      <c r="CD84" s="107">
        <v>81</v>
      </c>
      <c r="CE84" s="91">
        <f t="shared" si="105"/>
        <v>4.6191918730761158E-5</v>
      </c>
      <c r="CF84" s="91">
        <f t="shared" si="106"/>
        <v>8.1887342827286494E-5</v>
      </c>
      <c r="CG84" s="91">
        <f t="shared" si="107"/>
        <v>4.7622404795758375E-5</v>
      </c>
      <c r="CH84" s="91" t="str">
        <f t="shared" si="108"/>
        <v/>
      </c>
      <c r="CI84" s="91" t="str">
        <f t="shared" si="109"/>
        <v/>
      </c>
      <c r="CJ84" s="91" t="str">
        <f t="shared" si="110"/>
        <v/>
      </c>
      <c r="CK84" s="91" t="str">
        <f t="shared" si="111"/>
        <v/>
      </c>
      <c r="CL84" s="91" t="str">
        <f t="shared" si="112"/>
        <v/>
      </c>
      <c r="CM84" s="91" t="str">
        <f t="shared" si="113"/>
        <v/>
      </c>
      <c r="CN84" s="91" t="str">
        <f t="shared" si="114"/>
        <v/>
      </c>
      <c r="CO84" s="91" t="str">
        <f t="shared" si="123"/>
        <v/>
      </c>
      <c r="CP84" s="91" t="str">
        <f t="shared" si="124"/>
        <v/>
      </c>
      <c r="CQ84" s="91">
        <f t="shared" si="127"/>
        <v>1.0567546601188079E-5</v>
      </c>
      <c r="CR84" s="91">
        <f t="shared" si="83"/>
        <v>9.670353103900327E-6</v>
      </c>
      <c r="CS84" s="91">
        <f t="shared" si="83"/>
        <v>1.1373217672721261E-5</v>
      </c>
      <c r="CT84" s="91" t="str">
        <f t="shared" si="83"/>
        <v/>
      </c>
      <c r="CU84" s="91" t="str">
        <f t="shared" si="83"/>
        <v/>
      </c>
      <c r="CV84" s="91" t="str">
        <f t="shared" si="83"/>
        <v/>
      </c>
      <c r="CW84" s="91" t="str">
        <f t="shared" si="83"/>
        <v/>
      </c>
      <c r="CX84" s="91" t="str">
        <f t="shared" si="83"/>
        <v/>
      </c>
      <c r="CY84" s="91" t="str">
        <f t="shared" si="83"/>
        <v/>
      </c>
      <c r="CZ84" s="91" t="str">
        <f t="shared" si="83"/>
        <v/>
      </c>
      <c r="DA84" s="91" t="str">
        <f t="shared" si="125"/>
        <v/>
      </c>
      <c r="DB84" s="91" t="str">
        <f t="shared" si="126"/>
        <v/>
      </c>
    </row>
    <row r="85" spans="1:106" ht="15" customHeight="1" x14ac:dyDescent="0.3">
      <c r="A85" s="126" t="str">
        <f>'Gene Table'!B84</f>
        <v>TNFSF8</v>
      </c>
      <c r="B85" s="102">
        <v>82</v>
      </c>
      <c r="C85" s="41">
        <f>IF('Test Sample Data'!C84="","",IF(SUM('Test Sample Data'!C$3:C$98)&gt;10,IF(AND(ISNUMBER('Test Sample Data'!C84),'Test Sample Data'!C84&lt;$C$109, 'Test Sample Data'!C84&gt;0),'Test Sample Data'!C84,$C$109),""))</f>
        <v>28.33</v>
      </c>
      <c r="D85" s="41">
        <f>IF('Test Sample Data'!D84="","",IF(SUM('Test Sample Data'!D$3:D$98)&gt;10,IF(AND(ISNUMBER('Test Sample Data'!D84),'Test Sample Data'!D84&lt;$C$109, 'Test Sample Data'!D84&gt;0),'Test Sample Data'!D84,$C$109),""))</f>
        <v>28.56</v>
      </c>
      <c r="E85" s="41">
        <f>IF('Test Sample Data'!E84="","",IF(SUM('Test Sample Data'!E$3:E$98)&gt;10,IF(AND(ISNUMBER('Test Sample Data'!E84),'Test Sample Data'!E84&lt;$C$109, 'Test Sample Data'!E84&gt;0),'Test Sample Data'!E84,$C$109),""))</f>
        <v>28.39</v>
      </c>
      <c r="F85" s="41" t="str">
        <f>IF('Test Sample Data'!F84="","",IF(SUM('Test Sample Data'!F$3:F$98)&gt;10,IF(AND(ISNUMBER('Test Sample Data'!F84),'Test Sample Data'!F84&lt;$C$109, 'Test Sample Data'!F84&gt;0),'Test Sample Data'!F84,$C$109),""))</f>
        <v/>
      </c>
      <c r="G85" s="41" t="str">
        <f>IF('Test Sample Data'!G84="","",IF(SUM('Test Sample Data'!G$3:G$98)&gt;10,IF(AND(ISNUMBER('Test Sample Data'!G84),'Test Sample Data'!G84&lt;$C$109, 'Test Sample Data'!G84&gt;0),'Test Sample Data'!G84,$C$109),""))</f>
        <v/>
      </c>
      <c r="H85" s="41" t="str">
        <f>IF('Test Sample Data'!H84="","",IF(SUM('Test Sample Data'!H$3:H$98)&gt;10,IF(AND(ISNUMBER('Test Sample Data'!H84),'Test Sample Data'!H84&lt;$C$109, 'Test Sample Data'!H84&gt;0),'Test Sample Data'!H84,$C$109),""))</f>
        <v/>
      </c>
      <c r="I85" s="41" t="str">
        <f>IF('Test Sample Data'!I84="","",IF(SUM('Test Sample Data'!I$3:I$98)&gt;10,IF(AND(ISNUMBER('Test Sample Data'!I84),'Test Sample Data'!I84&lt;$C$109, 'Test Sample Data'!I84&gt;0),'Test Sample Data'!I84,$C$109),""))</f>
        <v/>
      </c>
      <c r="J85" s="41" t="str">
        <f>IF('Test Sample Data'!J84="","",IF(SUM('Test Sample Data'!J$3:J$98)&gt;10,IF(AND(ISNUMBER('Test Sample Data'!J84),'Test Sample Data'!J84&lt;$C$109, 'Test Sample Data'!J84&gt;0),'Test Sample Data'!J84,$C$109),""))</f>
        <v/>
      </c>
      <c r="K85" s="41" t="str">
        <f>IF('Test Sample Data'!K84="","",IF(SUM('Test Sample Data'!K$3:K$98)&gt;10,IF(AND(ISNUMBER('Test Sample Data'!K84),'Test Sample Data'!K84&lt;$C$109, 'Test Sample Data'!K84&gt;0),'Test Sample Data'!K84,$C$109),""))</f>
        <v/>
      </c>
      <c r="L85" s="41" t="str">
        <f>IF('Test Sample Data'!L84="","",IF(SUM('Test Sample Data'!L$3:L$98)&gt;10,IF(AND(ISNUMBER('Test Sample Data'!L84),'Test Sample Data'!L84&lt;$C$109, 'Test Sample Data'!L84&gt;0),'Test Sample Data'!L84,$C$109),""))</f>
        <v/>
      </c>
      <c r="M85" s="41" t="str">
        <f>IF('Test Sample Data'!M84="","",IF(SUM('Test Sample Data'!M$3:M$98)&gt;10,IF(AND(ISNUMBER('Test Sample Data'!M84),'Test Sample Data'!M84&lt;$C$109, 'Test Sample Data'!M84&gt;0),'Test Sample Data'!M84,$C$109),""))</f>
        <v/>
      </c>
      <c r="N85" s="41" t="str">
        <f>IF('Test Sample Data'!N84="","",IF(SUM('Test Sample Data'!N$3:N$98)&gt;10,IF(AND(ISNUMBER('Test Sample Data'!N84),'Test Sample Data'!N84&lt;$C$109, 'Test Sample Data'!N84&gt;0),'Test Sample Data'!N84,$C$109),""))</f>
        <v/>
      </c>
      <c r="O85" s="41" t="str">
        <f>'Gene Table'!B84</f>
        <v>TNFSF8</v>
      </c>
      <c r="P85" s="102">
        <v>82</v>
      </c>
      <c r="Q85" s="41">
        <f>IF('Control Sample Data'!C84="","",IF(SUM('Control Sample Data'!C$3:C$98)&gt;10,IF(AND(ISNUMBER('Control Sample Data'!C84),'Control Sample Data'!C84&lt;$C$109, 'Control Sample Data'!C84&gt;0),'Control Sample Data'!C84,$C$109),""))</f>
        <v>26.77</v>
      </c>
      <c r="R85" s="41">
        <f>IF('Control Sample Data'!D84="","",IF(SUM('Control Sample Data'!D$3:D$98)&gt;10,IF(AND(ISNUMBER('Control Sample Data'!D84),'Control Sample Data'!D84&lt;$C$109, 'Control Sample Data'!D84&gt;0),'Control Sample Data'!D84,$C$109),""))</f>
        <v>26.85</v>
      </c>
      <c r="S85" s="41">
        <f>IF('Control Sample Data'!E84="","",IF(SUM('Control Sample Data'!E$3:E$98)&gt;10,IF(AND(ISNUMBER('Control Sample Data'!E84),'Control Sample Data'!E84&lt;$C$109, 'Control Sample Data'!E84&gt;0),'Control Sample Data'!E84,$C$109),""))</f>
        <v>27.04</v>
      </c>
      <c r="T85" s="41" t="str">
        <f>IF('Control Sample Data'!F84="","",IF(SUM('Control Sample Data'!F$3:F$98)&gt;10,IF(AND(ISNUMBER('Control Sample Data'!F84),'Control Sample Data'!F84&lt;$C$109, 'Control Sample Data'!F84&gt;0),'Control Sample Data'!F84,$C$109),""))</f>
        <v/>
      </c>
      <c r="U85" s="41" t="str">
        <f>IF('Control Sample Data'!G84="","",IF(SUM('Control Sample Data'!G$3:G$98)&gt;10,IF(AND(ISNUMBER('Control Sample Data'!G84),'Control Sample Data'!G84&lt;$C$109, 'Control Sample Data'!G84&gt;0),'Control Sample Data'!G84,$C$109),""))</f>
        <v/>
      </c>
      <c r="V85" s="41" t="str">
        <f>IF('Control Sample Data'!H84="","",IF(SUM('Control Sample Data'!H$3:H$98)&gt;10,IF(AND(ISNUMBER('Control Sample Data'!H84),'Control Sample Data'!H84&lt;$C$109, 'Control Sample Data'!H84&gt;0),'Control Sample Data'!H84,$C$109),""))</f>
        <v/>
      </c>
      <c r="W85" s="41" t="str">
        <f>IF('Control Sample Data'!I84="","",IF(SUM('Control Sample Data'!I$3:I$98)&gt;10,IF(AND(ISNUMBER('Control Sample Data'!I84),'Control Sample Data'!I84&lt;$C$109, 'Control Sample Data'!I84&gt;0),'Control Sample Data'!I84,$C$109),""))</f>
        <v/>
      </c>
      <c r="X85" s="41" t="str">
        <f>IF('Control Sample Data'!J84="","",IF(SUM('Control Sample Data'!J$3:J$98)&gt;10,IF(AND(ISNUMBER('Control Sample Data'!J84),'Control Sample Data'!J84&lt;$C$109, 'Control Sample Data'!J84&gt;0),'Control Sample Data'!J84,$C$109),""))</f>
        <v/>
      </c>
      <c r="Y85" s="41" t="str">
        <f>IF('Control Sample Data'!K84="","",IF(SUM('Control Sample Data'!K$3:K$98)&gt;10,IF(AND(ISNUMBER('Control Sample Data'!K84),'Control Sample Data'!K84&lt;$C$109, 'Control Sample Data'!K84&gt;0),'Control Sample Data'!K84,$C$109),""))</f>
        <v/>
      </c>
      <c r="Z85" s="41" t="str">
        <f>IF('Control Sample Data'!L84="","",IF(SUM('Control Sample Data'!L$3:L$98)&gt;10,IF(AND(ISNUMBER('Control Sample Data'!L84),'Control Sample Data'!L84&lt;$C$109, 'Control Sample Data'!L84&gt;0),'Control Sample Data'!L84,$C$109),""))</f>
        <v/>
      </c>
      <c r="AA85" s="41" t="str">
        <f>IF('Control Sample Data'!M84="","",IF(SUM('Control Sample Data'!M$3:M$98)&gt;10,IF(AND(ISNUMBER('Control Sample Data'!M84),'Control Sample Data'!M84&lt;$C$109, 'Control Sample Data'!M84&gt;0),'Control Sample Data'!M84,$C$109),""))</f>
        <v/>
      </c>
      <c r="AB85" s="127" t="str">
        <f>IF('Control Sample Data'!N84="","",IF(SUM('Control Sample Data'!N$3:N$98)&gt;10,IF(AND(ISNUMBER('Control Sample Data'!N84),'Control Sample Data'!N84&lt;$C$109, 'Control Sample Data'!N84&gt;0),'Control Sample Data'!N84,$C$109),""))</f>
        <v/>
      </c>
      <c r="BA85" s="85" t="str">
        <f t="shared" si="115"/>
        <v>TNFSF8</v>
      </c>
      <c r="BB85" s="107">
        <v>82</v>
      </c>
      <c r="BC85" s="86">
        <f t="shared" si="85"/>
        <v>9.6219999999999963</v>
      </c>
      <c r="BD85" s="86">
        <f t="shared" si="86"/>
        <v>9.8760000000000012</v>
      </c>
      <c r="BE85" s="86">
        <f t="shared" si="87"/>
        <v>9.8079999999999998</v>
      </c>
      <c r="BF85" s="86" t="str">
        <f t="shared" si="88"/>
        <v/>
      </c>
      <c r="BG85" s="86" t="str">
        <f t="shared" si="89"/>
        <v/>
      </c>
      <c r="BH85" s="86" t="str">
        <f t="shared" si="90"/>
        <v/>
      </c>
      <c r="BI85" s="86" t="str">
        <f t="shared" si="91"/>
        <v/>
      </c>
      <c r="BJ85" s="86" t="str">
        <f t="shared" si="92"/>
        <v/>
      </c>
      <c r="BK85" s="86" t="str">
        <f t="shared" si="93"/>
        <v/>
      </c>
      <c r="BL85" s="86" t="str">
        <f t="shared" si="94"/>
        <v/>
      </c>
      <c r="BM85" s="86" t="str">
        <f t="shared" si="116"/>
        <v/>
      </c>
      <c r="BN85" s="86" t="str">
        <f t="shared" si="117"/>
        <v/>
      </c>
      <c r="BO85" s="86">
        <f t="shared" si="95"/>
        <v>8.3000000000000007</v>
      </c>
      <c r="BP85" s="86">
        <f t="shared" si="96"/>
        <v>8.5080000000000027</v>
      </c>
      <c r="BQ85" s="86">
        <f t="shared" si="97"/>
        <v>8.4639999999999986</v>
      </c>
      <c r="BR85" s="86" t="str">
        <f t="shared" si="98"/>
        <v/>
      </c>
      <c r="BS85" s="86" t="str">
        <f t="shared" si="99"/>
        <v/>
      </c>
      <c r="BT85" s="86" t="str">
        <f t="shared" si="100"/>
        <v/>
      </c>
      <c r="BU85" s="86" t="str">
        <f t="shared" si="101"/>
        <v/>
      </c>
      <c r="BV85" s="86" t="str">
        <f t="shared" si="102"/>
        <v/>
      </c>
      <c r="BW85" s="86" t="str">
        <f t="shared" si="103"/>
        <v/>
      </c>
      <c r="BX85" s="86" t="str">
        <f t="shared" si="104"/>
        <v/>
      </c>
      <c r="BY85" s="86" t="str">
        <f t="shared" si="118"/>
        <v/>
      </c>
      <c r="BZ85" s="86" t="str">
        <f t="shared" si="119"/>
        <v/>
      </c>
      <c r="CA85" s="41">
        <f t="shared" si="120"/>
        <v>9.7686666666666664</v>
      </c>
      <c r="CB85" s="41">
        <f t="shared" si="121"/>
        <v>8.4240000000000013</v>
      </c>
      <c r="CC85" s="90" t="str">
        <f t="shared" si="122"/>
        <v>TNFSF8</v>
      </c>
      <c r="CD85" s="107">
        <v>82</v>
      </c>
      <c r="CE85" s="91">
        <f t="shared" si="105"/>
        <v>1.2690811156791436E-3</v>
      </c>
      <c r="CF85" s="91">
        <f t="shared" si="106"/>
        <v>1.0642110470833273E-3</v>
      </c>
      <c r="CG85" s="91">
        <f t="shared" si="107"/>
        <v>1.1155725066880329E-3</v>
      </c>
      <c r="CH85" s="91" t="str">
        <f t="shared" si="108"/>
        <v/>
      </c>
      <c r="CI85" s="91" t="str">
        <f t="shared" si="109"/>
        <v/>
      </c>
      <c r="CJ85" s="91" t="str">
        <f t="shared" si="110"/>
        <v/>
      </c>
      <c r="CK85" s="91" t="str">
        <f t="shared" si="111"/>
        <v/>
      </c>
      <c r="CL85" s="91" t="str">
        <f t="shared" si="112"/>
        <v/>
      </c>
      <c r="CM85" s="91" t="str">
        <f t="shared" si="113"/>
        <v/>
      </c>
      <c r="CN85" s="91" t="str">
        <f t="shared" si="114"/>
        <v/>
      </c>
      <c r="CO85" s="91" t="str">
        <f t="shared" si="123"/>
        <v/>
      </c>
      <c r="CP85" s="91" t="str">
        <f t="shared" si="124"/>
        <v/>
      </c>
      <c r="CQ85" s="91">
        <f t="shared" si="127"/>
        <v>3.1728609232665426E-3</v>
      </c>
      <c r="CR85" s="91">
        <f t="shared" si="83"/>
        <v>2.7468617185803074E-3</v>
      </c>
      <c r="CS85" s="91">
        <f t="shared" si="83"/>
        <v>2.8319274079665101E-3</v>
      </c>
      <c r="CT85" s="91" t="str">
        <f t="shared" si="83"/>
        <v/>
      </c>
      <c r="CU85" s="91" t="str">
        <f t="shared" si="83"/>
        <v/>
      </c>
      <c r="CV85" s="91" t="str">
        <f t="shared" si="83"/>
        <v/>
      </c>
      <c r="CW85" s="91" t="str">
        <f t="shared" si="83"/>
        <v/>
      </c>
      <c r="CX85" s="91" t="str">
        <f t="shared" si="83"/>
        <v/>
      </c>
      <c r="CY85" s="91" t="str">
        <f t="shared" si="83"/>
        <v/>
      </c>
      <c r="CZ85" s="91" t="str">
        <f t="shared" si="83"/>
        <v/>
      </c>
      <c r="DA85" s="91" t="str">
        <f t="shared" si="125"/>
        <v/>
      </c>
      <c r="DB85" s="91" t="str">
        <f t="shared" si="126"/>
        <v/>
      </c>
    </row>
    <row r="86" spans="1:106" ht="15" customHeight="1" x14ac:dyDescent="0.3">
      <c r="A86" s="126" t="str">
        <f>'Gene Table'!B85</f>
        <v>TXLNA</v>
      </c>
      <c r="B86" s="102">
        <v>83</v>
      </c>
      <c r="C86" s="41">
        <f>IF('Test Sample Data'!C85="","",IF(SUM('Test Sample Data'!C$3:C$98)&gt;10,IF(AND(ISNUMBER('Test Sample Data'!C85),'Test Sample Data'!C85&lt;$C$109, 'Test Sample Data'!C85&gt;0),'Test Sample Data'!C85,$C$109),""))</f>
        <v>26.64</v>
      </c>
      <c r="D86" s="41">
        <f>IF('Test Sample Data'!D85="","",IF(SUM('Test Sample Data'!D$3:D$98)&gt;10,IF(AND(ISNUMBER('Test Sample Data'!D85),'Test Sample Data'!D85&lt;$C$109, 'Test Sample Data'!D85&gt;0),'Test Sample Data'!D85,$C$109),""))</f>
        <v>26.73</v>
      </c>
      <c r="E86" s="41">
        <f>IF('Test Sample Data'!E85="","",IF(SUM('Test Sample Data'!E$3:E$98)&gt;10,IF(AND(ISNUMBER('Test Sample Data'!E85),'Test Sample Data'!E85&lt;$C$109, 'Test Sample Data'!E85&gt;0),'Test Sample Data'!E85,$C$109),""))</f>
        <v>26.7</v>
      </c>
      <c r="F86" s="41" t="str">
        <f>IF('Test Sample Data'!F85="","",IF(SUM('Test Sample Data'!F$3:F$98)&gt;10,IF(AND(ISNUMBER('Test Sample Data'!F85),'Test Sample Data'!F85&lt;$C$109, 'Test Sample Data'!F85&gt;0),'Test Sample Data'!F85,$C$109),""))</f>
        <v/>
      </c>
      <c r="G86" s="41" t="str">
        <f>IF('Test Sample Data'!G85="","",IF(SUM('Test Sample Data'!G$3:G$98)&gt;10,IF(AND(ISNUMBER('Test Sample Data'!G85),'Test Sample Data'!G85&lt;$C$109, 'Test Sample Data'!G85&gt;0),'Test Sample Data'!G85,$C$109),""))</f>
        <v/>
      </c>
      <c r="H86" s="41" t="str">
        <f>IF('Test Sample Data'!H85="","",IF(SUM('Test Sample Data'!H$3:H$98)&gt;10,IF(AND(ISNUMBER('Test Sample Data'!H85),'Test Sample Data'!H85&lt;$C$109, 'Test Sample Data'!H85&gt;0),'Test Sample Data'!H85,$C$109),""))</f>
        <v/>
      </c>
      <c r="I86" s="41" t="str">
        <f>IF('Test Sample Data'!I85="","",IF(SUM('Test Sample Data'!I$3:I$98)&gt;10,IF(AND(ISNUMBER('Test Sample Data'!I85),'Test Sample Data'!I85&lt;$C$109, 'Test Sample Data'!I85&gt;0),'Test Sample Data'!I85,$C$109),""))</f>
        <v/>
      </c>
      <c r="J86" s="41" t="str">
        <f>IF('Test Sample Data'!J85="","",IF(SUM('Test Sample Data'!J$3:J$98)&gt;10,IF(AND(ISNUMBER('Test Sample Data'!J85),'Test Sample Data'!J85&lt;$C$109, 'Test Sample Data'!J85&gt;0),'Test Sample Data'!J85,$C$109),""))</f>
        <v/>
      </c>
      <c r="K86" s="41" t="str">
        <f>IF('Test Sample Data'!K85="","",IF(SUM('Test Sample Data'!K$3:K$98)&gt;10,IF(AND(ISNUMBER('Test Sample Data'!K85),'Test Sample Data'!K85&lt;$C$109, 'Test Sample Data'!K85&gt;0),'Test Sample Data'!K85,$C$109),""))</f>
        <v/>
      </c>
      <c r="L86" s="41" t="str">
        <f>IF('Test Sample Data'!L85="","",IF(SUM('Test Sample Data'!L$3:L$98)&gt;10,IF(AND(ISNUMBER('Test Sample Data'!L85),'Test Sample Data'!L85&lt;$C$109, 'Test Sample Data'!L85&gt;0),'Test Sample Data'!L85,$C$109),""))</f>
        <v/>
      </c>
      <c r="M86" s="41" t="str">
        <f>IF('Test Sample Data'!M85="","",IF(SUM('Test Sample Data'!M$3:M$98)&gt;10,IF(AND(ISNUMBER('Test Sample Data'!M85),'Test Sample Data'!M85&lt;$C$109, 'Test Sample Data'!M85&gt;0),'Test Sample Data'!M85,$C$109),""))</f>
        <v/>
      </c>
      <c r="N86" s="41" t="str">
        <f>IF('Test Sample Data'!N85="","",IF(SUM('Test Sample Data'!N$3:N$98)&gt;10,IF(AND(ISNUMBER('Test Sample Data'!N85),'Test Sample Data'!N85&lt;$C$109, 'Test Sample Data'!N85&gt;0),'Test Sample Data'!N85,$C$109),""))</f>
        <v/>
      </c>
      <c r="O86" s="41" t="str">
        <f>'Gene Table'!B85</f>
        <v>TXLNA</v>
      </c>
      <c r="P86" s="102">
        <v>83</v>
      </c>
      <c r="Q86" s="41">
        <f>IF('Control Sample Data'!C85="","",IF(SUM('Control Sample Data'!C$3:C$98)&gt;10,IF(AND(ISNUMBER('Control Sample Data'!C85),'Control Sample Data'!C85&lt;$C$109, 'Control Sample Data'!C85&gt;0),'Control Sample Data'!C85,$C$109),""))</f>
        <v>26.25</v>
      </c>
      <c r="R86" s="41">
        <f>IF('Control Sample Data'!D85="","",IF(SUM('Control Sample Data'!D$3:D$98)&gt;10,IF(AND(ISNUMBER('Control Sample Data'!D85),'Control Sample Data'!D85&lt;$C$109, 'Control Sample Data'!D85&gt;0),'Control Sample Data'!D85,$C$109),""))</f>
        <v>26.23</v>
      </c>
      <c r="S86" s="41">
        <f>IF('Control Sample Data'!E85="","",IF(SUM('Control Sample Data'!E$3:E$98)&gt;10,IF(AND(ISNUMBER('Control Sample Data'!E85),'Control Sample Data'!E85&lt;$C$109, 'Control Sample Data'!E85&gt;0),'Control Sample Data'!E85,$C$109),""))</f>
        <v>26.38</v>
      </c>
      <c r="T86" s="41" t="str">
        <f>IF('Control Sample Data'!F85="","",IF(SUM('Control Sample Data'!F$3:F$98)&gt;10,IF(AND(ISNUMBER('Control Sample Data'!F85),'Control Sample Data'!F85&lt;$C$109, 'Control Sample Data'!F85&gt;0),'Control Sample Data'!F85,$C$109),""))</f>
        <v/>
      </c>
      <c r="U86" s="41" t="str">
        <f>IF('Control Sample Data'!G85="","",IF(SUM('Control Sample Data'!G$3:G$98)&gt;10,IF(AND(ISNUMBER('Control Sample Data'!G85),'Control Sample Data'!G85&lt;$C$109, 'Control Sample Data'!G85&gt;0),'Control Sample Data'!G85,$C$109),""))</f>
        <v/>
      </c>
      <c r="V86" s="41" t="str">
        <f>IF('Control Sample Data'!H85="","",IF(SUM('Control Sample Data'!H$3:H$98)&gt;10,IF(AND(ISNUMBER('Control Sample Data'!H85),'Control Sample Data'!H85&lt;$C$109, 'Control Sample Data'!H85&gt;0),'Control Sample Data'!H85,$C$109),""))</f>
        <v/>
      </c>
      <c r="W86" s="41" t="str">
        <f>IF('Control Sample Data'!I85="","",IF(SUM('Control Sample Data'!I$3:I$98)&gt;10,IF(AND(ISNUMBER('Control Sample Data'!I85),'Control Sample Data'!I85&lt;$C$109, 'Control Sample Data'!I85&gt;0),'Control Sample Data'!I85,$C$109),""))</f>
        <v/>
      </c>
      <c r="X86" s="41" t="str">
        <f>IF('Control Sample Data'!J85="","",IF(SUM('Control Sample Data'!J$3:J$98)&gt;10,IF(AND(ISNUMBER('Control Sample Data'!J85),'Control Sample Data'!J85&lt;$C$109, 'Control Sample Data'!J85&gt;0),'Control Sample Data'!J85,$C$109),""))</f>
        <v/>
      </c>
      <c r="Y86" s="41" t="str">
        <f>IF('Control Sample Data'!K85="","",IF(SUM('Control Sample Data'!K$3:K$98)&gt;10,IF(AND(ISNUMBER('Control Sample Data'!K85),'Control Sample Data'!K85&lt;$C$109, 'Control Sample Data'!K85&gt;0),'Control Sample Data'!K85,$C$109),""))</f>
        <v/>
      </c>
      <c r="Z86" s="41" t="str">
        <f>IF('Control Sample Data'!L85="","",IF(SUM('Control Sample Data'!L$3:L$98)&gt;10,IF(AND(ISNUMBER('Control Sample Data'!L85),'Control Sample Data'!L85&lt;$C$109, 'Control Sample Data'!L85&gt;0),'Control Sample Data'!L85,$C$109),""))</f>
        <v/>
      </c>
      <c r="AA86" s="41" t="str">
        <f>IF('Control Sample Data'!M85="","",IF(SUM('Control Sample Data'!M$3:M$98)&gt;10,IF(AND(ISNUMBER('Control Sample Data'!M85),'Control Sample Data'!M85&lt;$C$109, 'Control Sample Data'!M85&gt;0),'Control Sample Data'!M85,$C$109),""))</f>
        <v/>
      </c>
      <c r="AB86" s="127" t="str">
        <f>IF('Control Sample Data'!N85="","",IF(SUM('Control Sample Data'!N$3:N$98)&gt;10,IF(AND(ISNUMBER('Control Sample Data'!N85),'Control Sample Data'!N85&lt;$C$109, 'Control Sample Data'!N85&gt;0),'Control Sample Data'!N85,$C$109),""))</f>
        <v/>
      </c>
      <c r="BA86" s="85" t="str">
        <f t="shared" si="115"/>
        <v>TXLNA</v>
      </c>
      <c r="BB86" s="107">
        <v>83</v>
      </c>
      <c r="BC86" s="86">
        <f t="shared" si="85"/>
        <v>7.9319999999999986</v>
      </c>
      <c r="BD86" s="86">
        <f t="shared" si="86"/>
        <v>8.0460000000000029</v>
      </c>
      <c r="BE86" s="86">
        <f t="shared" si="87"/>
        <v>8.1179999999999986</v>
      </c>
      <c r="BF86" s="86" t="str">
        <f t="shared" si="88"/>
        <v/>
      </c>
      <c r="BG86" s="86" t="str">
        <f t="shared" si="89"/>
        <v/>
      </c>
      <c r="BH86" s="86" t="str">
        <f t="shared" si="90"/>
        <v/>
      </c>
      <c r="BI86" s="86" t="str">
        <f t="shared" si="91"/>
        <v/>
      </c>
      <c r="BJ86" s="86" t="str">
        <f t="shared" si="92"/>
        <v/>
      </c>
      <c r="BK86" s="86" t="str">
        <f t="shared" si="93"/>
        <v/>
      </c>
      <c r="BL86" s="86" t="str">
        <f t="shared" si="94"/>
        <v/>
      </c>
      <c r="BM86" s="86" t="str">
        <f t="shared" si="116"/>
        <v/>
      </c>
      <c r="BN86" s="86" t="str">
        <f t="shared" si="117"/>
        <v/>
      </c>
      <c r="BO86" s="86">
        <f t="shared" si="95"/>
        <v>7.7800000000000011</v>
      </c>
      <c r="BP86" s="86">
        <f t="shared" si="96"/>
        <v>7.8880000000000017</v>
      </c>
      <c r="BQ86" s="86">
        <f t="shared" si="97"/>
        <v>7.8039999999999985</v>
      </c>
      <c r="BR86" s="86" t="str">
        <f t="shared" si="98"/>
        <v/>
      </c>
      <c r="BS86" s="86" t="str">
        <f t="shared" si="99"/>
        <v/>
      </c>
      <c r="BT86" s="86" t="str">
        <f t="shared" si="100"/>
        <v/>
      </c>
      <c r="BU86" s="86" t="str">
        <f t="shared" si="101"/>
        <v/>
      </c>
      <c r="BV86" s="86" t="str">
        <f t="shared" si="102"/>
        <v/>
      </c>
      <c r="BW86" s="86" t="str">
        <f t="shared" si="103"/>
        <v/>
      </c>
      <c r="BX86" s="86" t="str">
        <f t="shared" si="104"/>
        <v/>
      </c>
      <c r="BY86" s="86" t="str">
        <f t="shared" si="118"/>
        <v/>
      </c>
      <c r="BZ86" s="86" t="str">
        <f t="shared" si="119"/>
        <v/>
      </c>
      <c r="CA86" s="41">
        <f t="shared" si="120"/>
        <v>8.032</v>
      </c>
      <c r="CB86" s="41">
        <f t="shared" si="121"/>
        <v>7.8240000000000007</v>
      </c>
      <c r="CC86" s="90" t="str">
        <f t="shared" si="122"/>
        <v>TXLNA</v>
      </c>
      <c r="CD86" s="107">
        <v>83</v>
      </c>
      <c r="CE86" s="91">
        <f t="shared" si="105"/>
        <v>4.094775294988009E-3</v>
      </c>
      <c r="CF86" s="91">
        <f t="shared" si="106"/>
        <v>3.7836648016665074E-3</v>
      </c>
      <c r="CG86" s="91">
        <f t="shared" si="107"/>
        <v>3.5994694773386917E-3</v>
      </c>
      <c r="CH86" s="91" t="str">
        <f t="shared" si="108"/>
        <v/>
      </c>
      <c r="CI86" s="91" t="str">
        <f t="shared" si="109"/>
        <v/>
      </c>
      <c r="CJ86" s="91" t="str">
        <f t="shared" si="110"/>
        <v/>
      </c>
      <c r="CK86" s="91" t="str">
        <f t="shared" si="111"/>
        <v/>
      </c>
      <c r="CL86" s="91" t="str">
        <f t="shared" si="112"/>
        <v/>
      </c>
      <c r="CM86" s="91" t="str">
        <f t="shared" si="113"/>
        <v/>
      </c>
      <c r="CN86" s="91" t="str">
        <f t="shared" si="114"/>
        <v/>
      </c>
      <c r="CO86" s="91" t="str">
        <f t="shared" si="123"/>
        <v/>
      </c>
      <c r="CP86" s="91" t="str">
        <f t="shared" si="124"/>
        <v/>
      </c>
      <c r="CQ86" s="91">
        <f t="shared" si="127"/>
        <v>4.5497405721424012E-3</v>
      </c>
      <c r="CR86" s="91">
        <f t="shared" si="83"/>
        <v>4.2215836017162134E-3</v>
      </c>
      <c r="CS86" s="91">
        <f t="shared" si="83"/>
        <v>4.4746792889834288E-3</v>
      </c>
      <c r="CT86" s="91" t="str">
        <f t="shared" si="83"/>
        <v/>
      </c>
      <c r="CU86" s="91" t="str">
        <f t="shared" si="83"/>
        <v/>
      </c>
      <c r="CV86" s="91" t="str">
        <f t="shared" si="83"/>
        <v/>
      </c>
      <c r="CW86" s="91" t="str">
        <f t="shared" si="83"/>
        <v/>
      </c>
      <c r="CX86" s="91" t="str">
        <f t="shared" si="83"/>
        <v/>
      </c>
      <c r="CY86" s="91" t="str">
        <f t="shared" si="83"/>
        <v/>
      </c>
      <c r="CZ86" s="91" t="str">
        <f t="shared" si="83"/>
        <v/>
      </c>
      <c r="DA86" s="91" t="str">
        <f t="shared" si="125"/>
        <v/>
      </c>
      <c r="DB86" s="91" t="str">
        <f t="shared" si="126"/>
        <v/>
      </c>
    </row>
    <row r="87" spans="1:106" ht="15" customHeight="1" x14ac:dyDescent="0.3">
      <c r="A87" s="126" t="str">
        <f>'Gene Table'!B86</f>
        <v>VEGFA</v>
      </c>
      <c r="B87" s="102">
        <v>84</v>
      </c>
      <c r="C87" s="41">
        <f>IF('Test Sample Data'!C86="","",IF(SUM('Test Sample Data'!C$3:C$98)&gt;10,IF(AND(ISNUMBER('Test Sample Data'!C86),'Test Sample Data'!C86&lt;$C$109, 'Test Sample Data'!C86&gt;0),'Test Sample Data'!C86,$C$109),""))</f>
        <v>20.18</v>
      </c>
      <c r="D87" s="41">
        <f>IF('Test Sample Data'!D86="","",IF(SUM('Test Sample Data'!D$3:D$98)&gt;10,IF(AND(ISNUMBER('Test Sample Data'!D86),'Test Sample Data'!D86&lt;$C$109, 'Test Sample Data'!D86&gt;0),'Test Sample Data'!D86,$C$109),""))</f>
        <v>20.2</v>
      </c>
      <c r="E87" s="41">
        <f>IF('Test Sample Data'!E86="","",IF(SUM('Test Sample Data'!E$3:E$98)&gt;10,IF(AND(ISNUMBER('Test Sample Data'!E86),'Test Sample Data'!E86&lt;$C$109, 'Test Sample Data'!E86&gt;0),'Test Sample Data'!E86,$C$109),""))</f>
        <v>20.11</v>
      </c>
      <c r="F87" s="41" t="str">
        <f>IF('Test Sample Data'!F86="","",IF(SUM('Test Sample Data'!F$3:F$98)&gt;10,IF(AND(ISNUMBER('Test Sample Data'!F86),'Test Sample Data'!F86&lt;$C$109, 'Test Sample Data'!F86&gt;0),'Test Sample Data'!F86,$C$109),""))</f>
        <v/>
      </c>
      <c r="G87" s="41" t="str">
        <f>IF('Test Sample Data'!G86="","",IF(SUM('Test Sample Data'!G$3:G$98)&gt;10,IF(AND(ISNUMBER('Test Sample Data'!G86),'Test Sample Data'!G86&lt;$C$109, 'Test Sample Data'!G86&gt;0),'Test Sample Data'!G86,$C$109),""))</f>
        <v/>
      </c>
      <c r="H87" s="41" t="str">
        <f>IF('Test Sample Data'!H86="","",IF(SUM('Test Sample Data'!H$3:H$98)&gt;10,IF(AND(ISNUMBER('Test Sample Data'!H86),'Test Sample Data'!H86&lt;$C$109, 'Test Sample Data'!H86&gt;0),'Test Sample Data'!H86,$C$109),""))</f>
        <v/>
      </c>
      <c r="I87" s="41" t="str">
        <f>IF('Test Sample Data'!I86="","",IF(SUM('Test Sample Data'!I$3:I$98)&gt;10,IF(AND(ISNUMBER('Test Sample Data'!I86),'Test Sample Data'!I86&lt;$C$109, 'Test Sample Data'!I86&gt;0),'Test Sample Data'!I86,$C$109),""))</f>
        <v/>
      </c>
      <c r="J87" s="41" t="str">
        <f>IF('Test Sample Data'!J86="","",IF(SUM('Test Sample Data'!J$3:J$98)&gt;10,IF(AND(ISNUMBER('Test Sample Data'!J86),'Test Sample Data'!J86&lt;$C$109, 'Test Sample Data'!J86&gt;0),'Test Sample Data'!J86,$C$109),""))</f>
        <v/>
      </c>
      <c r="K87" s="41" t="str">
        <f>IF('Test Sample Data'!K86="","",IF(SUM('Test Sample Data'!K$3:K$98)&gt;10,IF(AND(ISNUMBER('Test Sample Data'!K86),'Test Sample Data'!K86&lt;$C$109, 'Test Sample Data'!K86&gt;0),'Test Sample Data'!K86,$C$109),""))</f>
        <v/>
      </c>
      <c r="L87" s="41" t="str">
        <f>IF('Test Sample Data'!L86="","",IF(SUM('Test Sample Data'!L$3:L$98)&gt;10,IF(AND(ISNUMBER('Test Sample Data'!L86),'Test Sample Data'!L86&lt;$C$109, 'Test Sample Data'!L86&gt;0),'Test Sample Data'!L86,$C$109),""))</f>
        <v/>
      </c>
      <c r="M87" s="41" t="str">
        <f>IF('Test Sample Data'!M86="","",IF(SUM('Test Sample Data'!M$3:M$98)&gt;10,IF(AND(ISNUMBER('Test Sample Data'!M86),'Test Sample Data'!M86&lt;$C$109, 'Test Sample Data'!M86&gt;0),'Test Sample Data'!M86,$C$109),""))</f>
        <v/>
      </c>
      <c r="N87" s="41" t="str">
        <f>IF('Test Sample Data'!N86="","",IF(SUM('Test Sample Data'!N$3:N$98)&gt;10,IF(AND(ISNUMBER('Test Sample Data'!N86),'Test Sample Data'!N86&lt;$C$109, 'Test Sample Data'!N86&gt;0),'Test Sample Data'!N86,$C$109),""))</f>
        <v/>
      </c>
      <c r="O87" s="41" t="str">
        <f>'Gene Table'!B86</f>
        <v>VEGFA</v>
      </c>
      <c r="P87" s="102">
        <v>84</v>
      </c>
      <c r="Q87" s="41">
        <f>IF('Control Sample Data'!C86="","",IF(SUM('Control Sample Data'!C$3:C$98)&gt;10,IF(AND(ISNUMBER('Control Sample Data'!C86),'Control Sample Data'!C86&lt;$C$109, 'Control Sample Data'!C86&gt;0),'Control Sample Data'!C86,$C$109),""))</f>
        <v>22.3</v>
      </c>
      <c r="R87" s="41">
        <f>IF('Control Sample Data'!D86="","",IF(SUM('Control Sample Data'!D$3:D$98)&gt;10,IF(AND(ISNUMBER('Control Sample Data'!D86),'Control Sample Data'!D86&lt;$C$109, 'Control Sample Data'!D86&gt;0),'Control Sample Data'!D86,$C$109),""))</f>
        <v>22.22</v>
      </c>
      <c r="S87" s="41">
        <f>IF('Control Sample Data'!E86="","",IF(SUM('Control Sample Data'!E$3:E$98)&gt;10,IF(AND(ISNUMBER('Control Sample Data'!E86),'Control Sample Data'!E86&lt;$C$109, 'Control Sample Data'!E86&gt;0),'Control Sample Data'!E86,$C$109),""))</f>
        <v>22.28</v>
      </c>
      <c r="T87" s="41" t="str">
        <f>IF('Control Sample Data'!F86="","",IF(SUM('Control Sample Data'!F$3:F$98)&gt;10,IF(AND(ISNUMBER('Control Sample Data'!F86),'Control Sample Data'!F86&lt;$C$109, 'Control Sample Data'!F86&gt;0),'Control Sample Data'!F86,$C$109),""))</f>
        <v/>
      </c>
      <c r="U87" s="41" t="str">
        <f>IF('Control Sample Data'!G86="","",IF(SUM('Control Sample Data'!G$3:G$98)&gt;10,IF(AND(ISNUMBER('Control Sample Data'!G86),'Control Sample Data'!G86&lt;$C$109, 'Control Sample Data'!G86&gt;0),'Control Sample Data'!G86,$C$109),""))</f>
        <v/>
      </c>
      <c r="V87" s="41" t="str">
        <f>IF('Control Sample Data'!H86="","",IF(SUM('Control Sample Data'!H$3:H$98)&gt;10,IF(AND(ISNUMBER('Control Sample Data'!H86),'Control Sample Data'!H86&lt;$C$109, 'Control Sample Data'!H86&gt;0),'Control Sample Data'!H86,$C$109),""))</f>
        <v/>
      </c>
      <c r="W87" s="41" t="str">
        <f>IF('Control Sample Data'!I86="","",IF(SUM('Control Sample Data'!I$3:I$98)&gt;10,IF(AND(ISNUMBER('Control Sample Data'!I86),'Control Sample Data'!I86&lt;$C$109, 'Control Sample Data'!I86&gt;0),'Control Sample Data'!I86,$C$109),""))</f>
        <v/>
      </c>
      <c r="X87" s="41" t="str">
        <f>IF('Control Sample Data'!J86="","",IF(SUM('Control Sample Data'!J$3:J$98)&gt;10,IF(AND(ISNUMBER('Control Sample Data'!J86),'Control Sample Data'!J86&lt;$C$109, 'Control Sample Data'!J86&gt;0),'Control Sample Data'!J86,$C$109),""))</f>
        <v/>
      </c>
      <c r="Y87" s="41" t="str">
        <f>IF('Control Sample Data'!K86="","",IF(SUM('Control Sample Data'!K$3:K$98)&gt;10,IF(AND(ISNUMBER('Control Sample Data'!K86),'Control Sample Data'!K86&lt;$C$109, 'Control Sample Data'!K86&gt;0),'Control Sample Data'!K86,$C$109),""))</f>
        <v/>
      </c>
      <c r="Z87" s="41" t="str">
        <f>IF('Control Sample Data'!L86="","",IF(SUM('Control Sample Data'!L$3:L$98)&gt;10,IF(AND(ISNUMBER('Control Sample Data'!L86),'Control Sample Data'!L86&lt;$C$109, 'Control Sample Data'!L86&gt;0),'Control Sample Data'!L86,$C$109),""))</f>
        <v/>
      </c>
      <c r="AA87" s="41" t="str">
        <f>IF('Control Sample Data'!M86="","",IF(SUM('Control Sample Data'!M$3:M$98)&gt;10,IF(AND(ISNUMBER('Control Sample Data'!M86),'Control Sample Data'!M86&lt;$C$109, 'Control Sample Data'!M86&gt;0),'Control Sample Data'!M86,$C$109),""))</f>
        <v/>
      </c>
      <c r="AB87" s="127" t="str">
        <f>IF('Control Sample Data'!N86="","",IF(SUM('Control Sample Data'!N$3:N$98)&gt;10,IF(AND(ISNUMBER('Control Sample Data'!N86),'Control Sample Data'!N86&lt;$C$109, 'Control Sample Data'!N86&gt;0),'Control Sample Data'!N86,$C$109),""))</f>
        <v/>
      </c>
      <c r="BA87" s="85" t="str">
        <f t="shared" si="115"/>
        <v>VEGFA</v>
      </c>
      <c r="BB87" s="107">
        <v>84</v>
      </c>
      <c r="BC87" s="86">
        <f t="shared" si="85"/>
        <v>1.4719999999999978</v>
      </c>
      <c r="BD87" s="86">
        <f t="shared" si="86"/>
        <v>1.5160000000000018</v>
      </c>
      <c r="BE87" s="86">
        <f t="shared" si="87"/>
        <v>1.5279999999999987</v>
      </c>
      <c r="BF87" s="86" t="str">
        <f t="shared" si="88"/>
        <v/>
      </c>
      <c r="BG87" s="86" t="str">
        <f t="shared" si="89"/>
        <v/>
      </c>
      <c r="BH87" s="86" t="str">
        <f t="shared" si="90"/>
        <v/>
      </c>
      <c r="BI87" s="86" t="str">
        <f t="shared" si="91"/>
        <v/>
      </c>
      <c r="BJ87" s="86" t="str">
        <f t="shared" si="92"/>
        <v/>
      </c>
      <c r="BK87" s="86" t="str">
        <f t="shared" si="93"/>
        <v/>
      </c>
      <c r="BL87" s="86" t="str">
        <f t="shared" si="94"/>
        <v/>
      </c>
      <c r="BM87" s="86" t="str">
        <f t="shared" si="116"/>
        <v/>
      </c>
      <c r="BN87" s="86" t="str">
        <f t="shared" si="117"/>
        <v/>
      </c>
      <c r="BO87" s="86">
        <f t="shared" si="95"/>
        <v>3.8300000000000018</v>
      </c>
      <c r="BP87" s="86">
        <f t="shared" si="96"/>
        <v>3.8780000000000001</v>
      </c>
      <c r="BQ87" s="86">
        <f t="shared" si="97"/>
        <v>3.7040000000000006</v>
      </c>
      <c r="BR87" s="86" t="str">
        <f t="shared" si="98"/>
        <v/>
      </c>
      <c r="BS87" s="86" t="str">
        <f t="shared" si="99"/>
        <v/>
      </c>
      <c r="BT87" s="86" t="str">
        <f t="shared" si="100"/>
        <v/>
      </c>
      <c r="BU87" s="86" t="str">
        <f t="shared" si="101"/>
        <v/>
      </c>
      <c r="BV87" s="86" t="str">
        <f t="shared" si="102"/>
        <v/>
      </c>
      <c r="BW87" s="86" t="str">
        <f t="shared" si="103"/>
        <v/>
      </c>
      <c r="BX87" s="86" t="str">
        <f t="shared" si="104"/>
        <v/>
      </c>
      <c r="BY87" s="86" t="str">
        <f t="shared" si="118"/>
        <v/>
      </c>
      <c r="BZ87" s="86" t="str">
        <f t="shared" si="119"/>
        <v/>
      </c>
      <c r="CA87" s="41">
        <f t="shared" si="120"/>
        <v>1.5053333333333327</v>
      </c>
      <c r="CB87" s="41">
        <f t="shared" si="121"/>
        <v>3.8040000000000007</v>
      </c>
      <c r="CC87" s="90" t="str">
        <f t="shared" si="122"/>
        <v>VEGFA</v>
      </c>
      <c r="CD87" s="107">
        <v>84</v>
      </c>
      <c r="CE87" s="91">
        <f t="shared" si="105"/>
        <v>0.36048221786505674</v>
      </c>
      <c r="CF87" s="91">
        <f t="shared" si="106"/>
        <v>0.34965402068461493</v>
      </c>
      <c r="CG87" s="91">
        <f t="shared" si="107"/>
        <v>0.34675774228284661</v>
      </c>
      <c r="CH87" s="91" t="str">
        <f t="shared" si="108"/>
        <v/>
      </c>
      <c r="CI87" s="91" t="str">
        <f t="shared" si="109"/>
        <v/>
      </c>
      <c r="CJ87" s="91" t="str">
        <f t="shared" si="110"/>
        <v/>
      </c>
      <c r="CK87" s="91" t="str">
        <f t="shared" si="111"/>
        <v/>
      </c>
      <c r="CL87" s="91" t="str">
        <f t="shared" si="112"/>
        <v/>
      </c>
      <c r="CM87" s="91" t="str">
        <f t="shared" si="113"/>
        <v/>
      </c>
      <c r="CN87" s="91" t="str">
        <f t="shared" si="114"/>
        <v/>
      </c>
      <c r="CO87" s="91" t="str">
        <f t="shared" si="123"/>
        <v/>
      </c>
      <c r="CP87" s="91" t="str">
        <f t="shared" si="124"/>
        <v/>
      </c>
      <c r="CQ87" s="91">
        <f t="shared" si="127"/>
        <v>7.0316155293050506E-2</v>
      </c>
      <c r="CR87" s="91">
        <f t="shared" si="83"/>
        <v>6.8015152604425227E-2</v>
      </c>
      <c r="CS87" s="91">
        <f t="shared" si="83"/>
        <v>7.673348024469126E-2</v>
      </c>
      <c r="CT87" s="91" t="str">
        <f t="shared" si="83"/>
        <v/>
      </c>
      <c r="CU87" s="91" t="str">
        <f t="shared" si="83"/>
        <v/>
      </c>
      <c r="CV87" s="91" t="str">
        <f t="shared" si="83"/>
        <v/>
      </c>
      <c r="CW87" s="91" t="str">
        <f t="shared" si="83"/>
        <v/>
      </c>
      <c r="CX87" s="91" t="str">
        <f t="shared" si="83"/>
        <v/>
      </c>
      <c r="CY87" s="91" t="str">
        <f t="shared" si="83"/>
        <v/>
      </c>
      <c r="CZ87" s="91" t="str">
        <f t="shared" si="83"/>
        <v/>
      </c>
      <c r="DA87" s="91" t="str">
        <f t="shared" si="125"/>
        <v/>
      </c>
      <c r="DB87" s="91" t="str">
        <f t="shared" si="126"/>
        <v/>
      </c>
    </row>
    <row r="88" spans="1:106" ht="15" customHeight="1" x14ac:dyDescent="0.3">
      <c r="A88" s="126" t="str">
        <f>'Gene Table'!B87</f>
        <v>ACTB</v>
      </c>
      <c r="B88" s="102">
        <v>85</v>
      </c>
      <c r="C88" s="41">
        <f>IF('Test Sample Data'!C87="","",IF(SUM('Test Sample Data'!C$3:C$98)&gt;10,IF(AND(ISNUMBER('Test Sample Data'!C87),'Test Sample Data'!C87&lt;$C$109, 'Test Sample Data'!C87&gt;0),'Test Sample Data'!C87,$C$109),""))</f>
        <v>14.21</v>
      </c>
      <c r="D88" s="41">
        <f>IF('Test Sample Data'!D87="","",IF(SUM('Test Sample Data'!D$3:D$98)&gt;10,IF(AND(ISNUMBER('Test Sample Data'!D87),'Test Sample Data'!D87&lt;$C$109, 'Test Sample Data'!D87&gt;0),'Test Sample Data'!D87,$C$109),""))</f>
        <v>14.67</v>
      </c>
      <c r="E88" s="41">
        <f>IF('Test Sample Data'!E87="","",IF(SUM('Test Sample Data'!E$3:E$98)&gt;10,IF(AND(ISNUMBER('Test Sample Data'!E87),'Test Sample Data'!E87&lt;$C$109, 'Test Sample Data'!E87&gt;0),'Test Sample Data'!E87,$C$109),""))</f>
        <v>14.65</v>
      </c>
      <c r="F88" s="41" t="str">
        <f>IF('Test Sample Data'!F87="","",IF(SUM('Test Sample Data'!F$3:F$98)&gt;10,IF(AND(ISNUMBER('Test Sample Data'!F87),'Test Sample Data'!F87&lt;$C$109, 'Test Sample Data'!F87&gt;0),'Test Sample Data'!F87,$C$109),""))</f>
        <v/>
      </c>
      <c r="G88" s="41" t="str">
        <f>IF('Test Sample Data'!G87="","",IF(SUM('Test Sample Data'!G$3:G$98)&gt;10,IF(AND(ISNUMBER('Test Sample Data'!G87),'Test Sample Data'!G87&lt;$C$109, 'Test Sample Data'!G87&gt;0),'Test Sample Data'!G87,$C$109),""))</f>
        <v/>
      </c>
      <c r="H88" s="41" t="str">
        <f>IF('Test Sample Data'!H87="","",IF(SUM('Test Sample Data'!H$3:H$98)&gt;10,IF(AND(ISNUMBER('Test Sample Data'!H87),'Test Sample Data'!H87&lt;$C$109, 'Test Sample Data'!H87&gt;0),'Test Sample Data'!H87,$C$109),""))</f>
        <v/>
      </c>
      <c r="I88" s="41" t="str">
        <f>IF('Test Sample Data'!I87="","",IF(SUM('Test Sample Data'!I$3:I$98)&gt;10,IF(AND(ISNUMBER('Test Sample Data'!I87),'Test Sample Data'!I87&lt;$C$109, 'Test Sample Data'!I87&gt;0),'Test Sample Data'!I87,$C$109),""))</f>
        <v/>
      </c>
      <c r="J88" s="41" t="str">
        <f>IF('Test Sample Data'!J87="","",IF(SUM('Test Sample Data'!J$3:J$98)&gt;10,IF(AND(ISNUMBER('Test Sample Data'!J87),'Test Sample Data'!J87&lt;$C$109, 'Test Sample Data'!J87&gt;0),'Test Sample Data'!J87,$C$109),""))</f>
        <v/>
      </c>
      <c r="K88" s="41" t="str">
        <f>IF('Test Sample Data'!K87="","",IF(SUM('Test Sample Data'!K$3:K$98)&gt;10,IF(AND(ISNUMBER('Test Sample Data'!K87),'Test Sample Data'!K87&lt;$C$109, 'Test Sample Data'!K87&gt;0),'Test Sample Data'!K87,$C$109),""))</f>
        <v/>
      </c>
      <c r="L88" s="41" t="str">
        <f>IF('Test Sample Data'!L87="","",IF(SUM('Test Sample Data'!L$3:L$98)&gt;10,IF(AND(ISNUMBER('Test Sample Data'!L87),'Test Sample Data'!L87&lt;$C$109, 'Test Sample Data'!L87&gt;0),'Test Sample Data'!L87,$C$109),""))</f>
        <v/>
      </c>
      <c r="M88" s="41" t="str">
        <f>IF('Test Sample Data'!M87="","",IF(SUM('Test Sample Data'!M$3:M$98)&gt;10,IF(AND(ISNUMBER('Test Sample Data'!M87),'Test Sample Data'!M87&lt;$C$109, 'Test Sample Data'!M87&gt;0),'Test Sample Data'!M87,$C$109),""))</f>
        <v/>
      </c>
      <c r="N88" s="41" t="str">
        <f>IF('Test Sample Data'!N87="","",IF(SUM('Test Sample Data'!N$3:N$98)&gt;10,IF(AND(ISNUMBER('Test Sample Data'!N87),'Test Sample Data'!N87&lt;$C$109, 'Test Sample Data'!N87&gt;0),'Test Sample Data'!N87,$C$109),""))</f>
        <v/>
      </c>
      <c r="O88" s="41" t="str">
        <f>'Gene Table'!B87</f>
        <v>ACTB</v>
      </c>
      <c r="P88" s="102">
        <v>85</v>
      </c>
      <c r="Q88" s="41">
        <f>IF('Control Sample Data'!C87="","",IF(SUM('Control Sample Data'!C$3:C$98)&gt;10,IF(AND(ISNUMBER('Control Sample Data'!C87),'Control Sample Data'!C87&lt;$C$109, 'Control Sample Data'!C87&gt;0),'Control Sample Data'!C87,$C$109),""))</f>
        <v>14.08</v>
      </c>
      <c r="R88" s="41">
        <f>IF('Control Sample Data'!D87="","",IF(SUM('Control Sample Data'!D$3:D$98)&gt;10,IF(AND(ISNUMBER('Control Sample Data'!D87),'Control Sample Data'!D87&lt;$C$109, 'Control Sample Data'!D87&gt;0),'Control Sample Data'!D87,$C$109),""))</f>
        <v>14.02</v>
      </c>
      <c r="S88" s="41">
        <f>IF('Control Sample Data'!E87="","",IF(SUM('Control Sample Data'!E$3:E$98)&gt;10,IF(AND(ISNUMBER('Control Sample Data'!E87),'Control Sample Data'!E87&lt;$C$109, 'Control Sample Data'!E87&gt;0),'Control Sample Data'!E87,$C$109),""))</f>
        <v>14.13</v>
      </c>
      <c r="T88" s="41" t="str">
        <f>IF('Control Sample Data'!F87="","",IF(SUM('Control Sample Data'!F$3:F$98)&gt;10,IF(AND(ISNUMBER('Control Sample Data'!F87),'Control Sample Data'!F87&lt;$C$109, 'Control Sample Data'!F87&gt;0),'Control Sample Data'!F87,$C$109),""))</f>
        <v/>
      </c>
      <c r="U88" s="41" t="str">
        <f>IF('Control Sample Data'!G87="","",IF(SUM('Control Sample Data'!G$3:G$98)&gt;10,IF(AND(ISNUMBER('Control Sample Data'!G87),'Control Sample Data'!G87&lt;$C$109, 'Control Sample Data'!G87&gt;0),'Control Sample Data'!G87,$C$109),""))</f>
        <v/>
      </c>
      <c r="V88" s="41" t="str">
        <f>IF('Control Sample Data'!H87="","",IF(SUM('Control Sample Data'!H$3:H$98)&gt;10,IF(AND(ISNUMBER('Control Sample Data'!H87),'Control Sample Data'!H87&lt;$C$109, 'Control Sample Data'!H87&gt;0),'Control Sample Data'!H87,$C$109),""))</f>
        <v/>
      </c>
      <c r="W88" s="41" t="str">
        <f>IF('Control Sample Data'!I87="","",IF(SUM('Control Sample Data'!I$3:I$98)&gt;10,IF(AND(ISNUMBER('Control Sample Data'!I87),'Control Sample Data'!I87&lt;$C$109, 'Control Sample Data'!I87&gt;0),'Control Sample Data'!I87,$C$109),""))</f>
        <v/>
      </c>
      <c r="X88" s="41" t="str">
        <f>IF('Control Sample Data'!J87="","",IF(SUM('Control Sample Data'!J$3:J$98)&gt;10,IF(AND(ISNUMBER('Control Sample Data'!J87),'Control Sample Data'!J87&lt;$C$109, 'Control Sample Data'!J87&gt;0),'Control Sample Data'!J87,$C$109),""))</f>
        <v/>
      </c>
      <c r="Y88" s="41" t="str">
        <f>IF('Control Sample Data'!K87="","",IF(SUM('Control Sample Data'!K$3:K$98)&gt;10,IF(AND(ISNUMBER('Control Sample Data'!K87),'Control Sample Data'!K87&lt;$C$109, 'Control Sample Data'!K87&gt;0),'Control Sample Data'!K87,$C$109),""))</f>
        <v/>
      </c>
      <c r="Z88" s="41" t="str">
        <f>IF('Control Sample Data'!L87="","",IF(SUM('Control Sample Data'!L$3:L$98)&gt;10,IF(AND(ISNUMBER('Control Sample Data'!L87),'Control Sample Data'!L87&lt;$C$109, 'Control Sample Data'!L87&gt;0),'Control Sample Data'!L87,$C$109),""))</f>
        <v/>
      </c>
      <c r="AA88" s="41" t="str">
        <f>IF('Control Sample Data'!M87="","",IF(SUM('Control Sample Data'!M$3:M$98)&gt;10,IF(AND(ISNUMBER('Control Sample Data'!M87),'Control Sample Data'!M87&lt;$C$109, 'Control Sample Data'!M87&gt;0),'Control Sample Data'!M87,$C$109),""))</f>
        <v/>
      </c>
      <c r="AB88" s="127" t="str">
        <f>IF('Control Sample Data'!N87="","",IF(SUM('Control Sample Data'!N$3:N$98)&gt;10,IF(AND(ISNUMBER('Control Sample Data'!N87),'Control Sample Data'!N87&lt;$C$109, 'Control Sample Data'!N87&gt;0),'Control Sample Data'!N87,$C$109),""))</f>
        <v/>
      </c>
      <c r="BA88" s="85" t="str">
        <f t="shared" si="115"/>
        <v>ACTB</v>
      </c>
      <c r="BB88" s="107">
        <v>85</v>
      </c>
      <c r="BC88" s="86">
        <f t="shared" si="85"/>
        <v>-4.4980000000000011</v>
      </c>
      <c r="BD88" s="86">
        <f t="shared" si="86"/>
        <v>-4.0139999999999976</v>
      </c>
      <c r="BE88" s="86">
        <f t="shared" si="87"/>
        <v>-3.9320000000000004</v>
      </c>
      <c r="BF88" s="86" t="str">
        <f t="shared" si="88"/>
        <v/>
      </c>
      <c r="BG88" s="86" t="str">
        <f t="shared" si="89"/>
        <v/>
      </c>
      <c r="BH88" s="86" t="str">
        <f t="shared" si="90"/>
        <v/>
      </c>
      <c r="BI88" s="86" t="str">
        <f t="shared" si="91"/>
        <v/>
      </c>
      <c r="BJ88" s="86" t="str">
        <f t="shared" si="92"/>
        <v/>
      </c>
      <c r="BK88" s="86" t="str">
        <f t="shared" si="93"/>
        <v/>
      </c>
      <c r="BL88" s="86" t="str">
        <f t="shared" si="94"/>
        <v/>
      </c>
      <c r="BM88" s="86" t="str">
        <f t="shared" si="116"/>
        <v/>
      </c>
      <c r="BN88" s="86" t="str">
        <f t="shared" si="117"/>
        <v/>
      </c>
      <c r="BO88" s="86">
        <f t="shared" si="95"/>
        <v>-4.3899999999999988</v>
      </c>
      <c r="BP88" s="86">
        <f t="shared" si="96"/>
        <v>-4.3219999999999992</v>
      </c>
      <c r="BQ88" s="86">
        <f t="shared" si="97"/>
        <v>-4.4459999999999997</v>
      </c>
      <c r="BR88" s="86" t="str">
        <f t="shared" si="98"/>
        <v/>
      </c>
      <c r="BS88" s="86" t="str">
        <f t="shared" si="99"/>
        <v/>
      </c>
      <c r="BT88" s="86" t="str">
        <f t="shared" si="100"/>
        <v/>
      </c>
      <c r="BU88" s="86" t="str">
        <f t="shared" si="101"/>
        <v/>
      </c>
      <c r="BV88" s="86" t="str">
        <f t="shared" si="102"/>
        <v/>
      </c>
      <c r="BW88" s="86" t="str">
        <f t="shared" si="103"/>
        <v/>
      </c>
      <c r="BX88" s="86" t="str">
        <f t="shared" si="104"/>
        <v/>
      </c>
      <c r="BY88" s="86" t="str">
        <f t="shared" si="118"/>
        <v/>
      </c>
      <c r="BZ88" s="86" t="str">
        <f t="shared" si="119"/>
        <v/>
      </c>
      <c r="CA88" s="41">
        <f t="shared" si="120"/>
        <v>-4.1479999999999997</v>
      </c>
      <c r="CB88" s="41">
        <f t="shared" si="121"/>
        <v>-4.3859999999999992</v>
      </c>
      <c r="CC88" s="90" t="str">
        <f t="shared" si="122"/>
        <v>ACTB</v>
      </c>
      <c r="CD88" s="107">
        <v>85</v>
      </c>
      <c r="CE88" s="91">
        <f t="shared" si="105"/>
        <v>22.596070470156096</v>
      </c>
      <c r="CF88" s="91">
        <f t="shared" si="106"/>
        <v>16.156020761546944</v>
      </c>
      <c r="CG88" s="91">
        <f t="shared" si="107"/>
        <v>15.26335280876093</v>
      </c>
      <c r="CH88" s="91" t="str">
        <f t="shared" si="108"/>
        <v/>
      </c>
      <c r="CI88" s="91" t="str">
        <f t="shared" si="109"/>
        <v/>
      </c>
      <c r="CJ88" s="91" t="str">
        <f t="shared" si="110"/>
        <v/>
      </c>
      <c r="CK88" s="91" t="str">
        <f t="shared" si="111"/>
        <v/>
      </c>
      <c r="CL88" s="91" t="str">
        <f t="shared" si="112"/>
        <v/>
      </c>
      <c r="CM88" s="91" t="str">
        <f t="shared" si="113"/>
        <v/>
      </c>
      <c r="CN88" s="91" t="str">
        <f t="shared" si="114"/>
        <v/>
      </c>
      <c r="CO88" s="91" t="str">
        <f t="shared" si="123"/>
        <v/>
      </c>
      <c r="CP88" s="91" t="str">
        <f t="shared" si="124"/>
        <v/>
      </c>
      <c r="CQ88" s="91">
        <f t="shared" si="127"/>
        <v>20.966294461733796</v>
      </c>
      <c r="CR88" s="91">
        <f t="shared" si="83"/>
        <v>20.000996841363332</v>
      </c>
      <c r="CS88" s="91">
        <f t="shared" si="83"/>
        <v>21.796128554247804</v>
      </c>
      <c r="CT88" s="91" t="str">
        <f t="shared" si="83"/>
        <v/>
      </c>
      <c r="CU88" s="91" t="str">
        <f t="shared" si="83"/>
        <v/>
      </c>
      <c r="CV88" s="91" t="str">
        <f t="shared" si="83"/>
        <v/>
      </c>
      <c r="CW88" s="91" t="str">
        <f t="shared" si="83"/>
        <v/>
      </c>
      <c r="CX88" s="91" t="str">
        <f t="shared" si="83"/>
        <v/>
      </c>
      <c r="CY88" s="91" t="str">
        <f t="shared" si="83"/>
        <v/>
      </c>
      <c r="CZ88" s="91" t="str">
        <f t="shared" si="83"/>
        <v/>
      </c>
      <c r="DA88" s="91" t="str">
        <f t="shared" si="125"/>
        <v/>
      </c>
      <c r="DB88" s="91" t="str">
        <f t="shared" si="126"/>
        <v/>
      </c>
    </row>
    <row r="89" spans="1:106" ht="15" customHeight="1" x14ac:dyDescent="0.3">
      <c r="A89" s="126" t="str">
        <f>'Gene Table'!B88</f>
        <v>B2M</v>
      </c>
      <c r="B89" s="102">
        <v>86</v>
      </c>
      <c r="C89" s="41">
        <f>IF('Test Sample Data'!C88="","",IF(SUM('Test Sample Data'!C$3:C$98)&gt;10,IF(AND(ISNUMBER('Test Sample Data'!C88),'Test Sample Data'!C88&lt;$C$109, 'Test Sample Data'!C88&gt;0),'Test Sample Data'!C88,$C$109),""))</f>
        <v>25.01</v>
      </c>
      <c r="D89" s="41">
        <f>IF('Test Sample Data'!D88="","",IF(SUM('Test Sample Data'!D$3:D$98)&gt;10,IF(AND(ISNUMBER('Test Sample Data'!D88),'Test Sample Data'!D88&lt;$C$109, 'Test Sample Data'!D88&gt;0),'Test Sample Data'!D88,$C$109),""))</f>
        <v>24.19</v>
      </c>
      <c r="E89" s="41">
        <f>IF('Test Sample Data'!E88="","",IF(SUM('Test Sample Data'!E$3:E$98)&gt;10,IF(AND(ISNUMBER('Test Sample Data'!E88),'Test Sample Data'!E88&lt;$C$109, 'Test Sample Data'!E88&gt;0),'Test Sample Data'!E88,$C$109),""))</f>
        <v>24.09</v>
      </c>
      <c r="F89" s="41" t="str">
        <f>IF('Test Sample Data'!F88="","",IF(SUM('Test Sample Data'!F$3:F$98)&gt;10,IF(AND(ISNUMBER('Test Sample Data'!F88),'Test Sample Data'!F88&lt;$C$109, 'Test Sample Data'!F88&gt;0),'Test Sample Data'!F88,$C$109),""))</f>
        <v/>
      </c>
      <c r="G89" s="41" t="str">
        <f>IF('Test Sample Data'!G88="","",IF(SUM('Test Sample Data'!G$3:G$98)&gt;10,IF(AND(ISNUMBER('Test Sample Data'!G88),'Test Sample Data'!G88&lt;$C$109, 'Test Sample Data'!G88&gt;0),'Test Sample Data'!G88,$C$109),""))</f>
        <v/>
      </c>
      <c r="H89" s="41" t="str">
        <f>IF('Test Sample Data'!H88="","",IF(SUM('Test Sample Data'!H$3:H$98)&gt;10,IF(AND(ISNUMBER('Test Sample Data'!H88),'Test Sample Data'!H88&lt;$C$109, 'Test Sample Data'!H88&gt;0),'Test Sample Data'!H88,$C$109),""))</f>
        <v/>
      </c>
      <c r="I89" s="41" t="str">
        <f>IF('Test Sample Data'!I88="","",IF(SUM('Test Sample Data'!I$3:I$98)&gt;10,IF(AND(ISNUMBER('Test Sample Data'!I88),'Test Sample Data'!I88&lt;$C$109, 'Test Sample Data'!I88&gt;0),'Test Sample Data'!I88,$C$109),""))</f>
        <v/>
      </c>
      <c r="J89" s="41" t="str">
        <f>IF('Test Sample Data'!J88="","",IF(SUM('Test Sample Data'!J$3:J$98)&gt;10,IF(AND(ISNUMBER('Test Sample Data'!J88),'Test Sample Data'!J88&lt;$C$109, 'Test Sample Data'!J88&gt;0),'Test Sample Data'!J88,$C$109),""))</f>
        <v/>
      </c>
      <c r="K89" s="41" t="str">
        <f>IF('Test Sample Data'!K88="","",IF(SUM('Test Sample Data'!K$3:K$98)&gt;10,IF(AND(ISNUMBER('Test Sample Data'!K88),'Test Sample Data'!K88&lt;$C$109, 'Test Sample Data'!K88&gt;0),'Test Sample Data'!K88,$C$109),""))</f>
        <v/>
      </c>
      <c r="L89" s="41" t="str">
        <f>IF('Test Sample Data'!L88="","",IF(SUM('Test Sample Data'!L$3:L$98)&gt;10,IF(AND(ISNUMBER('Test Sample Data'!L88),'Test Sample Data'!L88&lt;$C$109, 'Test Sample Data'!L88&gt;0),'Test Sample Data'!L88,$C$109),""))</f>
        <v/>
      </c>
      <c r="M89" s="41" t="str">
        <f>IF('Test Sample Data'!M88="","",IF(SUM('Test Sample Data'!M$3:M$98)&gt;10,IF(AND(ISNUMBER('Test Sample Data'!M88),'Test Sample Data'!M88&lt;$C$109, 'Test Sample Data'!M88&gt;0),'Test Sample Data'!M88,$C$109),""))</f>
        <v/>
      </c>
      <c r="N89" s="41" t="str">
        <f>IF('Test Sample Data'!N88="","",IF(SUM('Test Sample Data'!N$3:N$98)&gt;10,IF(AND(ISNUMBER('Test Sample Data'!N88),'Test Sample Data'!N88&lt;$C$109, 'Test Sample Data'!N88&gt;0),'Test Sample Data'!N88,$C$109),""))</f>
        <v/>
      </c>
      <c r="O89" s="41" t="str">
        <f>'Gene Table'!B88</f>
        <v>B2M</v>
      </c>
      <c r="P89" s="102">
        <v>86</v>
      </c>
      <c r="Q89" s="41">
        <f>IF('Control Sample Data'!C88="","",IF(SUM('Control Sample Data'!C$3:C$98)&gt;10,IF(AND(ISNUMBER('Control Sample Data'!C88),'Control Sample Data'!C88&lt;$C$109, 'Control Sample Data'!C88&gt;0),'Control Sample Data'!C88,$C$109),""))</f>
        <v>24.52</v>
      </c>
      <c r="R89" s="41">
        <f>IF('Control Sample Data'!D88="","",IF(SUM('Control Sample Data'!D$3:D$98)&gt;10,IF(AND(ISNUMBER('Control Sample Data'!D88),'Control Sample Data'!D88&lt;$C$109, 'Control Sample Data'!D88&gt;0),'Control Sample Data'!D88,$C$109),""))</f>
        <v>24.44</v>
      </c>
      <c r="S89" s="41">
        <f>IF('Control Sample Data'!E88="","",IF(SUM('Control Sample Data'!E$3:E$98)&gt;10,IF(AND(ISNUMBER('Control Sample Data'!E88),'Control Sample Data'!E88&lt;$C$109, 'Control Sample Data'!E88&gt;0),'Control Sample Data'!E88,$C$109),""))</f>
        <v>24.52</v>
      </c>
      <c r="T89" s="41" t="str">
        <f>IF('Control Sample Data'!F88="","",IF(SUM('Control Sample Data'!F$3:F$98)&gt;10,IF(AND(ISNUMBER('Control Sample Data'!F88),'Control Sample Data'!F88&lt;$C$109, 'Control Sample Data'!F88&gt;0),'Control Sample Data'!F88,$C$109),""))</f>
        <v/>
      </c>
      <c r="U89" s="41" t="str">
        <f>IF('Control Sample Data'!G88="","",IF(SUM('Control Sample Data'!G$3:G$98)&gt;10,IF(AND(ISNUMBER('Control Sample Data'!G88),'Control Sample Data'!G88&lt;$C$109, 'Control Sample Data'!G88&gt;0),'Control Sample Data'!G88,$C$109),""))</f>
        <v/>
      </c>
      <c r="V89" s="41" t="str">
        <f>IF('Control Sample Data'!H88="","",IF(SUM('Control Sample Data'!H$3:H$98)&gt;10,IF(AND(ISNUMBER('Control Sample Data'!H88),'Control Sample Data'!H88&lt;$C$109, 'Control Sample Data'!H88&gt;0),'Control Sample Data'!H88,$C$109),""))</f>
        <v/>
      </c>
      <c r="W89" s="41" t="str">
        <f>IF('Control Sample Data'!I88="","",IF(SUM('Control Sample Data'!I$3:I$98)&gt;10,IF(AND(ISNUMBER('Control Sample Data'!I88),'Control Sample Data'!I88&lt;$C$109, 'Control Sample Data'!I88&gt;0),'Control Sample Data'!I88,$C$109),""))</f>
        <v/>
      </c>
      <c r="X89" s="41" t="str">
        <f>IF('Control Sample Data'!J88="","",IF(SUM('Control Sample Data'!J$3:J$98)&gt;10,IF(AND(ISNUMBER('Control Sample Data'!J88),'Control Sample Data'!J88&lt;$C$109, 'Control Sample Data'!J88&gt;0),'Control Sample Data'!J88,$C$109),""))</f>
        <v/>
      </c>
      <c r="Y89" s="41" t="str">
        <f>IF('Control Sample Data'!K88="","",IF(SUM('Control Sample Data'!K$3:K$98)&gt;10,IF(AND(ISNUMBER('Control Sample Data'!K88),'Control Sample Data'!K88&lt;$C$109, 'Control Sample Data'!K88&gt;0),'Control Sample Data'!K88,$C$109),""))</f>
        <v/>
      </c>
      <c r="Z89" s="41" t="str">
        <f>IF('Control Sample Data'!L88="","",IF(SUM('Control Sample Data'!L$3:L$98)&gt;10,IF(AND(ISNUMBER('Control Sample Data'!L88),'Control Sample Data'!L88&lt;$C$109, 'Control Sample Data'!L88&gt;0),'Control Sample Data'!L88,$C$109),""))</f>
        <v/>
      </c>
      <c r="AA89" s="41" t="str">
        <f>IF('Control Sample Data'!M88="","",IF(SUM('Control Sample Data'!M$3:M$98)&gt;10,IF(AND(ISNUMBER('Control Sample Data'!M88),'Control Sample Data'!M88&lt;$C$109, 'Control Sample Data'!M88&gt;0),'Control Sample Data'!M88,$C$109),""))</f>
        <v/>
      </c>
      <c r="AB89" s="127" t="str">
        <f>IF('Control Sample Data'!N88="","",IF(SUM('Control Sample Data'!N$3:N$98)&gt;10,IF(AND(ISNUMBER('Control Sample Data'!N88),'Control Sample Data'!N88&lt;$C$109, 'Control Sample Data'!N88&gt;0),'Control Sample Data'!N88,$C$109),""))</f>
        <v/>
      </c>
      <c r="BA89" s="85" t="str">
        <f t="shared" si="115"/>
        <v>B2M</v>
      </c>
      <c r="BB89" s="107">
        <v>86</v>
      </c>
      <c r="BC89" s="86">
        <f t="shared" si="85"/>
        <v>6.3019999999999996</v>
      </c>
      <c r="BD89" s="86">
        <f t="shared" si="86"/>
        <v>5.5060000000000038</v>
      </c>
      <c r="BE89" s="86">
        <f t="shared" si="87"/>
        <v>5.5079999999999991</v>
      </c>
      <c r="BF89" s="86" t="str">
        <f t="shared" si="88"/>
        <v/>
      </c>
      <c r="BG89" s="86" t="str">
        <f t="shared" si="89"/>
        <v/>
      </c>
      <c r="BH89" s="86" t="str">
        <f t="shared" si="90"/>
        <v/>
      </c>
      <c r="BI89" s="86" t="str">
        <f t="shared" si="91"/>
        <v/>
      </c>
      <c r="BJ89" s="86" t="str">
        <f t="shared" si="92"/>
        <v/>
      </c>
      <c r="BK89" s="86" t="str">
        <f t="shared" si="93"/>
        <v/>
      </c>
      <c r="BL89" s="86" t="str">
        <f t="shared" si="94"/>
        <v/>
      </c>
      <c r="BM89" s="86" t="str">
        <f t="shared" si="116"/>
        <v/>
      </c>
      <c r="BN89" s="86" t="str">
        <f t="shared" si="117"/>
        <v/>
      </c>
      <c r="BO89" s="86">
        <f t="shared" si="95"/>
        <v>6.0500000000000007</v>
      </c>
      <c r="BP89" s="86">
        <f t="shared" si="96"/>
        <v>6.0980000000000025</v>
      </c>
      <c r="BQ89" s="86">
        <f t="shared" si="97"/>
        <v>5.9439999999999991</v>
      </c>
      <c r="BR89" s="86" t="str">
        <f t="shared" si="98"/>
        <v/>
      </c>
      <c r="BS89" s="86" t="str">
        <f t="shared" si="99"/>
        <v/>
      </c>
      <c r="BT89" s="86" t="str">
        <f t="shared" si="100"/>
        <v/>
      </c>
      <c r="BU89" s="86" t="str">
        <f t="shared" si="101"/>
        <v/>
      </c>
      <c r="BV89" s="86" t="str">
        <f t="shared" si="102"/>
        <v/>
      </c>
      <c r="BW89" s="86" t="str">
        <f t="shared" si="103"/>
        <v/>
      </c>
      <c r="BX89" s="86" t="str">
        <f t="shared" si="104"/>
        <v/>
      </c>
      <c r="BY89" s="86" t="str">
        <f t="shared" si="118"/>
        <v/>
      </c>
      <c r="BZ89" s="86" t="str">
        <f t="shared" si="119"/>
        <v/>
      </c>
      <c r="CA89" s="41">
        <f t="shared" si="120"/>
        <v>5.7720000000000011</v>
      </c>
      <c r="CB89" s="41">
        <f t="shared" si="121"/>
        <v>6.0306666666666677</v>
      </c>
      <c r="CC89" s="90" t="str">
        <f t="shared" si="122"/>
        <v>B2M</v>
      </c>
      <c r="CD89" s="107">
        <v>86</v>
      </c>
      <c r="CE89" s="91">
        <f t="shared" si="105"/>
        <v>1.2673861805891301E-2</v>
      </c>
      <c r="CF89" s="91">
        <f t="shared" si="106"/>
        <v>2.2005378545501202E-2</v>
      </c>
      <c r="CG89" s="91">
        <f t="shared" si="107"/>
        <v>2.1974893748642504E-2</v>
      </c>
      <c r="CH89" s="91" t="str">
        <f t="shared" si="108"/>
        <v/>
      </c>
      <c r="CI89" s="91" t="str">
        <f t="shared" si="109"/>
        <v/>
      </c>
      <c r="CJ89" s="91" t="str">
        <f t="shared" si="110"/>
        <v/>
      </c>
      <c r="CK89" s="91" t="str">
        <f t="shared" si="111"/>
        <v/>
      </c>
      <c r="CL89" s="91" t="str">
        <f t="shared" si="112"/>
        <v/>
      </c>
      <c r="CM89" s="91" t="str">
        <f t="shared" si="113"/>
        <v/>
      </c>
      <c r="CN89" s="91" t="str">
        <f t="shared" si="114"/>
        <v/>
      </c>
      <c r="CO89" s="91" t="str">
        <f t="shared" si="123"/>
        <v/>
      </c>
      <c r="CP89" s="91" t="str">
        <f t="shared" si="124"/>
        <v/>
      </c>
      <c r="CQ89" s="91">
        <f t="shared" si="127"/>
        <v>1.5092755139450711E-2</v>
      </c>
      <c r="CR89" s="91">
        <f t="shared" si="83"/>
        <v>1.459886479504967E-2</v>
      </c>
      <c r="CS89" s="91">
        <f t="shared" si="83"/>
        <v>1.6243428674613744E-2</v>
      </c>
      <c r="CT89" s="91" t="str">
        <f t="shared" si="83"/>
        <v/>
      </c>
      <c r="CU89" s="91" t="str">
        <f t="shared" si="83"/>
        <v/>
      </c>
      <c r="CV89" s="91" t="str">
        <f t="shared" si="83"/>
        <v/>
      </c>
      <c r="CW89" s="91" t="str">
        <f t="shared" si="83"/>
        <v/>
      </c>
      <c r="CX89" s="91" t="str">
        <f t="shared" si="83"/>
        <v/>
      </c>
      <c r="CY89" s="91" t="str">
        <f t="shared" si="83"/>
        <v/>
      </c>
      <c r="CZ89" s="91" t="str">
        <f t="shared" si="83"/>
        <v/>
      </c>
      <c r="DA89" s="91" t="str">
        <f t="shared" si="125"/>
        <v/>
      </c>
      <c r="DB89" s="91" t="str">
        <f t="shared" si="126"/>
        <v/>
      </c>
    </row>
    <row r="90" spans="1:106" ht="15" customHeight="1" x14ac:dyDescent="0.3">
      <c r="A90" s="126" t="str">
        <f>'Gene Table'!B89</f>
        <v>GAPDH</v>
      </c>
      <c r="B90" s="102">
        <v>87</v>
      </c>
      <c r="C90" s="41">
        <f>IF('Test Sample Data'!C89="","",IF(SUM('Test Sample Data'!C$3:C$98)&gt;10,IF(AND(ISNUMBER('Test Sample Data'!C89),'Test Sample Data'!C89&lt;$C$109, 'Test Sample Data'!C89&gt;0),'Test Sample Data'!C89,$C$109),""))</f>
        <v>18.920000000000002</v>
      </c>
      <c r="D90" s="41">
        <f>IF('Test Sample Data'!D89="","",IF(SUM('Test Sample Data'!D$3:D$98)&gt;10,IF(AND(ISNUMBER('Test Sample Data'!D89),'Test Sample Data'!D89&lt;$C$109, 'Test Sample Data'!D89&gt;0),'Test Sample Data'!D89,$C$109),""))</f>
        <v>18.96</v>
      </c>
      <c r="E90" s="41">
        <f>IF('Test Sample Data'!E89="","",IF(SUM('Test Sample Data'!E$3:E$98)&gt;10,IF(AND(ISNUMBER('Test Sample Data'!E89),'Test Sample Data'!E89&lt;$C$109, 'Test Sample Data'!E89&gt;0),'Test Sample Data'!E89,$C$109),""))</f>
        <v>18.850000000000001</v>
      </c>
      <c r="F90" s="41" t="str">
        <f>IF('Test Sample Data'!F89="","",IF(SUM('Test Sample Data'!F$3:F$98)&gt;10,IF(AND(ISNUMBER('Test Sample Data'!F89),'Test Sample Data'!F89&lt;$C$109, 'Test Sample Data'!F89&gt;0),'Test Sample Data'!F89,$C$109),""))</f>
        <v/>
      </c>
      <c r="G90" s="41" t="str">
        <f>IF('Test Sample Data'!G89="","",IF(SUM('Test Sample Data'!G$3:G$98)&gt;10,IF(AND(ISNUMBER('Test Sample Data'!G89),'Test Sample Data'!G89&lt;$C$109, 'Test Sample Data'!G89&gt;0),'Test Sample Data'!G89,$C$109),""))</f>
        <v/>
      </c>
      <c r="H90" s="41" t="str">
        <f>IF('Test Sample Data'!H89="","",IF(SUM('Test Sample Data'!H$3:H$98)&gt;10,IF(AND(ISNUMBER('Test Sample Data'!H89),'Test Sample Data'!H89&lt;$C$109, 'Test Sample Data'!H89&gt;0),'Test Sample Data'!H89,$C$109),""))</f>
        <v/>
      </c>
      <c r="I90" s="41" t="str">
        <f>IF('Test Sample Data'!I89="","",IF(SUM('Test Sample Data'!I$3:I$98)&gt;10,IF(AND(ISNUMBER('Test Sample Data'!I89),'Test Sample Data'!I89&lt;$C$109, 'Test Sample Data'!I89&gt;0),'Test Sample Data'!I89,$C$109),""))</f>
        <v/>
      </c>
      <c r="J90" s="41" t="str">
        <f>IF('Test Sample Data'!J89="","",IF(SUM('Test Sample Data'!J$3:J$98)&gt;10,IF(AND(ISNUMBER('Test Sample Data'!J89),'Test Sample Data'!J89&lt;$C$109, 'Test Sample Data'!J89&gt;0),'Test Sample Data'!J89,$C$109),""))</f>
        <v/>
      </c>
      <c r="K90" s="41" t="str">
        <f>IF('Test Sample Data'!K89="","",IF(SUM('Test Sample Data'!K$3:K$98)&gt;10,IF(AND(ISNUMBER('Test Sample Data'!K89),'Test Sample Data'!K89&lt;$C$109, 'Test Sample Data'!K89&gt;0),'Test Sample Data'!K89,$C$109),""))</f>
        <v/>
      </c>
      <c r="L90" s="41" t="str">
        <f>IF('Test Sample Data'!L89="","",IF(SUM('Test Sample Data'!L$3:L$98)&gt;10,IF(AND(ISNUMBER('Test Sample Data'!L89),'Test Sample Data'!L89&lt;$C$109, 'Test Sample Data'!L89&gt;0),'Test Sample Data'!L89,$C$109),""))</f>
        <v/>
      </c>
      <c r="M90" s="41" t="str">
        <f>IF('Test Sample Data'!M89="","",IF(SUM('Test Sample Data'!M$3:M$98)&gt;10,IF(AND(ISNUMBER('Test Sample Data'!M89),'Test Sample Data'!M89&lt;$C$109, 'Test Sample Data'!M89&gt;0),'Test Sample Data'!M89,$C$109),""))</f>
        <v/>
      </c>
      <c r="N90" s="41" t="str">
        <f>IF('Test Sample Data'!N89="","",IF(SUM('Test Sample Data'!N$3:N$98)&gt;10,IF(AND(ISNUMBER('Test Sample Data'!N89),'Test Sample Data'!N89&lt;$C$109, 'Test Sample Data'!N89&gt;0),'Test Sample Data'!N89,$C$109),""))</f>
        <v/>
      </c>
      <c r="O90" s="41" t="str">
        <f>'Gene Table'!B89</f>
        <v>GAPDH</v>
      </c>
      <c r="P90" s="102">
        <v>87</v>
      </c>
      <c r="Q90" s="41">
        <f>IF('Control Sample Data'!C89="","",IF(SUM('Control Sample Data'!C$3:C$98)&gt;10,IF(AND(ISNUMBER('Control Sample Data'!C89),'Control Sample Data'!C89&lt;$C$109, 'Control Sample Data'!C89&gt;0),'Control Sample Data'!C89,$C$109),""))</f>
        <v>18.559999999999999</v>
      </c>
      <c r="R90" s="41">
        <f>IF('Control Sample Data'!D89="","",IF(SUM('Control Sample Data'!D$3:D$98)&gt;10,IF(AND(ISNUMBER('Control Sample Data'!D89),'Control Sample Data'!D89&lt;$C$109, 'Control Sample Data'!D89&gt;0),'Control Sample Data'!D89,$C$109),""))</f>
        <v>18.350000000000001</v>
      </c>
      <c r="S90" s="41">
        <f>IF('Control Sample Data'!E89="","",IF(SUM('Control Sample Data'!E$3:E$98)&gt;10,IF(AND(ISNUMBER('Control Sample Data'!E89),'Control Sample Data'!E89&lt;$C$109, 'Control Sample Data'!E89&gt;0),'Control Sample Data'!E89,$C$109),""))</f>
        <v>18.739999999999998</v>
      </c>
      <c r="T90" s="41" t="str">
        <f>IF('Control Sample Data'!F89="","",IF(SUM('Control Sample Data'!F$3:F$98)&gt;10,IF(AND(ISNUMBER('Control Sample Data'!F89),'Control Sample Data'!F89&lt;$C$109, 'Control Sample Data'!F89&gt;0),'Control Sample Data'!F89,$C$109),""))</f>
        <v/>
      </c>
      <c r="U90" s="41" t="str">
        <f>IF('Control Sample Data'!G89="","",IF(SUM('Control Sample Data'!G$3:G$98)&gt;10,IF(AND(ISNUMBER('Control Sample Data'!G89),'Control Sample Data'!G89&lt;$C$109, 'Control Sample Data'!G89&gt;0),'Control Sample Data'!G89,$C$109),""))</f>
        <v/>
      </c>
      <c r="V90" s="41" t="str">
        <f>IF('Control Sample Data'!H89="","",IF(SUM('Control Sample Data'!H$3:H$98)&gt;10,IF(AND(ISNUMBER('Control Sample Data'!H89),'Control Sample Data'!H89&lt;$C$109, 'Control Sample Data'!H89&gt;0),'Control Sample Data'!H89,$C$109),""))</f>
        <v/>
      </c>
      <c r="W90" s="41" t="str">
        <f>IF('Control Sample Data'!I89="","",IF(SUM('Control Sample Data'!I$3:I$98)&gt;10,IF(AND(ISNUMBER('Control Sample Data'!I89),'Control Sample Data'!I89&lt;$C$109, 'Control Sample Data'!I89&gt;0),'Control Sample Data'!I89,$C$109),""))</f>
        <v/>
      </c>
      <c r="X90" s="41" t="str">
        <f>IF('Control Sample Data'!J89="","",IF(SUM('Control Sample Data'!J$3:J$98)&gt;10,IF(AND(ISNUMBER('Control Sample Data'!J89),'Control Sample Data'!J89&lt;$C$109, 'Control Sample Data'!J89&gt;0),'Control Sample Data'!J89,$C$109),""))</f>
        <v/>
      </c>
      <c r="Y90" s="41" t="str">
        <f>IF('Control Sample Data'!K89="","",IF(SUM('Control Sample Data'!K$3:K$98)&gt;10,IF(AND(ISNUMBER('Control Sample Data'!K89),'Control Sample Data'!K89&lt;$C$109, 'Control Sample Data'!K89&gt;0),'Control Sample Data'!K89,$C$109),""))</f>
        <v/>
      </c>
      <c r="Z90" s="41" t="str">
        <f>IF('Control Sample Data'!L89="","",IF(SUM('Control Sample Data'!L$3:L$98)&gt;10,IF(AND(ISNUMBER('Control Sample Data'!L89),'Control Sample Data'!L89&lt;$C$109, 'Control Sample Data'!L89&gt;0),'Control Sample Data'!L89,$C$109),""))</f>
        <v/>
      </c>
      <c r="AA90" s="41" t="str">
        <f>IF('Control Sample Data'!M89="","",IF(SUM('Control Sample Data'!M$3:M$98)&gt;10,IF(AND(ISNUMBER('Control Sample Data'!M89),'Control Sample Data'!M89&lt;$C$109, 'Control Sample Data'!M89&gt;0),'Control Sample Data'!M89,$C$109),""))</f>
        <v/>
      </c>
      <c r="AB90" s="127" t="str">
        <f>IF('Control Sample Data'!N89="","",IF(SUM('Control Sample Data'!N$3:N$98)&gt;10,IF(AND(ISNUMBER('Control Sample Data'!N89),'Control Sample Data'!N89&lt;$C$109, 'Control Sample Data'!N89&gt;0),'Control Sample Data'!N89,$C$109),""))</f>
        <v/>
      </c>
      <c r="BA90" s="85" t="str">
        <f t="shared" si="115"/>
        <v>GAPDH</v>
      </c>
      <c r="BB90" s="107">
        <v>87</v>
      </c>
      <c r="BC90" s="86">
        <f t="shared" si="85"/>
        <v>0.21199999999999974</v>
      </c>
      <c r="BD90" s="86">
        <f t="shared" si="86"/>
        <v>0.27600000000000335</v>
      </c>
      <c r="BE90" s="86">
        <f t="shared" si="87"/>
        <v>0.26800000000000068</v>
      </c>
      <c r="BF90" s="86" t="str">
        <f t="shared" si="88"/>
        <v/>
      </c>
      <c r="BG90" s="86" t="str">
        <f t="shared" si="89"/>
        <v/>
      </c>
      <c r="BH90" s="86" t="str">
        <f t="shared" si="90"/>
        <v/>
      </c>
      <c r="BI90" s="86" t="str">
        <f t="shared" si="91"/>
        <v/>
      </c>
      <c r="BJ90" s="86" t="str">
        <f t="shared" si="92"/>
        <v/>
      </c>
      <c r="BK90" s="86" t="str">
        <f t="shared" si="93"/>
        <v/>
      </c>
      <c r="BL90" s="86" t="str">
        <f t="shared" si="94"/>
        <v/>
      </c>
      <c r="BM90" s="86" t="str">
        <f t="shared" si="116"/>
        <v/>
      </c>
      <c r="BN90" s="86" t="str">
        <f t="shared" si="117"/>
        <v/>
      </c>
      <c r="BO90" s="86">
        <f t="shared" si="95"/>
        <v>8.9999999999999858E-2</v>
      </c>
      <c r="BP90" s="86">
        <f t="shared" si="96"/>
        <v>8.0000000000026716E-3</v>
      </c>
      <c r="BQ90" s="86">
        <f t="shared" si="97"/>
        <v>0.16399999999999793</v>
      </c>
      <c r="BR90" s="86" t="str">
        <f t="shared" si="98"/>
        <v/>
      </c>
      <c r="BS90" s="86" t="str">
        <f t="shared" si="99"/>
        <v/>
      </c>
      <c r="BT90" s="86" t="str">
        <f t="shared" si="100"/>
        <v/>
      </c>
      <c r="BU90" s="86" t="str">
        <f t="shared" si="101"/>
        <v/>
      </c>
      <c r="BV90" s="86" t="str">
        <f t="shared" si="102"/>
        <v/>
      </c>
      <c r="BW90" s="86" t="str">
        <f t="shared" si="103"/>
        <v/>
      </c>
      <c r="BX90" s="86" t="str">
        <f t="shared" si="104"/>
        <v/>
      </c>
      <c r="BY90" s="86" t="str">
        <f t="shared" si="118"/>
        <v/>
      </c>
      <c r="BZ90" s="86" t="str">
        <f t="shared" si="119"/>
        <v/>
      </c>
      <c r="CA90" s="41">
        <f t="shared" si="120"/>
        <v>0.25200000000000128</v>
      </c>
      <c r="CB90" s="41">
        <f t="shared" si="121"/>
        <v>8.7333333333333485E-2</v>
      </c>
      <c r="CC90" s="90" t="str">
        <f t="shared" si="122"/>
        <v>GAPDH</v>
      </c>
      <c r="CD90" s="107">
        <v>87</v>
      </c>
      <c r="CE90" s="91">
        <f t="shared" si="105"/>
        <v>0.86333955857441202</v>
      </c>
      <c r="CF90" s="91">
        <f t="shared" si="106"/>
        <v>0.82587766493571801</v>
      </c>
      <c r="CG90" s="91">
        <f t="shared" si="107"/>
        <v>0.83047002409089377</v>
      </c>
      <c r="CH90" s="91" t="str">
        <f t="shared" si="108"/>
        <v/>
      </c>
      <c r="CI90" s="91" t="str">
        <f t="shared" si="109"/>
        <v/>
      </c>
      <c r="CJ90" s="91" t="str">
        <f t="shared" si="110"/>
        <v/>
      </c>
      <c r="CK90" s="91" t="str">
        <f t="shared" si="111"/>
        <v/>
      </c>
      <c r="CL90" s="91" t="str">
        <f t="shared" si="112"/>
        <v/>
      </c>
      <c r="CM90" s="91" t="str">
        <f t="shared" si="113"/>
        <v/>
      </c>
      <c r="CN90" s="91" t="str">
        <f t="shared" si="114"/>
        <v/>
      </c>
      <c r="CO90" s="91" t="str">
        <f t="shared" si="123"/>
        <v/>
      </c>
      <c r="CP90" s="91" t="str">
        <f t="shared" si="124"/>
        <v/>
      </c>
      <c r="CQ90" s="91">
        <f t="shared" si="127"/>
        <v>0.93952274921401191</v>
      </c>
      <c r="CR90" s="91">
        <f t="shared" si="83"/>
        <v>0.99447016867321258</v>
      </c>
      <c r="CS90" s="91">
        <f t="shared" si="83"/>
        <v>0.8925469714729779</v>
      </c>
      <c r="CT90" s="91" t="str">
        <f t="shared" si="83"/>
        <v/>
      </c>
      <c r="CU90" s="91" t="str">
        <f t="shared" si="83"/>
        <v/>
      </c>
      <c r="CV90" s="91" t="str">
        <f t="shared" si="83"/>
        <v/>
      </c>
      <c r="CW90" s="91" t="str">
        <f t="shared" si="83"/>
        <v/>
      </c>
      <c r="CX90" s="91" t="str">
        <f t="shared" si="83"/>
        <v/>
      </c>
      <c r="CY90" s="91" t="str">
        <f t="shared" si="83"/>
        <v/>
      </c>
      <c r="CZ90" s="91" t="str">
        <f t="shared" si="83"/>
        <v/>
      </c>
      <c r="DA90" s="91" t="str">
        <f t="shared" si="125"/>
        <v/>
      </c>
      <c r="DB90" s="91" t="str">
        <f t="shared" si="126"/>
        <v/>
      </c>
    </row>
    <row r="91" spans="1:106" ht="15" customHeight="1" x14ac:dyDescent="0.3">
      <c r="A91" s="126" t="str">
        <f>'Gene Table'!B90</f>
        <v>HPRT1</v>
      </c>
      <c r="B91" s="102">
        <v>88</v>
      </c>
      <c r="C91" s="41">
        <f>IF('Test Sample Data'!C90="","",IF(SUM('Test Sample Data'!C$3:C$98)&gt;10,IF(AND(ISNUMBER('Test Sample Data'!C90),'Test Sample Data'!C90&lt;$C$109, 'Test Sample Data'!C90&gt;0),'Test Sample Data'!C90,$C$109),""))</f>
        <v>18.2</v>
      </c>
      <c r="D91" s="41">
        <f>IF('Test Sample Data'!D90="","",IF(SUM('Test Sample Data'!D$3:D$98)&gt;10,IF(AND(ISNUMBER('Test Sample Data'!D90),'Test Sample Data'!D90&lt;$C$109, 'Test Sample Data'!D90&gt;0),'Test Sample Data'!D90,$C$109),""))</f>
        <v>18.309999999999999</v>
      </c>
      <c r="E91" s="41">
        <f>IF('Test Sample Data'!E90="","",IF(SUM('Test Sample Data'!E$3:E$98)&gt;10,IF(AND(ISNUMBER('Test Sample Data'!E90),'Test Sample Data'!E90&lt;$C$109, 'Test Sample Data'!E90&gt;0),'Test Sample Data'!E90,$C$109),""))</f>
        <v>18.2</v>
      </c>
      <c r="F91" s="41" t="str">
        <f>IF('Test Sample Data'!F90="","",IF(SUM('Test Sample Data'!F$3:F$98)&gt;10,IF(AND(ISNUMBER('Test Sample Data'!F90),'Test Sample Data'!F90&lt;$C$109, 'Test Sample Data'!F90&gt;0),'Test Sample Data'!F90,$C$109),""))</f>
        <v/>
      </c>
      <c r="G91" s="41" t="str">
        <f>IF('Test Sample Data'!G90="","",IF(SUM('Test Sample Data'!G$3:G$98)&gt;10,IF(AND(ISNUMBER('Test Sample Data'!G90),'Test Sample Data'!G90&lt;$C$109, 'Test Sample Data'!G90&gt;0),'Test Sample Data'!G90,$C$109),""))</f>
        <v/>
      </c>
      <c r="H91" s="41" t="str">
        <f>IF('Test Sample Data'!H90="","",IF(SUM('Test Sample Data'!H$3:H$98)&gt;10,IF(AND(ISNUMBER('Test Sample Data'!H90),'Test Sample Data'!H90&lt;$C$109, 'Test Sample Data'!H90&gt;0),'Test Sample Data'!H90,$C$109),""))</f>
        <v/>
      </c>
      <c r="I91" s="41" t="str">
        <f>IF('Test Sample Data'!I90="","",IF(SUM('Test Sample Data'!I$3:I$98)&gt;10,IF(AND(ISNUMBER('Test Sample Data'!I90),'Test Sample Data'!I90&lt;$C$109, 'Test Sample Data'!I90&gt;0),'Test Sample Data'!I90,$C$109),""))</f>
        <v/>
      </c>
      <c r="J91" s="41" t="str">
        <f>IF('Test Sample Data'!J90="","",IF(SUM('Test Sample Data'!J$3:J$98)&gt;10,IF(AND(ISNUMBER('Test Sample Data'!J90),'Test Sample Data'!J90&lt;$C$109, 'Test Sample Data'!J90&gt;0),'Test Sample Data'!J90,$C$109),""))</f>
        <v/>
      </c>
      <c r="K91" s="41" t="str">
        <f>IF('Test Sample Data'!K90="","",IF(SUM('Test Sample Data'!K$3:K$98)&gt;10,IF(AND(ISNUMBER('Test Sample Data'!K90),'Test Sample Data'!K90&lt;$C$109, 'Test Sample Data'!K90&gt;0),'Test Sample Data'!K90,$C$109),""))</f>
        <v/>
      </c>
      <c r="L91" s="41" t="str">
        <f>IF('Test Sample Data'!L90="","",IF(SUM('Test Sample Data'!L$3:L$98)&gt;10,IF(AND(ISNUMBER('Test Sample Data'!L90),'Test Sample Data'!L90&lt;$C$109, 'Test Sample Data'!L90&gt;0),'Test Sample Data'!L90,$C$109),""))</f>
        <v/>
      </c>
      <c r="M91" s="41" t="str">
        <f>IF('Test Sample Data'!M90="","",IF(SUM('Test Sample Data'!M$3:M$98)&gt;10,IF(AND(ISNUMBER('Test Sample Data'!M90),'Test Sample Data'!M90&lt;$C$109, 'Test Sample Data'!M90&gt;0),'Test Sample Data'!M90,$C$109),""))</f>
        <v/>
      </c>
      <c r="N91" s="41" t="str">
        <f>IF('Test Sample Data'!N90="","",IF(SUM('Test Sample Data'!N$3:N$98)&gt;10,IF(AND(ISNUMBER('Test Sample Data'!N90),'Test Sample Data'!N90&lt;$C$109, 'Test Sample Data'!N90&gt;0),'Test Sample Data'!N90,$C$109),""))</f>
        <v/>
      </c>
      <c r="O91" s="41" t="str">
        <f>'Gene Table'!B90</f>
        <v>HPRT1</v>
      </c>
      <c r="P91" s="102">
        <v>88</v>
      </c>
      <c r="Q91" s="41">
        <f>IF('Control Sample Data'!C90="","",IF(SUM('Control Sample Data'!C$3:C$98)&gt;10,IF(AND(ISNUMBER('Control Sample Data'!C90),'Control Sample Data'!C90&lt;$C$109, 'Control Sample Data'!C90&gt;0),'Control Sample Data'!C90,$C$109),""))</f>
        <v>17.89</v>
      </c>
      <c r="R91" s="41">
        <f>IF('Control Sample Data'!D90="","",IF(SUM('Control Sample Data'!D$3:D$98)&gt;10,IF(AND(ISNUMBER('Control Sample Data'!D90),'Control Sample Data'!D90&lt;$C$109, 'Control Sample Data'!D90&gt;0),'Control Sample Data'!D90,$C$109),""))</f>
        <v>17.77</v>
      </c>
      <c r="S91" s="41">
        <f>IF('Control Sample Data'!E90="","",IF(SUM('Control Sample Data'!E$3:E$98)&gt;10,IF(AND(ISNUMBER('Control Sample Data'!E90),'Control Sample Data'!E90&lt;$C$109, 'Control Sample Data'!E90&gt;0),'Control Sample Data'!E90,$C$109),""))</f>
        <v>18.010000000000002</v>
      </c>
      <c r="T91" s="41" t="str">
        <f>IF('Control Sample Data'!F90="","",IF(SUM('Control Sample Data'!F$3:F$98)&gt;10,IF(AND(ISNUMBER('Control Sample Data'!F90),'Control Sample Data'!F90&lt;$C$109, 'Control Sample Data'!F90&gt;0),'Control Sample Data'!F90,$C$109),""))</f>
        <v/>
      </c>
      <c r="U91" s="41" t="str">
        <f>IF('Control Sample Data'!G90="","",IF(SUM('Control Sample Data'!G$3:G$98)&gt;10,IF(AND(ISNUMBER('Control Sample Data'!G90),'Control Sample Data'!G90&lt;$C$109, 'Control Sample Data'!G90&gt;0),'Control Sample Data'!G90,$C$109),""))</f>
        <v/>
      </c>
      <c r="V91" s="41" t="str">
        <f>IF('Control Sample Data'!H90="","",IF(SUM('Control Sample Data'!H$3:H$98)&gt;10,IF(AND(ISNUMBER('Control Sample Data'!H90),'Control Sample Data'!H90&lt;$C$109, 'Control Sample Data'!H90&gt;0),'Control Sample Data'!H90,$C$109),""))</f>
        <v/>
      </c>
      <c r="W91" s="41" t="str">
        <f>IF('Control Sample Data'!I90="","",IF(SUM('Control Sample Data'!I$3:I$98)&gt;10,IF(AND(ISNUMBER('Control Sample Data'!I90),'Control Sample Data'!I90&lt;$C$109, 'Control Sample Data'!I90&gt;0),'Control Sample Data'!I90,$C$109),""))</f>
        <v/>
      </c>
      <c r="X91" s="41" t="str">
        <f>IF('Control Sample Data'!J90="","",IF(SUM('Control Sample Data'!J$3:J$98)&gt;10,IF(AND(ISNUMBER('Control Sample Data'!J90),'Control Sample Data'!J90&lt;$C$109, 'Control Sample Data'!J90&gt;0),'Control Sample Data'!J90,$C$109),""))</f>
        <v/>
      </c>
      <c r="Y91" s="41" t="str">
        <f>IF('Control Sample Data'!K90="","",IF(SUM('Control Sample Data'!K$3:K$98)&gt;10,IF(AND(ISNUMBER('Control Sample Data'!K90),'Control Sample Data'!K90&lt;$C$109, 'Control Sample Data'!K90&gt;0),'Control Sample Data'!K90,$C$109),""))</f>
        <v/>
      </c>
      <c r="Z91" s="41" t="str">
        <f>IF('Control Sample Data'!L90="","",IF(SUM('Control Sample Data'!L$3:L$98)&gt;10,IF(AND(ISNUMBER('Control Sample Data'!L90),'Control Sample Data'!L90&lt;$C$109, 'Control Sample Data'!L90&gt;0),'Control Sample Data'!L90,$C$109),""))</f>
        <v/>
      </c>
      <c r="AA91" s="41" t="str">
        <f>IF('Control Sample Data'!M90="","",IF(SUM('Control Sample Data'!M$3:M$98)&gt;10,IF(AND(ISNUMBER('Control Sample Data'!M90),'Control Sample Data'!M90&lt;$C$109, 'Control Sample Data'!M90&gt;0),'Control Sample Data'!M90,$C$109),""))</f>
        <v/>
      </c>
      <c r="AB91" s="127" t="str">
        <f>IF('Control Sample Data'!N90="","",IF(SUM('Control Sample Data'!N$3:N$98)&gt;10,IF(AND(ISNUMBER('Control Sample Data'!N90),'Control Sample Data'!N90&lt;$C$109, 'Control Sample Data'!N90&gt;0),'Control Sample Data'!N90,$C$109),""))</f>
        <v/>
      </c>
      <c r="BA91" s="85" t="str">
        <f t="shared" si="115"/>
        <v>HPRT1</v>
      </c>
      <c r="BB91" s="107">
        <v>88</v>
      </c>
      <c r="BC91" s="86">
        <f t="shared" si="85"/>
        <v>-0.50800000000000267</v>
      </c>
      <c r="BD91" s="86">
        <f t="shared" si="86"/>
        <v>-0.37399999999999878</v>
      </c>
      <c r="BE91" s="86">
        <f t="shared" si="87"/>
        <v>-0.38200000000000145</v>
      </c>
      <c r="BF91" s="86" t="str">
        <f t="shared" si="88"/>
        <v/>
      </c>
      <c r="BG91" s="86" t="str">
        <f t="shared" si="89"/>
        <v/>
      </c>
      <c r="BH91" s="86" t="str">
        <f t="shared" si="90"/>
        <v/>
      </c>
      <c r="BI91" s="86" t="str">
        <f t="shared" si="91"/>
        <v/>
      </c>
      <c r="BJ91" s="86" t="str">
        <f t="shared" si="92"/>
        <v/>
      </c>
      <c r="BK91" s="86" t="str">
        <f t="shared" si="93"/>
        <v/>
      </c>
      <c r="BL91" s="86" t="str">
        <f t="shared" si="94"/>
        <v/>
      </c>
      <c r="BM91" s="86" t="str">
        <f t="shared" si="116"/>
        <v/>
      </c>
      <c r="BN91" s="86" t="str">
        <f t="shared" si="117"/>
        <v/>
      </c>
      <c r="BO91" s="86">
        <f t="shared" si="95"/>
        <v>-0.57999999999999829</v>
      </c>
      <c r="BP91" s="86">
        <f t="shared" si="96"/>
        <v>-0.57199999999999918</v>
      </c>
      <c r="BQ91" s="86">
        <f t="shared" si="97"/>
        <v>-0.56599999999999895</v>
      </c>
      <c r="BR91" s="86" t="str">
        <f t="shared" si="98"/>
        <v/>
      </c>
      <c r="BS91" s="86" t="str">
        <f t="shared" si="99"/>
        <v/>
      </c>
      <c r="BT91" s="86" t="str">
        <f t="shared" si="100"/>
        <v/>
      </c>
      <c r="BU91" s="86" t="str">
        <f t="shared" si="101"/>
        <v/>
      </c>
      <c r="BV91" s="86" t="str">
        <f t="shared" si="102"/>
        <v/>
      </c>
      <c r="BW91" s="86" t="str">
        <f t="shared" si="103"/>
        <v/>
      </c>
      <c r="BX91" s="86" t="str">
        <f t="shared" si="104"/>
        <v/>
      </c>
      <c r="BY91" s="86" t="str">
        <f t="shared" si="118"/>
        <v/>
      </c>
      <c r="BZ91" s="86" t="str">
        <f t="shared" si="119"/>
        <v/>
      </c>
      <c r="CA91" s="41">
        <f t="shared" si="120"/>
        <v>-0.42133333333333428</v>
      </c>
      <c r="CB91" s="41">
        <f t="shared" si="121"/>
        <v>-0.57266666666666544</v>
      </c>
      <c r="CC91" s="90" t="str">
        <f t="shared" si="122"/>
        <v>HPRT1</v>
      </c>
      <c r="CD91" s="107">
        <v>88</v>
      </c>
      <c r="CE91" s="91">
        <f t="shared" si="105"/>
        <v>1.4220774105872773</v>
      </c>
      <c r="CF91" s="91">
        <f t="shared" si="106"/>
        <v>1.2959409654333325</v>
      </c>
      <c r="CG91" s="91">
        <f t="shared" si="107"/>
        <v>1.3031471493632953</v>
      </c>
      <c r="CH91" s="91" t="str">
        <f t="shared" si="108"/>
        <v/>
      </c>
      <c r="CI91" s="91" t="str">
        <f t="shared" si="109"/>
        <v/>
      </c>
      <c r="CJ91" s="91" t="str">
        <f t="shared" si="110"/>
        <v/>
      </c>
      <c r="CK91" s="91" t="str">
        <f t="shared" si="111"/>
        <v/>
      </c>
      <c r="CL91" s="91" t="str">
        <f t="shared" si="112"/>
        <v/>
      </c>
      <c r="CM91" s="91" t="str">
        <f t="shared" si="113"/>
        <v/>
      </c>
      <c r="CN91" s="91" t="str">
        <f t="shared" si="114"/>
        <v/>
      </c>
      <c r="CO91" s="91" t="str">
        <f t="shared" si="123"/>
        <v/>
      </c>
      <c r="CP91" s="91" t="str">
        <f t="shared" si="124"/>
        <v/>
      </c>
      <c r="CQ91" s="91">
        <f t="shared" si="127"/>
        <v>1.4948492486349365</v>
      </c>
      <c r="CR91" s="91">
        <f t="shared" si="83"/>
        <v>1.4865829844310141</v>
      </c>
      <c r="CS91" s="91">
        <f t="shared" si="83"/>
        <v>1.480413298000048</v>
      </c>
      <c r="CT91" s="91" t="str">
        <f t="shared" si="83"/>
        <v/>
      </c>
      <c r="CU91" s="91" t="str">
        <f t="shared" si="83"/>
        <v/>
      </c>
      <c r="CV91" s="91" t="str">
        <f t="shared" si="83"/>
        <v/>
      </c>
      <c r="CW91" s="91" t="str">
        <f t="shared" si="83"/>
        <v/>
      </c>
      <c r="CX91" s="91" t="str">
        <f t="shared" si="83"/>
        <v/>
      </c>
      <c r="CY91" s="91" t="str">
        <f t="shared" si="83"/>
        <v/>
      </c>
      <c r="CZ91" s="91" t="str">
        <f t="shared" si="83"/>
        <v/>
      </c>
      <c r="DA91" s="91" t="str">
        <f t="shared" si="125"/>
        <v/>
      </c>
      <c r="DB91" s="91" t="str">
        <f t="shared" si="126"/>
        <v/>
      </c>
    </row>
    <row r="92" spans="1:106" ht="15" customHeight="1" x14ac:dyDescent="0.3">
      <c r="A92" s="126" t="str">
        <f>'Gene Table'!B91</f>
        <v>RPLP0</v>
      </c>
      <c r="B92" s="102">
        <v>89</v>
      </c>
      <c r="C92" s="41">
        <f>IF('Test Sample Data'!C91="","",IF(SUM('Test Sample Data'!C$3:C$98)&gt;10,IF(AND(ISNUMBER('Test Sample Data'!C91),'Test Sample Data'!C91&lt;$C$109, 'Test Sample Data'!C91&gt;0),'Test Sample Data'!C91,$C$109),""))</f>
        <v>17.2</v>
      </c>
      <c r="D92" s="41">
        <f>IF('Test Sample Data'!D91="","",IF(SUM('Test Sample Data'!D$3:D$98)&gt;10,IF(AND(ISNUMBER('Test Sample Data'!D91),'Test Sample Data'!D91&lt;$C$109, 'Test Sample Data'!D91&gt;0),'Test Sample Data'!D91,$C$109),""))</f>
        <v>17.29</v>
      </c>
      <c r="E92" s="41">
        <f>IF('Test Sample Data'!E91="","",IF(SUM('Test Sample Data'!E$3:E$98)&gt;10,IF(AND(ISNUMBER('Test Sample Data'!E91),'Test Sample Data'!E91&lt;$C$109, 'Test Sample Data'!E91&gt;0),'Test Sample Data'!E91,$C$109),""))</f>
        <v>17.12</v>
      </c>
      <c r="F92" s="41" t="str">
        <f>IF('Test Sample Data'!F91="","",IF(SUM('Test Sample Data'!F$3:F$98)&gt;10,IF(AND(ISNUMBER('Test Sample Data'!F91),'Test Sample Data'!F91&lt;$C$109, 'Test Sample Data'!F91&gt;0),'Test Sample Data'!F91,$C$109),""))</f>
        <v/>
      </c>
      <c r="G92" s="41" t="str">
        <f>IF('Test Sample Data'!G91="","",IF(SUM('Test Sample Data'!G$3:G$98)&gt;10,IF(AND(ISNUMBER('Test Sample Data'!G91),'Test Sample Data'!G91&lt;$C$109, 'Test Sample Data'!G91&gt;0),'Test Sample Data'!G91,$C$109),""))</f>
        <v/>
      </c>
      <c r="H92" s="41" t="str">
        <f>IF('Test Sample Data'!H91="","",IF(SUM('Test Sample Data'!H$3:H$98)&gt;10,IF(AND(ISNUMBER('Test Sample Data'!H91),'Test Sample Data'!H91&lt;$C$109, 'Test Sample Data'!H91&gt;0),'Test Sample Data'!H91,$C$109),""))</f>
        <v/>
      </c>
      <c r="I92" s="41" t="str">
        <f>IF('Test Sample Data'!I91="","",IF(SUM('Test Sample Data'!I$3:I$98)&gt;10,IF(AND(ISNUMBER('Test Sample Data'!I91),'Test Sample Data'!I91&lt;$C$109, 'Test Sample Data'!I91&gt;0),'Test Sample Data'!I91,$C$109),""))</f>
        <v/>
      </c>
      <c r="J92" s="41" t="str">
        <f>IF('Test Sample Data'!J91="","",IF(SUM('Test Sample Data'!J$3:J$98)&gt;10,IF(AND(ISNUMBER('Test Sample Data'!J91),'Test Sample Data'!J91&lt;$C$109, 'Test Sample Data'!J91&gt;0),'Test Sample Data'!J91,$C$109),""))</f>
        <v/>
      </c>
      <c r="K92" s="41" t="str">
        <f>IF('Test Sample Data'!K91="","",IF(SUM('Test Sample Data'!K$3:K$98)&gt;10,IF(AND(ISNUMBER('Test Sample Data'!K91),'Test Sample Data'!K91&lt;$C$109, 'Test Sample Data'!K91&gt;0),'Test Sample Data'!K91,$C$109),""))</f>
        <v/>
      </c>
      <c r="L92" s="41" t="str">
        <f>IF('Test Sample Data'!L91="","",IF(SUM('Test Sample Data'!L$3:L$98)&gt;10,IF(AND(ISNUMBER('Test Sample Data'!L91),'Test Sample Data'!L91&lt;$C$109, 'Test Sample Data'!L91&gt;0),'Test Sample Data'!L91,$C$109),""))</f>
        <v/>
      </c>
      <c r="M92" s="41" t="str">
        <f>IF('Test Sample Data'!M91="","",IF(SUM('Test Sample Data'!M$3:M$98)&gt;10,IF(AND(ISNUMBER('Test Sample Data'!M91),'Test Sample Data'!M91&lt;$C$109, 'Test Sample Data'!M91&gt;0),'Test Sample Data'!M91,$C$109),""))</f>
        <v/>
      </c>
      <c r="N92" s="41" t="str">
        <f>IF('Test Sample Data'!N91="","",IF(SUM('Test Sample Data'!N$3:N$98)&gt;10,IF(AND(ISNUMBER('Test Sample Data'!N91),'Test Sample Data'!N91&lt;$C$109, 'Test Sample Data'!N91&gt;0),'Test Sample Data'!N91,$C$109),""))</f>
        <v/>
      </c>
      <c r="O92" s="41" t="str">
        <f>'Gene Table'!B91</f>
        <v>RPLP0</v>
      </c>
      <c r="P92" s="102">
        <v>89</v>
      </c>
      <c r="Q92" s="41">
        <f>IF('Control Sample Data'!C91="","",IF(SUM('Control Sample Data'!C$3:C$98)&gt;10,IF(AND(ISNUMBER('Control Sample Data'!C91),'Control Sample Data'!C91&lt;$C$109, 'Control Sample Data'!C91&gt;0),'Control Sample Data'!C91,$C$109),""))</f>
        <v>17.3</v>
      </c>
      <c r="R92" s="41">
        <f>IF('Control Sample Data'!D91="","",IF(SUM('Control Sample Data'!D$3:D$98)&gt;10,IF(AND(ISNUMBER('Control Sample Data'!D91),'Control Sample Data'!D91&lt;$C$109, 'Control Sample Data'!D91&gt;0),'Control Sample Data'!D91,$C$109),""))</f>
        <v>17.13</v>
      </c>
      <c r="S92" s="41">
        <f>IF('Control Sample Data'!E91="","",IF(SUM('Control Sample Data'!E$3:E$98)&gt;10,IF(AND(ISNUMBER('Control Sample Data'!E91),'Control Sample Data'!E91&lt;$C$109, 'Control Sample Data'!E91&gt;0),'Control Sample Data'!E91,$C$109),""))</f>
        <v>17.48</v>
      </c>
      <c r="T92" s="41" t="str">
        <f>IF('Control Sample Data'!F91="","",IF(SUM('Control Sample Data'!F$3:F$98)&gt;10,IF(AND(ISNUMBER('Control Sample Data'!F91),'Control Sample Data'!F91&lt;$C$109, 'Control Sample Data'!F91&gt;0),'Control Sample Data'!F91,$C$109),""))</f>
        <v/>
      </c>
      <c r="U92" s="41" t="str">
        <f>IF('Control Sample Data'!G91="","",IF(SUM('Control Sample Data'!G$3:G$98)&gt;10,IF(AND(ISNUMBER('Control Sample Data'!G91),'Control Sample Data'!G91&lt;$C$109, 'Control Sample Data'!G91&gt;0),'Control Sample Data'!G91,$C$109),""))</f>
        <v/>
      </c>
      <c r="V92" s="41" t="str">
        <f>IF('Control Sample Data'!H91="","",IF(SUM('Control Sample Data'!H$3:H$98)&gt;10,IF(AND(ISNUMBER('Control Sample Data'!H91),'Control Sample Data'!H91&lt;$C$109, 'Control Sample Data'!H91&gt;0),'Control Sample Data'!H91,$C$109),""))</f>
        <v/>
      </c>
      <c r="W92" s="41" t="str">
        <f>IF('Control Sample Data'!I91="","",IF(SUM('Control Sample Data'!I$3:I$98)&gt;10,IF(AND(ISNUMBER('Control Sample Data'!I91),'Control Sample Data'!I91&lt;$C$109, 'Control Sample Data'!I91&gt;0),'Control Sample Data'!I91,$C$109),""))</f>
        <v/>
      </c>
      <c r="X92" s="41" t="str">
        <f>IF('Control Sample Data'!J91="","",IF(SUM('Control Sample Data'!J$3:J$98)&gt;10,IF(AND(ISNUMBER('Control Sample Data'!J91),'Control Sample Data'!J91&lt;$C$109, 'Control Sample Data'!J91&gt;0),'Control Sample Data'!J91,$C$109),""))</f>
        <v/>
      </c>
      <c r="Y92" s="41" t="str">
        <f>IF('Control Sample Data'!K91="","",IF(SUM('Control Sample Data'!K$3:K$98)&gt;10,IF(AND(ISNUMBER('Control Sample Data'!K91),'Control Sample Data'!K91&lt;$C$109, 'Control Sample Data'!K91&gt;0),'Control Sample Data'!K91,$C$109),""))</f>
        <v/>
      </c>
      <c r="Z92" s="41" t="str">
        <f>IF('Control Sample Data'!L91="","",IF(SUM('Control Sample Data'!L$3:L$98)&gt;10,IF(AND(ISNUMBER('Control Sample Data'!L91),'Control Sample Data'!L91&lt;$C$109, 'Control Sample Data'!L91&gt;0),'Control Sample Data'!L91,$C$109),""))</f>
        <v/>
      </c>
      <c r="AA92" s="41" t="str">
        <f>IF('Control Sample Data'!M91="","",IF(SUM('Control Sample Data'!M$3:M$98)&gt;10,IF(AND(ISNUMBER('Control Sample Data'!M91),'Control Sample Data'!M91&lt;$C$109, 'Control Sample Data'!M91&gt;0),'Control Sample Data'!M91,$C$109),""))</f>
        <v/>
      </c>
      <c r="AB92" s="127" t="str">
        <f>IF('Control Sample Data'!N91="","",IF(SUM('Control Sample Data'!N$3:N$98)&gt;10,IF(AND(ISNUMBER('Control Sample Data'!N91),'Control Sample Data'!N91&lt;$C$109, 'Control Sample Data'!N91&gt;0),'Control Sample Data'!N91,$C$109),""))</f>
        <v/>
      </c>
      <c r="BA92" s="85" t="str">
        <f t="shared" si="115"/>
        <v>RPLP0</v>
      </c>
      <c r="BB92" s="107">
        <v>89</v>
      </c>
      <c r="BC92" s="86">
        <f t="shared" si="85"/>
        <v>-1.5080000000000027</v>
      </c>
      <c r="BD92" s="86">
        <f t="shared" si="86"/>
        <v>-1.3939999999999984</v>
      </c>
      <c r="BE92" s="86">
        <f t="shared" si="87"/>
        <v>-1.4619999999999997</v>
      </c>
      <c r="BF92" s="86" t="str">
        <f t="shared" si="88"/>
        <v/>
      </c>
      <c r="BG92" s="86" t="str">
        <f t="shared" si="89"/>
        <v/>
      </c>
      <c r="BH92" s="86" t="str">
        <f t="shared" si="90"/>
        <v/>
      </c>
      <c r="BI92" s="86" t="str">
        <f t="shared" si="91"/>
        <v/>
      </c>
      <c r="BJ92" s="86" t="str">
        <f t="shared" si="92"/>
        <v/>
      </c>
      <c r="BK92" s="86" t="str">
        <f t="shared" si="93"/>
        <v/>
      </c>
      <c r="BL92" s="86" t="str">
        <f t="shared" si="94"/>
        <v/>
      </c>
      <c r="BM92" s="86" t="str">
        <f t="shared" si="116"/>
        <v/>
      </c>
      <c r="BN92" s="86" t="str">
        <f t="shared" si="117"/>
        <v/>
      </c>
      <c r="BO92" s="86">
        <f t="shared" si="95"/>
        <v>-1.1699999999999982</v>
      </c>
      <c r="BP92" s="86">
        <f t="shared" si="96"/>
        <v>-1.2119999999999997</v>
      </c>
      <c r="BQ92" s="86">
        <f t="shared" si="97"/>
        <v>-1.0960000000000001</v>
      </c>
      <c r="BR92" s="86" t="str">
        <f t="shared" si="98"/>
        <v/>
      </c>
      <c r="BS92" s="86" t="str">
        <f t="shared" si="99"/>
        <v/>
      </c>
      <c r="BT92" s="86" t="str">
        <f t="shared" si="100"/>
        <v/>
      </c>
      <c r="BU92" s="86" t="str">
        <f t="shared" si="101"/>
        <v/>
      </c>
      <c r="BV92" s="86" t="str">
        <f t="shared" si="102"/>
        <v/>
      </c>
      <c r="BW92" s="86" t="str">
        <f t="shared" si="103"/>
        <v/>
      </c>
      <c r="BX92" s="86" t="str">
        <f t="shared" si="104"/>
        <v/>
      </c>
      <c r="BY92" s="86" t="str">
        <f t="shared" si="118"/>
        <v/>
      </c>
      <c r="BZ92" s="86" t="str">
        <f t="shared" si="119"/>
        <v/>
      </c>
      <c r="CA92" s="41">
        <f t="shared" si="120"/>
        <v>-1.454666666666667</v>
      </c>
      <c r="CB92" s="41">
        <f t="shared" si="121"/>
        <v>-1.1593333333333327</v>
      </c>
      <c r="CC92" s="90" t="str">
        <f t="shared" si="122"/>
        <v>RPLP0</v>
      </c>
      <c r="CD92" s="107">
        <v>89</v>
      </c>
      <c r="CE92" s="91">
        <f t="shared" si="105"/>
        <v>2.8441548211745546</v>
      </c>
      <c r="CF92" s="91">
        <f t="shared" si="106"/>
        <v>2.628063254298739</v>
      </c>
      <c r="CG92" s="91">
        <f t="shared" si="107"/>
        <v>2.7549000927662748</v>
      </c>
      <c r="CH92" s="91" t="str">
        <f t="shared" si="108"/>
        <v/>
      </c>
      <c r="CI92" s="91" t="str">
        <f t="shared" si="109"/>
        <v/>
      </c>
      <c r="CJ92" s="91" t="str">
        <f t="shared" si="110"/>
        <v/>
      </c>
      <c r="CK92" s="91" t="str">
        <f t="shared" si="111"/>
        <v/>
      </c>
      <c r="CL92" s="91" t="str">
        <f t="shared" si="112"/>
        <v/>
      </c>
      <c r="CM92" s="91" t="str">
        <f t="shared" si="113"/>
        <v/>
      </c>
      <c r="CN92" s="91" t="str">
        <f t="shared" si="114"/>
        <v/>
      </c>
      <c r="CO92" s="91" t="str">
        <f t="shared" si="123"/>
        <v/>
      </c>
      <c r="CP92" s="91" t="str">
        <f t="shared" si="124"/>
        <v/>
      </c>
      <c r="CQ92" s="91">
        <f t="shared" si="127"/>
        <v>2.2501169693776157</v>
      </c>
      <c r="CR92" s="91">
        <f t="shared" si="83"/>
        <v>2.3165856123892863</v>
      </c>
      <c r="CS92" s="91">
        <f t="shared" si="83"/>
        <v>2.1376119824220159</v>
      </c>
      <c r="CT92" s="91" t="str">
        <f t="shared" si="83"/>
        <v/>
      </c>
      <c r="CU92" s="91" t="str">
        <f t="shared" si="83"/>
        <v/>
      </c>
      <c r="CV92" s="91" t="str">
        <f t="shared" si="83"/>
        <v/>
      </c>
      <c r="CW92" s="91" t="str">
        <f t="shared" si="83"/>
        <v/>
      </c>
      <c r="CX92" s="91" t="str">
        <f t="shared" si="83"/>
        <v/>
      </c>
      <c r="CY92" s="91" t="str">
        <f t="shared" si="83"/>
        <v/>
      </c>
      <c r="CZ92" s="91" t="str">
        <f t="shared" si="83"/>
        <v/>
      </c>
      <c r="DA92" s="91" t="str">
        <f t="shared" si="125"/>
        <v/>
      </c>
      <c r="DB92" s="91" t="str">
        <f t="shared" si="126"/>
        <v/>
      </c>
    </row>
    <row r="93" spans="1:106" ht="15" customHeight="1" x14ac:dyDescent="0.3">
      <c r="A93" s="126" t="str">
        <f>'Gene Table'!B92</f>
        <v>HGDC</v>
      </c>
      <c r="B93" s="102">
        <v>90</v>
      </c>
      <c r="C93" s="41">
        <f>IF('Test Sample Data'!C92="","",IF(SUM('Test Sample Data'!C$3:C$98)&gt;10,IF(AND(ISNUMBER('Test Sample Data'!C92),'Test Sample Data'!C92&lt;$C$109, 'Test Sample Data'!C92&gt;0),'Test Sample Data'!C92,$C$109),""))</f>
        <v>35</v>
      </c>
      <c r="D93" s="41">
        <f>IF('Test Sample Data'!D92="","",IF(SUM('Test Sample Data'!D$3:D$98)&gt;10,IF(AND(ISNUMBER('Test Sample Data'!D92),'Test Sample Data'!D92&lt;$C$109, 'Test Sample Data'!D92&gt;0),'Test Sample Data'!D92,$C$109),""))</f>
        <v>35</v>
      </c>
      <c r="E93" s="41">
        <f>IF('Test Sample Data'!E92="","",IF(SUM('Test Sample Data'!E$3:E$98)&gt;10,IF(AND(ISNUMBER('Test Sample Data'!E92),'Test Sample Data'!E92&lt;$C$109, 'Test Sample Data'!E92&gt;0),'Test Sample Data'!E92,$C$109),""))</f>
        <v>35</v>
      </c>
      <c r="F93" s="41" t="str">
        <f>IF('Test Sample Data'!F92="","",IF(SUM('Test Sample Data'!F$3:F$98)&gt;10,IF(AND(ISNUMBER('Test Sample Data'!F92),'Test Sample Data'!F92&lt;$C$109, 'Test Sample Data'!F92&gt;0),'Test Sample Data'!F92,$C$109),""))</f>
        <v/>
      </c>
      <c r="G93" s="41" t="str">
        <f>IF('Test Sample Data'!G92="","",IF(SUM('Test Sample Data'!G$3:G$98)&gt;10,IF(AND(ISNUMBER('Test Sample Data'!G92),'Test Sample Data'!G92&lt;$C$109, 'Test Sample Data'!G92&gt;0),'Test Sample Data'!G92,$C$109),""))</f>
        <v/>
      </c>
      <c r="H93" s="41" t="str">
        <f>IF('Test Sample Data'!H92="","",IF(SUM('Test Sample Data'!H$3:H$98)&gt;10,IF(AND(ISNUMBER('Test Sample Data'!H92),'Test Sample Data'!H92&lt;$C$109, 'Test Sample Data'!H92&gt;0),'Test Sample Data'!H92,$C$109),""))</f>
        <v/>
      </c>
      <c r="I93" s="41" t="str">
        <f>IF('Test Sample Data'!I92="","",IF(SUM('Test Sample Data'!I$3:I$98)&gt;10,IF(AND(ISNUMBER('Test Sample Data'!I92),'Test Sample Data'!I92&lt;$C$109, 'Test Sample Data'!I92&gt;0),'Test Sample Data'!I92,$C$109),""))</f>
        <v/>
      </c>
      <c r="J93" s="41" t="str">
        <f>IF('Test Sample Data'!J92="","",IF(SUM('Test Sample Data'!J$3:J$98)&gt;10,IF(AND(ISNUMBER('Test Sample Data'!J92),'Test Sample Data'!J92&lt;$C$109, 'Test Sample Data'!J92&gt;0),'Test Sample Data'!J92,$C$109),""))</f>
        <v/>
      </c>
      <c r="K93" s="41" t="str">
        <f>IF('Test Sample Data'!K92="","",IF(SUM('Test Sample Data'!K$3:K$98)&gt;10,IF(AND(ISNUMBER('Test Sample Data'!K92),'Test Sample Data'!K92&lt;$C$109, 'Test Sample Data'!K92&gt;0),'Test Sample Data'!K92,$C$109),""))</f>
        <v/>
      </c>
      <c r="L93" s="41" t="str">
        <f>IF('Test Sample Data'!L92="","",IF(SUM('Test Sample Data'!L$3:L$98)&gt;10,IF(AND(ISNUMBER('Test Sample Data'!L92),'Test Sample Data'!L92&lt;$C$109, 'Test Sample Data'!L92&gt;0),'Test Sample Data'!L92,$C$109),""))</f>
        <v/>
      </c>
      <c r="M93" s="41" t="str">
        <f>IF('Test Sample Data'!M92="","",IF(SUM('Test Sample Data'!M$3:M$98)&gt;10,IF(AND(ISNUMBER('Test Sample Data'!M92),'Test Sample Data'!M92&lt;$C$109, 'Test Sample Data'!M92&gt;0),'Test Sample Data'!M92,$C$109),""))</f>
        <v/>
      </c>
      <c r="N93" s="41" t="str">
        <f>IF('Test Sample Data'!N92="","",IF(SUM('Test Sample Data'!N$3:N$98)&gt;10,IF(AND(ISNUMBER('Test Sample Data'!N92),'Test Sample Data'!N92&lt;$C$109, 'Test Sample Data'!N92&gt;0),'Test Sample Data'!N92,$C$109),""))</f>
        <v/>
      </c>
      <c r="O93" s="41" t="str">
        <f>'Gene Table'!B92</f>
        <v>HGDC</v>
      </c>
      <c r="P93" s="102">
        <v>90</v>
      </c>
      <c r="Q93" s="41">
        <f>IF('Control Sample Data'!C92="","",IF(SUM('Control Sample Data'!C$3:C$98)&gt;10,IF(AND(ISNUMBER('Control Sample Data'!C92),'Control Sample Data'!C92&lt;$C$109, 'Control Sample Data'!C92&gt;0),'Control Sample Data'!C92,$C$109),""))</f>
        <v>35</v>
      </c>
      <c r="R93" s="41">
        <f>IF('Control Sample Data'!D92="","",IF(SUM('Control Sample Data'!D$3:D$98)&gt;10,IF(AND(ISNUMBER('Control Sample Data'!D92),'Control Sample Data'!D92&lt;$C$109, 'Control Sample Data'!D92&gt;0),'Control Sample Data'!D92,$C$109),""))</f>
        <v>35</v>
      </c>
      <c r="S93" s="41">
        <f>IF('Control Sample Data'!E92="","",IF(SUM('Control Sample Data'!E$3:E$98)&gt;10,IF(AND(ISNUMBER('Control Sample Data'!E92),'Control Sample Data'!E92&lt;$C$109, 'Control Sample Data'!E92&gt;0),'Control Sample Data'!E92,$C$109),""))</f>
        <v>35</v>
      </c>
      <c r="T93" s="41" t="str">
        <f>IF('Control Sample Data'!F92="","",IF(SUM('Control Sample Data'!F$3:F$98)&gt;10,IF(AND(ISNUMBER('Control Sample Data'!F92),'Control Sample Data'!F92&lt;$C$109, 'Control Sample Data'!F92&gt;0),'Control Sample Data'!F92,$C$109),""))</f>
        <v/>
      </c>
      <c r="U93" s="41" t="str">
        <f>IF('Control Sample Data'!G92="","",IF(SUM('Control Sample Data'!G$3:G$98)&gt;10,IF(AND(ISNUMBER('Control Sample Data'!G92),'Control Sample Data'!G92&lt;$C$109, 'Control Sample Data'!G92&gt;0),'Control Sample Data'!G92,$C$109),""))</f>
        <v/>
      </c>
      <c r="V93" s="41" t="str">
        <f>IF('Control Sample Data'!H92="","",IF(SUM('Control Sample Data'!H$3:H$98)&gt;10,IF(AND(ISNUMBER('Control Sample Data'!H92),'Control Sample Data'!H92&lt;$C$109, 'Control Sample Data'!H92&gt;0),'Control Sample Data'!H92,$C$109),""))</f>
        <v/>
      </c>
      <c r="W93" s="41" t="str">
        <f>IF('Control Sample Data'!I92="","",IF(SUM('Control Sample Data'!I$3:I$98)&gt;10,IF(AND(ISNUMBER('Control Sample Data'!I92),'Control Sample Data'!I92&lt;$C$109, 'Control Sample Data'!I92&gt;0),'Control Sample Data'!I92,$C$109),""))</f>
        <v/>
      </c>
      <c r="X93" s="41" t="str">
        <f>IF('Control Sample Data'!J92="","",IF(SUM('Control Sample Data'!J$3:J$98)&gt;10,IF(AND(ISNUMBER('Control Sample Data'!J92),'Control Sample Data'!J92&lt;$C$109, 'Control Sample Data'!J92&gt;0),'Control Sample Data'!J92,$C$109),""))</f>
        <v/>
      </c>
      <c r="Y93" s="41" t="str">
        <f>IF('Control Sample Data'!K92="","",IF(SUM('Control Sample Data'!K$3:K$98)&gt;10,IF(AND(ISNUMBER('Control Sample Data'!K92),'Control Sample Data'!K92&lt;$C$109, 'Control Sample Data'!K92&gt;0),'Control Sample Data'!K92,$C$109),""))</f>
        <v/>
      </c>
      <c r="Z93" s="41" t="str">
        <f>IF('Control Sample Data'!L92="","",IF(SUM('Control Sample Data'!L$3:L$98)&gt;10,IF(AND(ISNUMBER('Control Sample Data'!L92),'Control Sample Data'!L92&lt;$C$109, 'Control Sample Data'!L92&gt;0),'Control Sample Data'!L92,$C$109),""))</f>
        <v/>
      </c>
      <c r="AA93" s="41" t="str">
        <f>IF('Control Sample Data'!M92="","",IF(SUM('Control Sample Data'!M$3:M$98)&gt;10,IF(AND(ISNUMBER('Control Sample Data'!M92),'Control Sample Data'!M92&lt;$C$109, 'Control Sample Data'!M92&gt;0),'Control Sample Data'!M92,$C$109),""))</f>
        <v/>
      </c>
      <c r="AB93" s="127" t="str">
        <f>IF('Control Sample Data'!N92="","",IF(SUM('Control Sample Data'!N$3:N$98)&gt;10,IF(AND(ISNUMBER('Control Sample Data'!N92),'Control Sample Data'!N92&lt;$C$109, 'Control Sample Data'!N92&gt;0),'Control Sample Data'!N92,$C$109),""))</f>
        <v/>
      </c>
      <c r="BA93" s="85" t="str">
        <f t="shared" si="115"/>
        <v>HGDC</v>
      </c>
      <c r="BB93" s="107">
        <v>90</v>
      </c>
      <c r="BC93" s="86">
        <f t="shared" si="85"/>
        <v>16.291999999999998</v>
      </c>
      <c r="BD93" s="86">
        <f t="shared" si="86"/>
        <v>16.316000000000003</v>
      </c>
      <c r="BE93" s="86">
        <f t="shared" si="87"/>
        <v>16.417999999999999</v>
      </c>
      <c r="BF93" s="86" t="str">
        <f t="shared" si="88"/>
        <v/>
      </c>
      <c r="BG93" s="86" t="str">
        <f t="shared" si="89"/>
        <v/>
      </c>
      <c r="BH93" s="86" t="str">
        <f t="shared" si="90"/>
        <v/>
      </c>
      <c r="BI93" s="86" t="str">
        <f t="shared" si="91"/>
        <v/>
      </c>
      <c r="BJ93" s="86" t="str">
        <f t="shared" si="92"/>
        <v/>
      </c>
      <c r="BK93" s="86" t="str">
        <f t="shared" si="93"/>
        <v/>
      </c>
      <c r="BL93" s="86" t="str">
        <f t="shared" si="94"/>
        <v/>
      </c>
      <c r="BM93" s="86" t="str">
        <f t="shared" si="116"/>
        <v/>
      </c>
      <c r="BN93" s="86" t="str">
        <f t="shared" si="117"/>
        <v/>
      </c>
      <c r="BO93" s="86">
        <f t="shared" si="95"/>
        <v>16.53</v>
      </c>
      <c r="BP93" s="86">
        <f t="shared" si="96"/>
        <v>16.658000000000001</v>
      </c>
      <c r="BQ93" s="86">
        <f t="shared" si="97"/>
        <v>16.423999999999999</v>
      </c>
      <c r="BR93" s="86" t="str">
        <f t="shared" si="98"/>
        <v/>
      </c>
      <c r="BS93" s="86" t="str">
        <f t="shared" si="99"/>
        <v/>
      </c>
      <c r="BT93" s="86" t="str">
        <f t="shared" si="100"/>
        <v/>
      </c>
      <c r="BU93" s="86" t="str">
        <f t="shared" si="101"/>
        <v/>
      </c>
      <c r="BV93" s="86" t="str">
        <f t="shared" si="102"/>
        <v/>
      </c>
      <c r="BW93" s="86" t="str">
        <f t="shared" si="103"/>
        <v/>
      </c>
      <c r="BX93" s="86" t="str">
        <f t="shared" si="104"/>
        <v/>
      </c>
      <c r="BY93" s="86" t="str">
        <f t="shared" si="118"/>
        <v/>
      </c>
      <c r="BZ93" s="86" t="str">
        <f t="shared" si="119"/>
        <v/>
      </c>
      <c r="CA93" s="41">
        <f t="shared" si="120"/>
        <v>16.342000000000002</v>
      </c>
      <c r="CB93" s="41">
        <f t="shared" si="121"/>
        <v>16.537333333333333</v>
      </c>
      <c r="CC93" s="90" t="str">
        <f t="shared" si="122"/>
        <v>HGDC</v>
      </c>
      <c r="CD93" s="107">
        <v>90</v>
      </c>
      <c r="CE93" s="91">
        <f t="shared" si="105"/>
        <v>1.2462905748138799E-5</v>
      </c>
      <c r="CF93" s="91">
        <f t="shared" si="106"/>
        <v>1.2257293651688118E-5</v>
      </c>
      <c r="CG93" s="91">
        <f t="shared" si="107"/>
        <v>1.1420616049138579E-5</v>
      </c>
      <c r="CH93" s="91" t="str">
        <f t="shared" si="108"/>
        <v/>
      </c>
      <c r="CI93" s="91" t="str">
        <f t="shared" si="109"/>
        <v/>
      </c>
      <c r="CJ93" s="91" t="str">
        <f t="shared" si="110"/>
        <v/>
      </c>
      <c r="CK93" s="91" t="str">
        <f t="shared" si="111"/>
        <v/>
      </c>
      <c r="CL93" s="91" t="str">
        <f t="shared" si="112"/>
        <v/>
      </c>
      <c r="CM93" s="91" t="str">
        <f t="shared" si="113"/>
        <v/>
      </c>
      <c r="CN93" s="91" t="str">
        <f t="shared" si="114"/>
        <v/>
      </c>
      <c r="CO93" s="91" t="str">
        <f t="shared" si="123"/>
        <v/>
      </c>
      <c r="CP93" s="91" t="str">
        <f t="shared" si="124"/>
        <v/>
      </c>
      <c r="CQ93" s="91">
        <f t="shared" ref="CQ93:CX99" si="128">IF(BO93="","",POWER(2, -BO93))</f>
        <v>1.0567546601188079E-5</v>
      </c>
      <c r="CR93" s="91">
        <f t="shared" si="83"/>
        <v>9.670353103900327E-6</v>
      </c>
      <c r="CS93" s="91">
        <f t="shared" si="83"/>
        <v>1.1373217672721261E-5</v>
      </c>
      <c r="CT93" s="91" t="str">
        <f t="shared" si="83"/>
        <v/>
      </c>
      <c r="CU93" s="91" t="str">
        <f t="shared" si="83"/>
        <v/>
      </c>
      <c r="CV93" s="91" t="str">
        <f t="shared" si="83"/>
        <v/>
      </c>
      <c r="CW93" s="91" t="str">
        <f t="shared" si="83"/>
        <v/>
      </c>
      <c r="CX93" s="91" t="str">
        <f t="shared" si="83"/>
        <v/>
      </c>
      <c r="CY93" s="91" t="str">
        <f t="shared" si="83"/>
        <v/>
      </c>
      <c r="CZ93" s="91" t="str">
        <f t="shared" si="83"/>
        <v/>
      </c>
      <c r="DA93" s="91" t="str">
        <f t="shared" si="125"/>
        <v/>
      </c>
      <c r="DB93" s="91" t="str">
        <f t="shared" si="126"/>
        <v/>
      </c>
    </row>
    <row r="94" spans="1:106" ht="15" customHeight="1" x14ac:dyDescent="0.3">
      <c r="A94" s="126" t="str">
        <f>'Gene Table'!B93</f>
        <v>RTC1</v>
      </c>
      <c r="B94" s="102">
        <v>91</v>
      </c>
      <c r="C94" s="41">
        <f>IF('Test Sample Data'!C93="","",IF(SUM('Test Sample Data'!C$3:C$98)&gt;10,IF(AND(ISNUMBER('Test Sample Data'!C93),'Test Sample Data'!C93&lt;$C$109, 'Test Sample Data'!C93&gt;0),'Test Sample Data'!C93,$C$109),""))</f>
        <v>20.03</v>
      </c>
      <c r="D94" s="41">
        <f>IF('Test Sample Data'!D93="","",IF(SUM('Test Sample Data'!D$3:D$98)&gt;10,IF(AND(ISNUMBER('Test Sample Data'!D93),'Test Sample Data'!D93&lt;$C$109, 'Test Sample Data'!D93&gt;0),'Test Sample Data'!D93,$C$109),""))</f>
        <v>20.28</v>
      </c>
      <c r="E94" s="41">
        <f>IF('Test Sample Data'!E93="","",IF(SUM('Test Sample Data'!E$3:E$98)&gt;10,IF(AND(ISNUMBER('Test Sample Data'!E93),'Test Sample Data'!E93&lt;$C$109, 'Test Sample Data'!E93&gt;0),'Test Sample Data'!E93,$C$109),""))</f>
        <v>20.43</v>
      </c>
      <c r="F94" s="41" t="str">
        <f>IF('Test Sample Data'!F93="","",IF(SUM('Test Sample Data'!F$3:F$98)&gt;10,IF(AND(ISNUMBER('Test Sample Data'!F93),'Test Sample Data'!F93&lt;$C$109, 'Test Sample Data'!F93&gt;0),'Test Sample Data'!F93,$C$109),""))</f>
        <v/>
      </c>
      <c r="G94" s="41" t="str">
        <f>IF('Test Sample Data'!G93="","",IF(SUM('Test Sample Data'!G$3:G$98)&gt;10,IF(AND(ISNUMBER('Test Sample Data'!G93),'Test Sample Data'!G93&lt;$C$109, 'Test Sample Data'!G93&gt;0),'Test Sample Data'!G93,$C$109),""))</f>
        <v/>
      </c>
      <c r="H94" s="41" t="str">
        <f>IF('Test Sample Data'!H93="","",IF(SUM('Test Sample Data'!H$3:H$98)&gt;10,IF(AND(ISNUMBER('Test Sample Data'!H93),'Test Sample Data'!H93&lt;$C$109, 'Test Sample Data'!H93&gt;0),'Test Sample Data'!H93,$C$109),""))</f>
        <v/>
      </c>
      <c r="I94" s="41" t="str">
        <f>IF('Test Sample Data'!I93="","",IF(SUM('Test Sample Data'!I$3:I$98)&gt;10,IF(AND(ISNUMBER('Test Sample Data'!I93),'Test Sample Data'!I93&lt;$C$109, 'Test Sample Data'!I93&gt;0),'Test Sample Data'!I93,$C$109),""))</f>
        <v/>
      </c>
      <c r="J94" s="41" t="str">
        <f>IF('Test Sample Data'!J93="","",IF(SUM('Test Sample Data'!J$3:J$98)&gt;10,IF(AND(ISNUMBER('Test Sample Data'!J93),'Test Sample Data'!J93&lt;$C$109, 'Test Sample Data'!J93&gt;0),'Test Sample Data'!J93,$C$109),""))</f>
        <v/>
      </c>
      <c r="K94" s="41" t="str">
        <f>IF('Test Sample Data'!K93="","",IF(SUM('Test Sample Data'!K$3:K$98)&gt;10,IF(AND(ISNUMBER('Test Sample Data'!K93),'Test Sample Data'!K93&lt;$C$109, 'Test Sample Data'!K93&gt;0),'Test Sample Data'!K93,$C$109),""))</f>
        <v/>
      </c>
      <c r="L94" s="41" t="str">
        <f>IF('Test Sample Data'!L93="","",IF(SUM('Test Sample Data'!L$3:L$98)&gt;10,IF(AND(ISNUMBER('Test Sample Data'!L93),'Test Sample Data'!L93&lt;$C$109, 'Test Sample Data'!L93&gt;0),'Test Sample Data'!L93,$C$109),""))</f>
        <v/>
      </c>
      <c r="M94" s="41" t="str">
        <f>IF('Test Sample Data'!M93="","",IF(SUM('Test Sample Data'!M$3:M$98)&gt;10,IF(AND(ISNUMBER('Test Sample Data'!M93),'Test Sample Data'!M93&lt;$C$109, 'Test Sample Data'!M93&gt;0),'Test Sample Data'!M93,$C$109),""))</f>
        <v/>
      </c>
      <c r="N94" s="41" t="str">
        <f>IF('Test Sample Data'!N93="","",IF(SUM('Test Sample Data'!N$3:N$98)&gt;10,IF(AND(ISNUMBER('Test Sample Data'!N93),'Test Sample Data'!N93&lt;$C$109, 'Test Sample Data'!N93&gt;0),'Test Sample Data'!N93,$C$109),""))</f>
        <v/>
      </c>
      <c r="O94" s="41" t="str">
        <f>'Gene Table'!B93</f>
        <v>RTC1</v>
      </c>
      <c r="P94" s="102">
        <v>91</v>
      </c>
      <c r="Q94" s="41">
        <f>IF('Control Sample Data'!C93="","",IF(SUM('Control Sample Data'!C$3:C$98)&gt;10,IF(AND(ISNUMBER('Control Sample Data'!C93),'Control Sample Data'!C93&lt;$C$109, 'Control Sample Data'!C93&gt;0),'Control Sample Data'!C93,$C$109),""))</f>
        <v>21.25</v>
      </c>
      <c r="R94" s="41">
        <f>IF('Control Sample Data'!D93="","",IF(SUM('Control Sample Data'!D$3:D$98)&gt;10,IF(AND(ISNUMBER('Control Sample Data'!D93),'Control Sample Data'!D93&lt;$C$109, 'Control Sample Data'!D93&gt;0),'Control Sample Data'!D93,$C$109),""))</f>
        <v>21.2</v>
      </c>
      <c r="S94" s="41">
        <f>IF('Control Sample Data'!E93="","",IF(SUM('Control Sample Data'!E$3:E$98)&gt;10,IF(AND(ISNUMBER('Control Sample Data'!E93),'Control Sample Data'!E93&lt;$C$109, 'Control Sample Data'!E93&gt;0),'Control Sample Data'!E93,$C$109),""))</f>
        <v>21.44</v>
      </c>
      <c r="T94" s="41" t="str">
        <f>IF('Control Sample Data'!F93="","",IF(SUM('Control Sample Data'!F$3:F$98)&gt;10,IF(AND(ISNUMBER('Control Sample Data'!F93),'Control Sample Data'!F93&lt;$C$109, 'Control Sample Data'!F93&gt;0),'Control Sample Data'!F93,$C$109),""))</f>
        <v/>
      </c>
      <c r="U94" s="41" t="str">
        <f>IF('Control Sample Data'!G93="","",IF(SUM('Control Sample Data'!G$3:G$98)&gt;10,IF(AND(ISNUMBER('Control Sample Data'!G93),'Control Sample Data'!G93&lt;$C$109, 'Control Sample Data'!G93&gt;0),'Control Sample Data'!G93,$C$109),""))</f>
        <v/>
      </c>
      <c r="V94" s="41" t="str">
        <f>IF('Control Sample Data'!H93="","",IF(SUM('Control Sample Data'!H$3:H$98)&gt;10,IF(AND(ISNUMBER('Control Sample Data'!H93),'Control Sample Data'!H93&lt;$C$109, 'Control Sample Data'!H93&gt;0),'Control Sample Data'!H93,$C$109),""))</f>
        <v/>
      </c>
      <c r="W94" s="41" t="str">
        <f>IF('Control Sample Data'!I93="","",IF(SUM('Control Sample Data'!I$3:I$98)&gt;10,IF(AND(ISNUMBER('Control Sample Data'!I93),'Control Sample Data'!I93&lt;$C$109, 'Control Sample Data'!I93&gt;0),'Control Sample Data'!I93,$C$109),""))</f>
        <v/>
      </c>
      <c r="X94" s="41" t="str">
        <f>IF('Control Sample Data'!J93="","",IF(SUM('Control Sample Data'!J$3:J$98)&gt;10,IF(AND(ISNUMBER('Control Sample Data'!J93),'Control Sample Data'!J93&lt;$C$109, 'Control Sample Data'!J93&gt;0),'Control Sample Data'!J93,$C$109),""))</f>
        <v/>
      </c>
      <c r="Y94" s="41" t="str">
        <f>IF('Control Sample Data'!K93="","",IF(SUM('Control Sample Data'!K$3:K$98)&gt;10,IF(AND(ISNUMBER('Control Sample Data'!K93),'Control Sample Data'!K93&lt;$C$109, 'Control Sample Data'!K93&gt;0),'Control Sample Data'!K93,$C$109),""))</f>
        <v/>
      </c>
      <c r="Z94" s="41" t="str">
        <f>IF('Control Sample Data'!L93="","",IF(SUM('Control Sample Data'!L$3:L$98)&gt;10,IF(AND(ISNUMBER('Control Sample Data'!L93),'Control Sample Data'!L93&lt;$C$109, 'Control Sample Data'!L93&gt;0),'Control Sample Data'!L93,$C$109),""))</f>
        <v/>
      </c>
      <c r="AA94" s="41" t="str">
        <f>IF('Control Sample Data'!M93="","",IF(SUM('Control Sample Data'!M$3:M$98)&gt;10,IF(AND(ISNUMBER('Control Sample Data'!M93),'Control Sample Data'!M93&lt;$C$109, 'Control Sample Data'!M93&gt;0),'Control Sample Data'!M93,$C$109),""))</f>
        <v/>
      </c>
      <c r="AB94" s="127" t="str">
        <f>IF('Control Sample Data'!N93="","",IF(SUM('Control Sample Data'!N$3:N$98)&gt;10,IF(AND(ISNUMBER('Control Sample Data'!N93),'Control Sample Data'!N93&lt;$C$109, 'Control Sample Data'!N93&gt;0),'Control Sample Data'!N93,$C$109),""))</f>
        <v/>
      </c>
      <c r="BA94" s="85" t="str">
        <f t="shared" si="115"/>
        <v>RTC1</v>
      </c>
      <c r="BB94" s="107">
        <v>91</v>
      </c>
      <c r="BC94" s="86">
        <f t="shared" si="85"/>
        <v>1.3219999999999992</v>
      </c>
      <c r="BD94" s="86">
        <f t="shared" si="86"/>
        <v>1.5960000000000036</v>
      </c>
      <c r="BE94" s="86">
        <f t="shared" si="87"/>
        <v>1.847999999999999</v>
      </c>
      <c r="BF94" s="86" t="str">
        <f t="shared" si="88"/>
        <v/>
      </c>
      <c r="BG94" s="86" t="str">
        <f t="shared" si="89"/>
        <v/>
      </c>
      <c r="BH94" s="86" t="str">
        <f t="shared" si="90"/>
        <v/>
      </c>
      <c r="BI94" s="86" t="str">
        <f t="shared" si="91"/>
        <v/>
      </c>
      <c r="BJ94" s="86" t="str">
        <f t="shared" si="92"/>
        <v/>
      </c>
      <c r="BK94" s="86" t="str">
        <f t="shared" si="93"/>
        <v/>
      </c>
      <c r="BL94" s="86" t="str">
        <f t="shared" si="94"/>
        <v/>
      </c>
      <c r="BM94" s="86" t="str">
        <f t="shared" si="116"/>
        <v/>
      </c>
      <c r="BN94" s="86" t="str">
        <f t="shared" si="117"/>
        <v/>
      </c>
      <c r="BO94" s="86">
        <f t="shared" si="95"/>
        <v>2.7800000000000011</v>
      </c>
      <c r="BP94" s="86">
        <f t="shared" si="96"/>
        <v>2.8580000000000005</v>
      </c>
      <c r="BQ94" s="86">
        <f t="shared" si="97"/>
        <v>2.8640000000000008</v>
      </c>
      <c r="BR94" s="86" t="str">
        <f t="shared" si="98"/>
        <v/>
      </c>
      <c r="BS94" s="86" t="str">
        <f t="shared" si="99"/>
        <v/>
      </c>
      <c r="BT94" s="86" t="str">
        <f t="shared" si="100"/>
        <v/>
      </c>
      <c r="BU94" s="86" t="str">
        <f t="shared" si="101"/>
        <v/>
      </c>
      <c r="BV94" s="86" t="str">
        <f t="shared" si="102"/>
        <v/>
      </c>
      <c r="BW94" s="86" t="str">
        <f t="shared" si="103"/>
        <v/>
      </c>
      <c r="BX94" s="86" t="str">
        <f t="shared" si="104"/>
        <v/>
      </c>
      <c r="BY94" s="86" t="str">
        <f t="shared" si="118"/>
        <v/>
      </c>
      <c r="BZ94" s="86" t="str">
        <f t="shared" si="119"/>
        <v/>
      </c>
      <c r="CA94" s="41">
        <f t="shared" si="120"/>
        <v>1.5886666666666673</v>
      </c>
      <c r="CB94" s="41">
        <f t="shared" si="121"/>
        <v>2.834000000000001</v>
      </c>
      <c r="CC94" s="90" t="str">
        <f t="shared" si="122"/>
        <v>RTC1</v>
      </c>
      <c r="CD94" s="107">
        <v>91</v>
      </c>
      <c r="CE94" s="91">
        <f t="shared" si="105"/>
        <v>0.39998006416637655</v>
      </c>
      <c r="CF94" s="91">
        <f t="shared" si="106"/>
        <v>0.33079285997702917</v>
      </c>
      <c r="CG94" s="91">
        <f t="shared" si="107"/>
        <v>0.27777718216377356</v>
      </c>
      <c r="CH94" s="91" t="str">
        <f t="shared" si="108"/>
        <v/>
      </c>
      <c r="CI94" s="91" t="str">
        <f t="shared" si="109"/>
        <v/>
      </c>
      <c r="CJ94" s="91" t="str">
        <f t="shared" si="110"/>
        <v/>
      </c>
      <c r="CK94" s="91" t="str">
        <f t="shared" si="111"/>
        <v/>
      </c>
      <c r="CL94" s="91" t="str">
        <f t="shared" si="112"/>
        <v/>
      </c>
      <c r="CM94" s="91" t="str">
        <f t="shared" si="113"/>
        <v/>
      </c>
      <c r="CN94" s="91" t="str">
        <f t="shared" si="114"/>
        <v/>
      </c>
      <c r="CO94" s="91" t="str">
        <f t="shared" si="123"/>
        <v/>
      </c>
      <c r="CP94" s="91" t="str">
        <f t="shared" si="124"/>
        <v/>
      </c>
      <c r="CQ94" s="91">
        <f t="shared" si="128"/>
        <v>0.14559169830855687</v>
      </c>
      <c r="CR94" s="91">
        <f t="shared" si="128"/>
        <v>0.13792921750524487</v>
      </c>
      <c r="CS94" s="91">
        <f t="shared" si="128"/>
        <v>0.1373567771971099</v>
      </c>
      <c r="CT94" s="91" t="str">
        <f t="shared" si="128"/>
        <v/>
      </c>
      <c r="CU94" s="91" t="str">
        <f t="shared" si="128"/>
        <v/>
      </c>
      <c r="CV94" s="91" t="str">
        <f t="shared" si="128"/>
        <v/>
      </c>
      <c r="CW94" s="91" t="str">
        <f t="shared" si="128"/>
        <v/>
      </c>
      <c r="CX94" s="91" t="str">
        <f t="shared" si="128"/>
        <v/>
      </c>
      <c r="CY94" s="91" t="str">
        <f t="shared" ref="CY94:CZ99" si="129">IF(BW94="","",POWER(2, -BW94))</f>
        <v/>
      </c>
      <c r="CZ94" s="91" t="str">
        <f t="shared" si="129"/>
        <v/>
      </c>
      <c r="DA94" s="91" t="str">
        <f t="shared" si="125"/>
        <v/>
      </c>
      <c r="DB94" s="91" t="str">
        <f t="shared" si="126"/>
        <v/>
      </c>
    </row>
    <row r="95" spans="1:106" ht="15" customHeight="1" x14ac:dyDescent="0.3">
      <c r="A95" s="126" t="str">
        <f>'Gene Table'!B94</f>
        <v>RTC2</v>
      </c>
      <c r="B95" s="102">
        <v>92</v>
      </c>
      <c r="C95" s="41">
        <f>IF('Test Sample Data'!C94="","",IF(SUM('Test Sample Data'!C$3:C$98)&gt;10,IF(AND(ISNUMBER('Test Sample Data'!C94),'Test Sample Data'!C94&lt;$C$109, 'Test Sample Data'!C94&gt;0),'Test Sample Data'!C94,$C$109),""))</f>
        <v>19.98</v>
      </c>
      <c r="D95" s="41">
        <f>IF('Test Sample Data'!D94="","",IF(SUM('Test Sample Data'!D$3:D$98)&gt;10,IF(AND(ISNUMBER('Test Sample Data'!D94),'Test Sample Data'!D94&lt;$C$109, 'Test Sample Data'!D94&gt;0),'Test Sample Data'!D94,$C$109),""))</f>
        <v>20.23</v>
      </c>
      <c r="E95" s="41">
        <f>IF('Test Sample Data'!E94="","",IF(SUM('Test Sample Data'!E$3:E$98)&gt;10,IF(AND(ISNUMBER('Test Sample Data'!E94),'Test Sample Data'!E94&lt;$C$109, 'Test Sample Data'!E94&gt;0),'Test Sample Data'!E94,$C$109),""))</f>
        <v>20.09</v>
      </c>
      <c r="F95" s="41" t="str">
        <f>IF('Test Sample Data'!F94="","",IF(SUM('Test Sample Data'!F$3:F$98)&gt;10,IF(AND(ISNUMBER('Test Sample Data'!F94),'Test Sample Data'!F94&lt;$C$109, 'Test Sample Data'!F94&gt;0),'Test Sample Data'!F94,$C$109),""))</f>
        <v/>
      </c>
      <c r="G95" s="41" t="str">
        <f>IF('Test Sample Data'!G94="","",IF(SUM('Test Sample Data'!G$3:G$98)&gt;10,IF(AND(ISNUMBER('Test Sample Data'!G94),'Test Sample Data'!G94&lt;$C$109, 'Test Sample Data'!G94&gt;0),'Test Sample Data'!G94,$C$109),""))</f>
        <v/>
      </c>
      <c r="H95" s="41" t="str">
        <f>IF('Test Sample Data'!H94="","",IF(SUM('Test Sample Data'!H$3:H$98)&gt;10,IF(AND(ISNUMBER('Test Sample Data'!H94),'Test Sample Data'!H94&lt;$C$109, 'Test Sample Data'!H94&gt;0),'Test Sample Data'!H94,$C$109),""))</f>
        <v/>
      </c>
      <c r="I95" s="41" t="str">
        <f>IF('Test Sample Data'!I94="","",IF(SUM('Test Sample Data'!I$3:I$98)&gt;10,IF(AND(ISNUMBER('Test Sample Data'!I94),'Test Sample Data'!I94&lt;$C$109, 'Test Sample Data'!I94&gt;0),'Test Sample Data'!I94,$C$109),""))</f>
        <v/>
      </c>
      <c r="J95" s="41" t="str">
        <f>IF('Test Sample Data'!J94="","",IF(SUM('Test Sample Data'!J$3:J$98)&gt;10,IF(AND(ISNUMBER('Test Sample Data'!J94),'Test Sample Data'!J94&lt;$C$109, 'Test Sample Data'!J94&gt;0),'Test Sample Data'!J94,$C$109),""))</f>
        <v/>
      </c>
      <c r="K95" s="41" t="str">
        <f>IF('Test Sample Data'!K94="","",IF(SUM('Test Sample Data'!K$3:K$98)&gt;10,IF(AND(ISNUMBER('Test Sample Data'!K94),'Test Sample Data'!K94&lt;$C$109, 'Test Sample Data'!K94&gt;0),'Test Sample Data'!K94,$C$109),""))</f>
        <v/>
      </c>
      <c r="L95" s="41" t="str">
        <f>IF('Test Sample Data'!L94="","",IF(SUM('Test Sample Data'!L$3:L$98)&gt;10,IF(AND(ISNUMBER('Test Sample Data'!L94),'Test Sample Data'!L94&lt;$C$109, 'Test Sample Data'!L94&gt;0),'Test Sample Data'!L94,$C$109),""))</f>
        <v/>
      </c>
      <c r="M95" s="41" t="str">
        <f>IF('Test Sample Data'!M94="","",IF(SUM('Test Sample Data'!M$3:M$98)&gt;10,IF(AND(ISNUMBER('Test Sample Data'!M94),'Test Sample Data'!M94&lt;$C$109, 'Test Sample Data'!M94&gt;0),'Test Sample Data'!M94,$C$109),""))</f>
        <v/>
      </c>
      <c r="N95" s="41" t="str">
        <f>IF('Test Sample Data'!N94="","",IF(SUM('Test Sample Data'!N$3:N$98)&gt;10,IF(AND(ISNUMBER('Test Sample Data'!N94),'Test Sample Data'!N94&lt;$C$109, 'Test Sample Data'!N94&gt;0),'Test Sample Data'!N94,$C$109),""))</f>
        <v/>
      </c>
      <c r="O95" s="41" t="str">
        <f>'Gene Table'!B94</f>
        <v>RTC2</v>
      </c>
      <c r="P95" s="102">
        <v>92</v>
      </c>
      <c r="Q95" s="41">
        <f>IF('Control Sample Data'!C94="","",IF(SUM('Control Sample Data'!C$3:C$98)&gt;10,IF(AND(ISNUMBER('Control Sample Data'!C94),'Control Sample Data'!C94&lt;$C$109, 'Control Sample Data'!C94&gt;0),'Control Sample Data'!C94,$C$109),""))</f>
        <v>21.19</v>
      </c>
      <c r="R95" s="41">
        <f>IF('Control Sample Data'!D94="","",IF(SUM('Control Sample Data'!D$3:D$98)&gt;10,IF(AND(ISNUMBER('Control Sample Data'!D94),'Control Sample Data'!D94&lt;$C$109, 'Control Sample Data'!D94&gt;0),'Control Sample Data'!D94,$C$109),""))</f>
        <v>21.15</v>
      </c>
      <c r="S95" s="41">
        <f>IF('Control Sample Data'!E94="","",IF(SUM('Control Sample Data'!E$3:E$98)&gt;10,IF(AND(ISNUMBER('Control Sample Data'!E94),'Control Sample Data'!E94&lt;$C$109, 'Control Sample Data'!E94&gt;0),'Control Sample Data'!E94,$C$109),""))</f>
        <v>21.43</v>
      </c>
      <c r="T95" s="41" t="str">
        <f>IF('Control Sample Data'!F94="","",IF(SUM('Control Sample Data'!F$3:F$98)&gt;10,IF(AND(ISNUMBER('Control Sample Data'!F94),'Control Sample Data'!F94&lt;$C$109, 'Control Sample Data'!F94&gt;0),'Control Sample Data'!F94,$C$109),""))</f>
        <v/>
      </c>
      <c r="U95" s="41" t="str">
        <f>IF('Control Sample Data'!G94="","",IF(SUM('Control Sample Data'!G$3:G$98)&gt;10,IF(AND(ISNUMBER('Control Sample Data'!G94),'Control Sample Data'!G94&lt;$C$109, 'Control Sample Data'!G94&gt;0),'Control Sample Data'!G94,$C$109),""))</f>
        <v/>
      </c>
      <c r="V95" s="41" t="str">
        <f>IF('Control Sample Data'!H94="","",IF(SUM('Control Sample Data'!H$3:H$98)&gt;10,IF(AND(ISNUMBER('Control Sample Data'!H94),'Control Sample Data'!H94&lt;$C$109, 'Control Sample Data'!H94&gt;0),'Control Sample Data'!H94,$C$109),""))</f>
        <v/>
      </c>
      <c r="W95" s="41" t="str">
        <f>IF('Control Sample Data'!I94="","",IF(SUM('Control Sample Data'!I$3:I$98)&gt;10,IF(AND(ISNUMBER('Control Sample Data'!I94),'Control Sample Data'!I94&lt;$C$109, 'Control Sample Data'!I94&gt;0),'Control Sample Data'!I94,$C$109),""))</f>
        <v/>
      </c>
      <c r="X95" s="41" t="str">
        <f>IF('Control Sample Data'!J94="","",IF(SUM('Control Sample Data'!J$3:J$98)&gt;10,IF(AND(ISNUMBER('Control Sample Data'!J94),'Control Sample Data'!J94&lt;$C$109, 'Control Sample Data'!J94&gt;0),'Control Sample Data'!J94,$C$109),""))</f>
        <v/>
      </c>
      <c r="Y95" s="41" t="str">
        <f>IF('Control Sample Data'!K94="","",IF(SUM('Control Sample Data'!K$3:K$98)&gt;10,IF(AND(ISNUMBER('Control Sample Data'!K94),'Control Sample Data'!K94&lt;$C$109, 'Control Sample Data'!K94&gt;0),'Control Sample Data'!K94,$C$109),""))</f>
        <v/>
      </c>
      <c r="Z95" s="41" t="str">
        <f>IF('Control Sample Data'!L94="","",IF(SUM('Control Sample Data'!L$3:L$98)&gt;10,IF(AND(ISNUMBER('Control Sample Data'!L94),'Control Sample Data'!L94&lt;$C$109, 'Control Sample Data'!L94&gt;0),'Control Sample Data'!L94,$C$109),""))</f>
        <v/>
      </c>
      <c r="AA95" s="41" t="str">
        <f>IF('Control Sample Data'!M94="","",IF(SUM('Control Sample Data'!M$3:M$98)&gt;10,IF(AND(ISNUMBER('Control Sample Data'!M94),'Control Sample Data'!M94&lt;$C$109, 'Control Sample Data'!M94&gt;0),'Control Sample Data'!M94,$C$109),""))</f>
        <v/>
      </c>
      <c r="AB95" s="127" t="str">
        <f>IF('Control Sample Data'!N94="","",IF(SUM('Control Sample Data'!N$3:N$98)&gt;10,IF(AND(ISNUMBER('Control Sample Data'!N94),'Control Sample Data'!N94&lt;$C$109, 'Control Sample Data'!N94&gt;0),'Control Sample Data'!N94,$C$109),""))</f>
        <v/>
      </c>
      <c r="BA95" s="85" t="str">
        <f t="shared" si="115"/>
        <v>RTC2</v>
      </c>
      <c r="BB95" s="107">
        <v>92</v>
      </c>
      <c r="BC95" s="86">
        <f t="shared" si="85"/>
        <v>1.2719999999999985</v>
      </c>
      <c r="BD95" s="86">
        <f t="shared" si="86"/>
        <v>1.5460000000000029</v>
      </c>
      <c r="BE95" s="86">
        <f t="shared" si="87"/>
        <v>1.5079999999999991</v>
      </c>
      <c r="BF95" s="86" t="str">
        <f t="shared" si="88"/>
        <v/>
      </c>
      <c r="BG95" s="86" t="str">
        <f t="shared" si="89"/>
        <v/>
      </c>
      <c r="BH95" s="86" t="str">
        <f t="shared" si="90"/>
        <v/>
      </c>
      <c r="BI95" s="86" t="str">
        <f t="shared" si="91"/>
        <v/>
      </c>
      <c r="BJ95" s="86" t="str">
        <f t="shared" si="92"/>
        <v/>
      </c>
      <c r="BK95" s="86" t="str">
        <f t="shared" si="93"/>
        <v/>
      </c>
      <c r="BL95" s="86" t="str">
        <f t="shared" si="94"/>
        <v/>
      </c>
      <c r="BM95" s="86" t="str">
        <f t="shared" si="116"/>
        <v/>
      </c>
      <c r="BN95" s="86" t="str">
        <f t="shared" si="117"/>
        <v/>
      </c>
      <c r="BO95" s="86">
        <f t="shared" si="95"/>
        <v>2.7200000000000024</v>
      </c>
      <c r="BP95" s="86">
        <f t="shared" si="96"/>
        <v>2.8079999999999998</v>
      </c>
      <c r="BQ95" s="86">
        <f t="shared" si="97"/>
        <v>2.8539999999999992</v>
      </c>
      <c r="BR95" s="86" t="str">
        <f t="shared" si="98"/>
        <v/>
      </c>
      <c r="BS95" s="86" t="str">
        <f t="shared" si="99"/>
        <v/>
      </c>
      <c r="BT95" s="86" t="str">
        <f t="shared" si="100"/>
        <v/>
      </c>
      <c r="BU95" s="86" t="str">
        <f t="shared" si="101"/>
        <v/>
      </c>
      <c r="BV95" s="86" t="str">
        <f t="shared" si="102"/>
        <v/>
      </c>
      <c r="BW95" s="86" t="str">
        <f t="shared" si="103"/>
        <v/>
      </c>
      <c r="BX95" s="86" t="str">
        <f t="shared" si="104"/>
        <v/>
      </c>
      <c r="BY95" s="86" t="str">
        <f t="shared" si="118"/>
        <v/>
      </c>
      <c r="BZ95" s="86" t="str">
        <f t="shared" si="119"/>
        <v/>
      </c>
      <c r="CA95" s="41">
        <f t="shared" si="120"/>
        <v>1.4420000000000002</v>
      </c>
      <c r="CB95" s="41">
        <f t="shared" si="121"/>
        <v>2.7940000000000005</v>
      </c>
      <c r="CC95" s="90" t="str">
        <f t="shared" si="122"/>
        <v>RTC2</v>
      </c>
      <c r="CD95" s="107">
        <v>92</v>
      </c>
      <c r="CE95" s="91">
        <f t="shared" si="105"/>
        <v>0.41408533066727327</v>
      </c>
      <c r="CF95" s="91">
        <f t="shared" si="106"/>
        <v>0.34245824499139071</v>
      </c>
      <c r="CG95" s="91">
        <f t="shared" si="107"/>
        <v>0.35159829997828007</v>
      </c>
      <c r="CH95" s="91" t="str">
        <f t="shared" si="108"/>
        <v/>
      </c>
      <c r="CI95" s="91" t="str">
        <f t="shared" si="109"/>
        <v/>
      </c>
      <c r="CJ95" s="91" t="str">
        <f t="shared" si="110"/>
        <v/>
      </c>
      <c r="CK95" s="91" t="str">
        <f t="shared" si="111"/>
        <v/>
      </c>
      <c r="CL95" s="91" t="str">
        <f t="shared" si="112"/>
        <v/>
      </c>
      <c r="CM95" s="91" t="str">
        <f t="shared" si="113"/>
        <v/>
      </c>
      <c r="CN95" s="91" t="str">
        <f t="shared" si="114"/>
        <v/>
      </c>
      <c r="CO95" s="91" t="str">
        <f t="shared" si="123"/>
        <v/>
      </c>
      <c r="CP95" s="91" t="str">
        <f t="shared" si="124"/>
        <v/>
      </c>
      <c r="CQ95" s="91">
        <f t="shared" si="128"/>
        <v>0.15177436054938062</v>
      </c>
      <c r="CR95" s="91">
        <f t="shared" si="128"/>
        <v>0.14279328085606818</v>
      </c>
      <c r="CS95" s="91">
        <f t="shared" si="128"/>
        <v>0.1383121691365341</v>
      </c>
      <c r="CT95" s="91" t="str">
        <f t="shared" si="128"/>
        <v/>
      </c>
      <c r="CU95" s="91" t="str">
        <f t="shared" si="128"/>
        <v/>
      </c>
      <c r="CV95" s="91" t="str">
        <f t="shared" si="128"/>
        <v/>
      </c>
      <c r="CW95" s="91" t="str">
        <f t="shared" si="128"/>
        <v/>
      </c>
      <c r="CX95" s="91" t="str">
        <f t="shared" si="128"/>
        <v/>
      </c>
      <c r="CY95" s="91" t="str">
        <f t="shared" si="129"/>
        <v/>
      </c>
      <c r="CZ95" s="91" t="str">
        <f t="shared" si="129"/>
        <v/>
      </c>
      <c r="DA95" s="91" t="str">
        <f t="shared" si="125"/>
        <v/>
      </c>
      <c r="DB95" s="91" t="str">
        <f t="shared" si="126"/>
        <v/>
      </c>
    </row>
    <row r="96" spans="1:106" ht="15" customHeight="1" x14ac:dyDescent="0.3">
      <c r="A96" s="126" t="str">
        <f>'Gene Table'!B95</f>
        <v>RTC3</v>
      </c>
      <c r="B96" s="102">
        <v>93</v>
      </c>
      <c r="C96" s="41">
        <f>IF('Test Sample Data'!C95="","",IF(SUM('Test Sample Data'!C$3:C$98)&gt;10,IF(AND(ISNUMBER('Test Sample Data'!C95),'Test Sample Data'!C95&lt;$C$109, 'Test Sample Data'!C95&gt;0),'Test Sample Data'!C95,$C$109),""))</f>
        <v>20.07</v>
      </c>
      <c r="D96" s="41">
        <f>IF('Test Sample Data'!D95="","",IF(SUM('Test Sample Data'!D$3:D$98)&gt;10,IF(AND(ISNUMBER('Test Sample Data'!D95),'Test Sample Data'!D95&lt;$C$109, 'Test Sample Data'!D95&gt;0),'Test Sample Data'!D95,$C$109),""))</f>
        <v>20.21</v>
      </c>
      <c r="E96" s="41">
        <f>IF('Test Sample Data'!E95="","",IF(SUM('Test Sample Data'!E$3:E$98)&gt;10,IF(AND(ISNUMBER('Test Sample Data'!E95),'Test Sample Data'!E95&lt;$C$109, 'Test Sample Data'!E95&gt;0),'Test Sample Data'!E95,$C$109),""))</f>
        <v>20.16</v>
      </c>
      <c r="F96" s="41" t="str">
        <f>IF('Test Sample Data'!F95="","",IF(SUM('Test Sample Data'!F$3:F$98)&gt;10,IF(AND(ISNUMBER('Test Sample Data'!F95),'Test Sample Data'!F95&lt;$C$109, 'Test Sample Data'!F95&gt;0),'Test Sample Data'!F95,$C$109),""))</f>
        <v/>
      </c>
      <c r="G96" s="41" t="str">
        <f>IF('Test Sample Data'!G95="","",IF(SUM('Test Sample Data'!G$3:G$98)&gt;10,IF(AND(ISNUMBER('Test Sample Data'!G95),'Test Sample Data'!G95&lt;$C$109, 'Test Sample Data'!G95&gt;0),'Test Sample Data'!G95,$C$109),""))</f>
        <v/>
      </c>
      <c r="H96" s="41" t="str">
        <f>IF('Test Sample Data'!H95="","",IF(SUM('Test Sample Data'!H$3:H$98)&gt;10,IF(AND(ISNUMBER('Test Sample Data'!H95),'Test Sample Data'!H95&lt;$C$109, 'Test Sample Data'!H95&gt;0),'Test Sample Data'!H95,$C$109),""))</f>
        <v/>
      </c>
      <c r="I96" s="41" t="str">
        <f>IF('Test Sample Data'!I95="","",IF(SUM('Test Sample Data'!I$3:I$98)&gt;10,IF(AND(ISNUMBER('Test Sample Data'!I95),'Test Sample Data'!I95&lt;$C$109, 'Test Sample Data'!I95&gt;0),'Test Sample Data'!I95,$C$109),""))</f>
        <v/>
      </c>
      <c r="J96" s="41" t="str">
        <f>IF('Test Sample Data'!J95="","",IF(SUM('Test Sample Data'!J$3:J$98)&gt;10,IF(AND(ISNUMBER('Test Sample Data'!J95),'Test Sample Data'!J95&lt;$C$109, 'Test Sample Data'!J95&gt;0),'Test Sample Data'!J95,$C$109),""))</f>
        <v/>
      </c>
      <c r="K96" s="41" t="str">
        <f>IF('Test Sample Data'!K95="","",IF(SUM('Test Sample Data'!K$3:K$98)&gt;10,IF(AND(ISNUMBER('Test Sample Data'!K95),'Test Sample Data'!K95&lt;$C$109, 'Test Sample Data'!K95&gt;0),'Test Sample Data'!K95,$C$109),""))</f>
        <v/>
      </c>
      <c r="L96" s="41" t="str">
        <f>IF('Test Sample Data'!L95="","",IF(SUM('Test Sample Data'!L$3:L$98)&gt;10,IF(AND(ISNUMBER('Test Sample Data'!L95),'Test Sample Data'!L95&lt;$C$109, 'Test Sample Data'!L95&gt;0),'Test Sample Data'!L95,$C$109),""))</f>
        <v/>
      </c>
      <c r="M96" s="41" t="str">
        <f>IF('Test Sample Data'!M95="","",IF(SUM('Test Sample Data'!M$3:M$98)&gt;10,IF(AND(ISNUMBER('Test Sample Data'!M95),'Test Sample Data'!M95&lt;$C$109, 'Test Sample Data'!M95&gt;0),'Test Sample Data'!M95,$C$109),""))</f>
        <v/>
      </c>
      <c r="N96" s="41" t="str">
        <f>IF('Test Sample Data'!N95="","",IF(SUM('Test Sample Data'!N$3:N$98)&gt;10,IF(AND(ISNUMBER('Test Sample Data'!N95),'Test Sample Data'!N95&lt;$C$109, 'Test Sample Data'!N95&gt;0),'Test Sample Data'!N95,$C$109),""))</f>
        <v/>
      </c>
      <c r="O96" s="41" t="str">
        <f>'Gene Table'!B95</f>
        <v>RTC3</v>
      </c>
      <c r="P96" s="102">
        <v>93</v>
      </c>
      <c r="Q96" s="41">
        <f>IF('Control Sample Data'!C95="","",IF(SUM('Control Sample Data'!C$3:C$98)&gt;10,IF(AND(ISNUMBER('Control Sample Data'!C95),'Control Sample Data'!C95&lt;$C$109, 'Control Sample Data'!C95&gt;0),'Control Sample Data'!C95,$C$109),""))</f>
        <v>21.36</v>
      </c>
      <c r="R96" s="41">
        <f>IF('Control Sample Data'!D95="","",IF(SUM('Control Sample Data'!D$3:D$98)&gt;10,IF(AND(ISNUMBER('Control Sample Data'!D95),'Control Sample Data'!D95&lt;$C$109, 'Control Sample Data'!D95&gt;0),'Control Sample Data'!D95,$C$109),""))</f>
        <v>21.23</v>
      </c>
      <c r="S96" s="41">
        <f>IF('Control Sample Data'!E95="","",IF(SUM('Control Sample Data'!E$3:E$98)&gt;10,IF(AND(ISNUMBER('Control Sample Data'!E95),'Control Sample Data'!E95&lt;$C$109, 'Control Sample Data'!E95&gt;0),'Control Sample Data'!E95,$C$109),""))</f>
        <v>21.56</v>
      </c>
      <c r="T96" s="41" t="str">
        <f>IF('Control Sample Data'!F95="","",IF(SUM('Control Sample Data'!F$3:F$98)&gt;10,IF(AND(ISNUMBER('Control Sample Data'!F95),'Control Sample Data'!F95&lt;$C$109, 'Control Sample Data'!F95&gt;0),'Control Sample Data'!F95,$C$109),""))</f>
        <v/>
      </c>
      <c r="U96" s="41" t="str">
        <f>IF('Control Sample Data'!G95="","",IF(SUM('Control Sample Data'!G$3:G$98)&gt;10,IF(AND(ISNUMBER('Control Sample Data'!G95),'Control Sample Data'!G95&lt;$C$109, 'Control Sample Data'!G95&gt;0),'Control Sample Data'!G95,$C$109),""))</f>
        <v/>
      </c>
      <c r="V96" s="41" t="str">
        <f>IF('Control Sample Data'!H95="","",IF(SUM('Control Sample Data'!H$3:H$98)&gt;10,IF(AND(ISNUMBER('Control Sample Data'!H95),'Control Sample Data'!H95&lt;$C$109, 'Control Sample Data'!H95&gt;0),'Control Sample Data'!H95,$C$109),""))</f>
        <v/>
      </c>
      <c r="W96" s="41" t="str">
        <f>IF('Control Sample Data'!I95="","",IF(SUM('Control Sample Data'!I$3:I$98)&gt;10,IF(AND(ISNUMBER('Control Sample Data'!I95),'Control Sample Data'!I95&lt;$C$109, 'Control Sample Data'!I95&gt;0),'Control Sample Data'!I95,$C$109),""))</f>
        <v/>
      </c>
      <c r="X96" s="41" t="str">
        <f>IF('Control Sample Data'!J95="","",IF(SUM('Control Sample Data'!J$3:J$98)&gt;10,IF(AND(ISNUMBER('Control Sample Data'!J95),'Control Sample Data'!J95&lt;$C$109, 'Control Sample Data'!J95&gt;0),'Control Sample Data'!J95,$C$109),""))</f>
        <v/>
      </c>
      <c r="Y96" s="41" t="str">
        <f>IF('Control Sample Data'!K95="","",IF(SUM('Control Sample Data'!K$3:K$98)&gt;10,IF(AND(ISNUMBER('Control Sample Data'!K95),'Control Sample Data'!K95&lt;$C$109, 'Control Sample Data'!K95&gt;0),'Control Sample Data'!K95,$C$109),""))</f>
        <v/>
      </c>
      <c r="Z96" s="41" t="str">
        <f>IF('Control Sample Data'!L95="","",IF(SUM('Control Sample Data'!L$3:L$98)&gt;10,IF(AND(ISNUMBER('Control Sample Data'!L95),'Control Sample Data'!L95&lt;$C$109, 'Control Sample Data'!L95&gt;0),'Control Sample Data'!L95,$C$109),""))</f>
        <v/>
      </c>
      <c r="AA96" s="41" t="str">
        <f>IF('Control Sample Data'!M95="","",IF(SUM('Control Sample Data'!M$3:M$98)&gt;10,IF(AND(ISNUMBER('Control Sample Data'!M95),'Control Sample Data'!M95&lt;$C$109, 'Control Sample Data'!M95&gt;0),'Control Sample Data'!M95,$C$109),""))</f>
        <v/>
      </c>
      <c r="AB96" s="127" t="str">
        <f>IF('Control Sample Data'!N95="","",IF(SUM('Control Sample Data'!N$3:N$98)&gt;10,IF(AND(ISNUMBER('Control Sample Data'!N95),'Control Sample Data'!N95&lt;$C$109, 'Control Sample Data'!N95&gt;0),'Control Sample Data'!N95,$C$109),""))</f>
        <v/>
      </c>
      <c r="BA96" s="85" t="str">
        <f t="shared" si="115"/>
        <v>RTC3</v>
      </c>
      <c r="BB96" s="107">
        <v>93</v>
      </c>
      <c r="BC96" s="86">
        <f t="shared" si="85"/>
        <v>1.3619999999999983</v>
      </c>
      <c r="BD96" s="86">
        <f t="shared" si="86"/>
        <v>1.5260000000000034</v>
      </c>
      <c r="BE96" s="86">
        <f t="shared" si="87"/>
        <v>1.5779999999999994</v>
      </c>
      <c r="BF96" s="86" t="str">
        <f t="shared" si="88"/>
        <v/>
      </c>
      <c r="BG96" s="86" t="str">
        <f t="shared" si="89"/>
        <v/>
      </c>
      <c r="BH96" s="86" t="str">
        <f t="shared" si="90"/>
        <v/>
      </c>
      <c r="BI96" s="86" t="str">
        <f t="shared" si="91"/>
        <v/>
      </c>
      <c r="BJ96" s="86" t="str">
        <f t="shared" si="92"/>
        <v/>
      </c>
      <c r="BK96" s="86" t="str">
        <f t="shared" si="93"/>
        <v/>
      </c>
      <c r="BL96" s="86" t="str">
        <f t="shared" si="94"/>
        <v/>
      </c>
      <c r="BM96" s="86" t="str">
        <f t="shared" si="116"/>
        <v/>
      </c>
      <c r="BN96" s="86" t="str">
        <f t="shared" si="117"/>
        <v/>
      </c>
      <c r="BO96" s="86">
        <f t="shared" si="95"/>
        <v>2.8900000000000006</v>
      </c>
      <c r="BP96" s="86">
        <f t="shared" si="96"/>
        <v>2.8880000000000017</v>
      </c>
      <c r="BQ96" s="86">
        <f t="shared" si="97"/>
        <v>2.9839999999999982</v>
      </c>
      <c r="BR96" s="86" t="str">
        <f t="shared" si="98"/>
        <v/>
      </c>
      <c r="BS96" s="86" t="str">
        <f t="shared" si="99"/>
        <v/>
      </c>
      <c r="BT96" s="86" t="str">
        <f t="shared" si="100"/>
        <v/>
      </c>
      <c r="BU96" s="86" t="str">
        <f t="shared" si="101"/>
        <v/>
      </c>
      <c r="BV96" s="86" t="str">
        <f t="shared" si="102"/>
        <v/>
      </c>
      <c r="BW96" s="86" t="str">
        <f t="shared" si="103"/>
        <v/>
      </c>
      <c r="BX96" s="86" t="str">
        <f t="shared" si="104"/>
        <v/>
      </c>
      <c r="BY96" s="86" t="str">
        <f t="shared" si="118"/>
        <v/>
      </c>
      <c r="BZ96" s="86" t="str">
        <f t="shared" si="119"/>
        <v/>
      </c>
      <c r="CA96" s="41">
        <f t="shared" si="120"/>
        <v>1.488666666666667</v>
      </c>
      <c r="CB96" s="41">
        <f t="shared" si="121"/>
        <v>2.920666666666667</v>
      </c>
      <c r="CC96" s="90" t="str">
        <f t="shared" si="122"/>
        <v>RTC3</v>
      </c>
      <c r="CD96" s="107">
        <v>93</v>
      </c>
      <c r="CE96" s="91">
        <f t="shared" si="105"/>
        <v>0.38904258827770977</v>
      </c>
      <c r="CF96" s="91">
        <f t="shared" si="106"/>
        <v>0.34723878394127689</v>
      </c>
      <c r="CG96" s="91">
        <f t="shared" si="107"/>
        <v>0.33494590060696044</v>
      </c>
      <c r="CH96" s="91" t="str">
        <f t="shared" si="108"/>
        <v/>
      </c>
      <c r="CI96" s="91" t="str">
        <f t="shared" si="109"/>
        <v/>
      </c>
      <c r="CJ96" s="91" t="str">
        <f t="shared" si="110"/>
        <v/>
      </c>
      <c r="CK96" s="91" t="str">
        <f t="shared" si="111"/>
        <v/>
      </c>
      <c r="CL96" s="91" t="str">
        <f t="shared" si="112"/>
        <v/>
      </c>
      <c r="CM96" s="91" t="str">
        <f t="shared" si="113"/>
        <v/>
      </c>
      <c r="CN96" s="91" t="str">
        <f t="shared" si="114"/>
        <v/>
      </c>
      <c r="CO96" s="91" t="str">
        <f t="shared" si="123"/>
        <v/>
      </c>
      <c r="CP96" s="91" t="str">
        <f t="shared" si="124"/>
        <v/>
      </c>
      <c r="CQ96" s="91">
        <f t="shared" si="128"/>
        <v>0.13490352956305335</v>
      </c>
      <c r="CR96" s="91">
        <f t="shared" si="128"/>
        <v>0.13509067525491877</v>
      </c>
      <c r="CS96" s="91">
        <f t="shared" si="128"/>
        <v>0.12639401010641318</v>
      </c>
      <c r="CT96" s="91" t="str">
        <f t="shared" si="128"/>
        <v/>
      </c>
      <c r="CU96" s="91" t="str">
        <f t="shared" si="128"/>
        <v/>
      </c>
      <c r="CV96" s="91" t="str">
        <f t="shared" si="128"/>
        <v/>
      </c>
      <c r="CW96" s="91" t="str">
        <f t="shared" si="128"/>
        <v/>
      </c>
      <c r="CX96" s="91" t="str">
        <f t="shared" si="128"/>
        <v/>
      </c>
      <c r="CY96" s="91" t="str">
        <f t="shared" si="129"/>
        <v/>
      </c>
      <c r="CZ96" s="91" t="str">
        <f t="shared" si="129"/>
        <v/>
      </c>
      <c r="DA96" s="91" t="str">
        <f t="shared" si="125"/>
        <v/>
      </c>
      <c r="DB96" s="91" t="str">
        <f t="shared" si="126"/>
        <v/>
      </c>
    </row>
    <row r="97" spans="1:106" ht="15" customHeight="1" x14ac:dyDescent="0.3">
      <c r="A97" s="126" t="str">
        <f>'Gene Table'!B96</f>
        <v>PPC1</v>
      </c>
      <c r="B97" s="102">
        <v>94</v>
      </c>
      <c r="C97" s="41">
        <f>IF('Test Sample Data'!C96="","",IF(SUM('Test Sample Data'!C$3:C$98)&gt;10,IF(AND(ISNUMBER('Test Sample Data'!C96),'Test Sample Data'!C96&lt;$C$109, 'Test Sample Data'!C96&gt;0),'Test Sample Data'!C96,$C$109),""))</f>
        <v>18.350000000000001</v>
      </c>
      <c r="D97" s="41">
        <f>IF('Test Sample Data'!D96="","",IF(SUM('Test Sample Data'!D$3:D$98)&gt;10,IF(AND(ISNUMBER('Test Sample Data'!D96),'Test Sample Data'!D96&lt;$C$109, 'Test Sample Data'!D96&gt;0),'Test Sample Data'!D96,$C$109),""))</f>
        <v>18.11</v>
      </c>
      <c r="E97" s="41">
        <f>IF('Test Sample Data'!E96="","",IF(SUM('Test Sample Data'!E$3:E$98)&gt;10,IF(AND(ISNUMBER('Test Sample Data'!E96),'Test Sample Data'!E96&lt;$C$109, 'Test Sample Data'!E96&gt;0),'Test Sample Data'!E96,$C$109),""))</f>
        <v>18.100000000000001</v>
      </c>
      <c r="F97" s="41" t="str">
        <f>IF('Test Sample Data'!F96="","",IF(SUM('Test Sample Data'!F$3:F$98)&gt;10,IF(AND(ISNUMBER('Test Sample Data'!F96),'Test Sample Data'!F96&lt;$C$109, 'Test Sample Data'!F96&gt;0),'Test Sample Data'!F96,$C$109),""))</f>
        <v/>
      </c>
      <c r="G97" s="41" t="str">
        <f>IF('Test Sample Data'!G96="","",IF(SUM('Test Sample Data'!G$3:G$98)&gt;10,IF(AND(ISNUMBER('Test Sample Data'!G96),'Test Sample Data'!G96&lt;$C$109, 'Test Sample Data'!G96&gt;0),'Test Sample Data'!G96,$C$109),""))</f>
        <v/>
      </c>
      <c r="H97" s="41" t="str">
        <f>IF('Test Sample Data'!H96="","",IF(SUM('Test Sample Data'!H$3:H$98)&gt;10,IF(AND(ISNUMBER('Test Sample Data'!H96),'Test Sample Data'!H96&lt;$C$109, 'Test Sample Data'!H96&gt;0),'Test Sample Data'!H96,$C$109),""))</f>
        <v/>
      </c>
      <c r="I97" s="41" t="str">
        <f>IF('Test Sample Data'!I96="","",IF(SUM('Test Sample Data'!I$3:I$98)&gt;10,IF(AND(ISNUMBER('Test Sample Data'!I96),'Test Sample Data'!I96&lt;$C$109, 'Test Sample Data'!I96&gt;0),'Test Sample Data'!I96,$C$109),""))</f>
        <v/>
      </c>
      <c r="J97" s="41" t="str">
        <f>IF('Test Sample Data'!J96="","",IF(SUM('Test Sample Data'!J$3:J$98)&gt;10,IF(AND(ISNUMBER('Test Sample Data'!J96),'Test Sample Data'!J96&lt;$C$109, 'Test Sample Data'!J96&gt;0),'Test Sample Data'!J96,$C$109),""))</f>
        <v/>
      </c>
      <c r="K97" s="41" t="str">
        <f>IF('Test Sample Data'!K96="","",IF(SUM('Test Sample Data'!K$3:K$98)&gt;10,IF(AND(ISNUMBER('Test Sample Data'!K96),'Test Sample Data'!K96&lt;$C$109, 'Test Sample Data'!K96&gt;0),'Test Sample Data'!K96,$C$109),""))</f>
        <v/>
      </c>
      <c r="L97" s="41" t="str">
        <f>IF('Test Sample Data'!L96="","",IF(SUM('Test Sample Data'!L$3:L$98)&gt;10,IF(AND(ISNUMBER('Test Sample Data'!L96),'Test Sample Data'!L96&lt;$C$109, 'Test Sample Data'!L96&gt;0),'Test Sample Data'!L96,$C$109),""))</f>
        <v/>
      </c>
      <c r="M97" s="41" t="str">
        <f>IF('Test Sample Data'!M96="","",IF(SUM('Test Sample Data'!M$3:M$98)&gt;10,IF(AND(ISNUMBER('Test Sample Data'!M96),'Test Sample Data'!M96&lt;$C$109, 'Test Sample Data'!M96&gt;0),'Test Sample Data'!M96,$C$109),""))</f>
        <v/>
      </c>
      <c r="N97" s="41" t="str">
        <f>IF('Test Sample Data'!N96="","",IF(SUM('Test Sample Data'!N$3:N$98)&gt;10,IF(AND(ISNUMBER('Test Sample Data'!N96),'Test Sample Data'!N96&lt;$C$109, 'Test Sample Data'!N96&gt;0),'Test Sample Data'!N96,$C$109),""))</f>
        <v/>
      </c>
      <c r="O97" s="41" t="str">
        <f>'Gene Table'!B96</f>
        <v>PPC1</v>
      </c>
      <c r="P97" s="102">
        <v>94</v>
      </c>
      <c r="Q97" s="41">
        <f>IF('Control Sample Data'!C96="","",IF(SUM('Control Sample Data'!C$3:C$98)&gt;10,IF(AND(ISNUMBER('Control Sample Data'!C96),'Control Sample Data'!C96&lt;$C$109, 'Control Sample Data'!C96&gt;0),'Control Sample Data'!C96,$C$109),""))</f>
        <v>17.510000000000002</v>
      </c>
      <c r="R97" s="41">
        <f>IF('Control Sample Data'!D96="","",IF(SUM('Control Sample Data'!D$3:D$98)&gt;10,IF(AND(ISNUMBER('Control Sample Data'!D96),'Control Sample Data'!D96&lt;$C$109, 'Control Sample Data'!D96&gt;0),'Control Sample Data'!D96,$C$109),""))</f>
        <v>17.53</v>
      </c>
      <c r="S97" s="41">
        <f>IF('Control Sample Data'!E96="","",IF(SUM('Control Sample Data'!E$3:E$98)&gt;10,IF(AND(ISNUMBER('Control Sample Data'!E96),'Control Sample Data'!E96&lt;$C$109, 'Control Sample Data'!E96&gt;0),'Control Sample Data'!E96,$C$109),""))</f>
        <v>17.61</v>
      </c>
      <c r="T97" s="41" t="str">
        <f>IF('Control Sample Data'!F96="","",IF(SUM('Control Sample Data'!F$3:F$98)&gt;10,IF(AND(ISNUMBER('Control Sample Data'!F96),'Control Sample Data'!F96&lt;$C$109, 'Control Sample Data'!F96&gt;0),'Control Sample Data'!F96,$C$109),""))</f>
        <v/>
      </c>
      <c r="U97" s="41" t="str">
        <f>IF('Control Sample Data'!G96="","",IF(SUM('Control Sample Data'!G$3:G$98)&gt;10,IF(AND(ISNUMBER('Control Sample Data'!G96),'Control Sample Data'!G96&lt;$C$109, 'Control Sample Data'!G96&gt;0),'Control Sample Data'!G96,$C$109),""))</f>
        <v/>
      </c>
      <c r="V97" s="41" t="str">
        <f>IF('Control Sample Data'!H96="","",IF(SUM('Control Sample Data'!H$3:H$98)&gt;10,IF(AND(ISNUMBER('Control Sample Data'!H96),'Control Sample Data'!H96&lt;$C$109, 'Control Sample Data'!H96&gt;0),'Control Sample Data'!H96,$C$109),""))</f>
        <v/>
      </c>
      <c r="W97" s="41" t="str">
        <f>IF('Control Sample Data'!I96="","",IF(SUM('Control Sample Data'!I$3:I$98)&gt;10,IF(AND(ISNUMBER('Control Sample Data'!I96),'Control Sample Data'!I96&lt;$C$109, 'Control Sample Data'!I96&gt;0),'Control Sample Data'!I96,$C$109),""))</f>
        <v/>
      </c>
      <c r="X97" s="41" t="str">
        <f>IF('Control Sample Data'!J96="","",IF(SUM('Control Sample Data'!J$3:J$98)&gt;10,IF(AND(ISNUMBER('Control Sample Data'!J96),'Control Sample Data'!J96&lt;$C$109, 'Control Sample Data'!J96&gt;0),'Control Sample Data'!J96,$C$109),""))</f>
        <v/>
      </c>
      <c r="Y97" s="41" t="str">
        <f>IF('Control Sample Data'!K96="","",IF(SUM('Control Sample Data'!K$3:K$98)&gt;10,IF(AND(ISNUMBER('Control Sample Data'!K96),'Control Sample Data'!K96&lt;$C$109, 'Control Sample Data'!K96&gt;0),'Control Sample Data'!K96,$C$109),""))</f>
        <v/>
      </c>
      <c r="Z97" s="41" t="str">
        <f>IF('Control Sample Data'!L96="","",IF(SUM('Control Sample Data'!L$3:L$98)&gt;10,IF(AND(ISNUMBER('Control Sample Data'!L96),'Control Sample Data'!L96&lt;$C$109, 'Control Sample Data'!L96&gt;0),'Control Sample Data'!L96,$C$109),""))</f>
        <v/>
      </c>
      <c r="AA97" s="41" t="str">
        <f>IF('Control Sample Data'!M96="","",IF(SUM('Control Sample Data'!M$3:M$98)&gt;10,IF(AND(ISNUMBER('Control Sample Data'!M96),'Control Sample Data'!M96&lt;$C$109, 'Control Sample Data'!M96&gt;0),'Control Sample Data'!M96,$C$109),""))</f>
        <v/>
      </c>
      <c r="AB97" s="127" t="str">
        <f>IF('Control Sample Data'!N96="","",IF(SUM('Control Sample Data'!N$3:N$98)&gt;10,IF(AND(ISNUMBER('Control Sample Data'!N96),'Control Sample Data'!N96&lt;$C$109, 'Control Sample Data'!N96&gt;0),'Control Sample Data'!N96,$C$109),""))</f>
        <v/>
      </c>
      <c r="BA97" s="85" t="str">
        <f t="shared" si="115"/>
        <v>PPC1</v>
      </c>
      <c r="BB97" s="107">
        <v>94</v>
      </c>
      <c r="BC97" s="86">
        <f t="shared" si="85"/>
        <v>-0.35800000000000054</v>
      </c>
      <c r="BD97" s="86">
        <f t="shared" si="86"/>
        <v>-0.57399999999999807</v>
      </c>
      <c r="BE97" s="86">
        <f t="shared" si="87"/>
        <v>-0.48199999999999932</v>
      </c>
      <c r="BF97" s="86" t="str">
        <f t="shared" si="88"/>
        <v/>
      </c>
      <c r="BG97" s="86" t="str">
        <f t="shared" si="89"/>
        <v/>
      </c>
      <c r="BH97" s="86" t="str">
        <f t="shared" si="90"/>
        <v/>
      </c>
      <c r="BI97" s="86" t="str">
        <f t="shared" si="91"/>
        <v/>
      </c>
      <c r="BJ97" s="86" t="str">
        <f t="shared" si="92"/>
        <v/>
      </c>
      <c r="BK97" s="86" t="str">
        <f t="shared" si="93"/>
        <v/>
      </c>
      <c r="BL97" s="86" t="str">
        <f t="shared" si="94"/>
        <v/>
      </c>
      <c r="BM97" s="86" t="str">
        <f t="shared" si="116"/>
        <v/>
      </c>
      <c r="BN97" s="86" t="str">
        <f t="shared" si="117"/>
        <v/>
      </c>
      <c r="BO97" s="86">
        <f t="shared" si="95"/>
        <v>-0.9599999999999973</v>
      </c>
      <c r="BP97" s="86">
        <f t="shared" si="96"/>
        <v>-0.81199999999999761</v>
      </c>
      <c r="BQ97" s="86">
        <f t="shared" si="97"/>
        <v>-0.96600000000000108</v>
      </c>
      <c r="BR97" s="86" t="str">
        <f t="shared" si="98"/>
        <v/>
      </c>
      <c r="BS97" s="86" t="str">
        <f t="shared" si="99"/>
        <v/>
      </c>
      <c r="BT97" s="86" t="str">
        <f t="shared" si="100"/>
        <v/>
      </c>
      <c r="BU97" s="86" t="str">
        <f t="shared" si="101"/>
        <v/>
      </c>
      <c r="BV97" s="86" t="str">
        <f t="shared" si="102"/>
        <v/>
      </c>
      <c r="BW97" s="86" t="str">
        <f t="shared" si="103"/>
        <v/>
      </c>
      <c r="BX97" s="86" t="str">
        <f t="shared" si="104"/>
        <v/>
      </c>
      <c r="BY97" s="86" t="str">
        <f t="shared" si="118"/>
        <v/>
      </c>
      <c r="BZ97" s="86" t="str">
        <f t="shared" si="119"/>
        <v/>
      </c>
      <c r="CA97" s="41">
        <f t="shared" si="120"/>
        <v>-0.47133333333333266</v>
      </c>
      <c r="CB97" s="41">
        <f t="shared" si="121"/>
        <v>-0.91266666666666529</v>
      </c>
      <c r="CC97" s="90" t="str">
        <f t="shared" si="122"/>
        <v>PPC1</v>
      </c>
      <c r="CD97" s="107">
        <v>94</v>
      </c>
      <c r="CE97" s="91">
        <f t="shared" si="105"/>
        <v>1.2816479241601935</v>
      </c>
      <c r="CF97" s="91">
        <f t="shared" si="106"/>
        <v>1.4886452551665377</v>
      </c>
      <c r="CG97" s="91">
        <f t="shared" si="107"/>
        <v>1.3966785324673971</v>
      </c>
      <c r="CH97" s="91" t="str">
        <f t="shared" si="108"/>
        <v/>
      </c>
      <c r="CI97" s="91" t="str">
        <f t="shared" si="109"/>
        <v/>
      </c>
      <c r="CJ97" s="91" t="str">
        <f t="shared" si="110"/>
        <v/>
      </c>
      <c r="CK97" s="91" t="str">
        <f t="shared" si="111"/>
        <v/>
      </c>
      <c r="CL97" s="91" t="str">
        <f t="shared" si="112"/>
        <v/>
      </c>
      <c r="CM97" s="91" t="str">
        <f t="shared" si="113"/>
        <v/>
      </c>
      <c r="CN97" s="91" t="str">
        <f t="shared" si="114"/>
        <v/>
      </c>
      <c r="CO97" s="91" t="str">
        <f t="shared" si="123"/>
        <v/>
      </c>
      <c r="CP97" s="91" t="str">
        <f t="shared" si="124"/>
        <v/>
      </c>
      <c r="CQ97" s="91">
        <f t="shared" si="128"/>
        <v>1.9453098948245675</v>
      </c>
      <c r="CR97" s="91">
        <f t="shared" si="128"/>
        <v>1.7556435952190357</v>
      </c>
      <c r="CS97" s="91">
        <f t="shared" si="128"/>
        <v>1.9534170579244563</v>
      </c>
      <c r="CT97" s="91" t="str">
        <f t="shared" si="128"/>
        <v/>
      </c>
      <c r="CU97" s="91" t="str">
        <f t="shared" si="128"/>
        <v/>
      </c>
      <c r="CV97" s="91" t="str">
        <f t="shared" si="128"/>
        <v/>
      </c>
      <c r="CW97" s="91" t="str">
        <f t="shared" si="128"/>
        <v/>
      </c>
      <c r="CX97" s="91" t="str">
        <f t="shared" si="128"/>
        <v/>
      </c>
      <c r="CY97" s="91" t="str">
        <f t="shared" si="129"/>
        <v/>
      </c>
      <c r="CZ97" s="91" t="str">
        <f t="shared" si="129"/>
        <v/>
      </c>
      <c r="DA97" s="91" t="str">
        <f t="shared" si="125"/>
        <v/>
      </c>
      <c r="DB97" s="91" t="str">
        <f t="shared" si="126"/>
        <v/>
      </c>
    </row>
    <row r="98" spans="1:106" ht="15" customHeight="1" x14ac:dyDescent="0.3">
      <c r="A98" s="126" t="str">
        <f>'Gene Table'!B97</f>
        <v>PPC2</v>
      </c>
      <c r="B98" s="102">
        <v>95</v>
      </c>
      <c r="C98" s="41">
        <f>IF('Test Sample Data'!C97="","",IF(SUM('Test Sample Data'!C$3:C$98)&gt;10,IF(AND(ISNUMBER('Test Sample Data'!C97),'Test Sample Data'!C97&lt;$C$109, 'Test Sample Data'!C97&gt;0),'Test Sample Data'!C97,$C$109),""))</f>
        <v>18.190000000000001</v>
      </c>
      <c r="D98" s="41">
        <f>IF('Test Sample Data'!D97="","",IF(SUM('Test Sample Data'!D$3:D$98)&gt;10,IF(AND(ISNUMBER('Test Sample Data'!D97),'Test Sample Data'!D97&lt;$C$109, 'Test Sample Data'!D97&gt;0),'Test Sample Data'!D97,$C$109),""))</f>
        <v>18.12</v>
      </c>
      <c r="E98" s="41">
        <f>IF('Test Sample Data'!E97="","",IF(SUM('Test Sample Data'!E$3:E$98)&gt;10,IF(AND(ISNUMBER('Test Sample Data'!E97),'Test Sample Data'!E97&lt;$C$109, 'Test Sample Data'!E97&gt;0),'Test Sample Data'!E97,$C$109),""))</f>
        <v>18.09</v>
      </c>
      <c r="F98" s="41" t="str">
        <f>IF('Test Sample Data'!F97="","",IF(SUM('Test Sample Data'!F$3:F$98)&gt;10,IF(AND(ISNUMBER('Test Sample Data'!F97),'Test Sample Data'!F97&lt;$C$109, 'Test Sample Data'!F97&gt;0),'Test Sample Data'!F97,$C$109),""))</f>
        <v/>
      </c>
      <c r="G98" s="41" t="str">
        <f>IF('Test Sample Data'!G97="","",IF(SUM('Test Sample Data'!G$3:G$98)&gt;10,IF(AND(ISNUMBER('Test Sample Data'!G97),'Test Sample Data'!G97&lt;$C$109, 'Test Sample Data'!G97&gt;0),'Test Sample Data'!G97,$C$109),""))</f>
        <v/>
      </c>
      <c r="H98" s="41" t="str">
        <f>IF('Test Sample Data'!H97="","",IF(SUM('Test Sample Data'!H$3:H$98)&gt;10,IF(AND(ISNUMBER('Test Sample Data'!H97),'Test Sample Data'!H97&lt;$C$109, 'Test Sample Data'!H97&gt;0),'Test Sample Data'!H97,$C$109),""))</f>
        <v/>
      </c>
      <c r="I98" s="41" t="str">
        <f>IF('Test Sample Data'!I97="","",IF(SUM('Test Sample Data'!I$3:I$98)&gt;10,IF(AND(ISNUMBER('Test Sample Data'!I97),'Test Sample Data'!I97&lt;$C$109, 'Test Sample Data'!I97&gt;0),'Test Sample Data'!I97,$C$109),""))</f>
        <v/>
      </c>
      <c r="J98" s="41" t="str">
        <f>IF('Test Sample Data'!J97="","",IF(SUM('Test Sample Data'!J$3:J$98)&gt;10,IF(AND(ISNUMBER('Test Sample Data'!J97),'Test Sample Data'!J97&lt;$C$109, 'Test Sample Data'!J97&gt;0),'Test Sample Data'!J97,$C$109),""))</f>
        <v/>
      </c>
      <c r="K98" s="41" t="str">
        <f>IF('Test Sample Data'!K97="","",IF(SUM('Test Sample Data'!K$3:K$98)&gt;10,IF(AND(ISNUMBER('Test Sample Data'!K97),'Test Sample Data'!K97&lt;$C$109, 'Test Sample Data'!K97&gt;0),'Test Sample Data'!K97,$C$109),""))</f>
        <v/>
      </c>
      <c r="L98" s="41" t="str">
        <f>IF('Test Sample Data'!L97="","",IF(SUM('Test Sample Data'!L$3:L$98)&gt;10,IF(AND(ISNUMBER('Test Sample Data'!L97),'Test Sample Data'!L97&lt;$C$109, 'Test Sample Data'!L97&gt;0),'Test Sample Data'!L97,$C$109),""))</f>
        <v/>
      </c>
      <c r="M98" s="41" t="str">
        <f>IF('Test Sample Data'!M97="","",IF(SUM('Test Sample Data'!M$3:M$98)&gt;10,IF(AND(ISNUMBER('Test Sample Data'!M97),'Test Sample Data'!M97&lt;$C$109, 'Test Sample Data'!M97&gt;0),'Test Sample Data'!M97,$C$109),""))</f>
        <v/>
      </c>
      <c r="N98" s="41" t="str">
        <f>IF('Test Sample Data'!N97="","",IF(SUM('Test Sample Data'!N$3:N$98)&gt;10,IF(AND(ISNUMBER('Test Sample Data'!N97),'Test Sample Data'!N97&lt;$C$109, 'Test Sample Data'!N97&gt;0),'Test Sample Data'!N97,$C$109),""))</f>
        <v/>
      </c>
      <c r="O98" s="41" t="str">
        <f>'Gene Table'!B97</f>
        <v>PPC2</v>
      </c>
      <c r="P98" s="102">
        <v>95</v>
      </c>
      <c r="Q98" s="41">
        <f>IF('Control Sample Data'!C97="","",IF(SUM('Control Sample Data'!C$3:C$98)&gt;10,IF(AND(ISNUMBER('Control Sample Data'!C97),'Control Sample Data'!C97&lt;$C$109, 'Control Sample Data'!C97&gt;0),'Control Sample Data'!C97,$C$109),""))</f>
        <v>17.64</v>
      </c>
      <c r="R98" s="41">
        <f>IF('Control Sample Data'!D97="","",IF(SUM('Control Sample Data'!D$3:D$98)&gt;10,IF(AND(ISNUMBER('Control Sample Data'!D97),'Control Sample Data'!D97&lt;$C$109, 'Control Sample Data'!D97&gt;0),'Control Sample Data'!D97,$C$109),""))</f>
        <v>17.41</v>
      </c>
      <c r="S98" s="41">
        <f>IF('Control Sample Data'!E97="","",IF(SUM('Control Sample Data'!E$3:E$98)&gt;10,IF(AND(ISNUMBER('Control Sample Data'!E97),'Control Sample Data'!E97&lt;$C$109, 'Control Sample Data'!E97&gt;0),'Control Sample Data'!E97,$C$109),""))</f>
        <v>17.54</v>
      </c>
      <c r="T98" s="41" t="str">
        <f>IF('Control Sample Data'!F97="","",IF(SUM('Control Sample Data'!F$3:F$98)&gt;10,IF(AND(ISNUMBER('Control Sample Data'!F97),'Control Sample Data'!F97&lt;$C$109, 'Control Sample Data'!F97&gt;0),'Control Sample Data'!F97,$C$109),""))</f>
        <v/>
      </c>
      <c r="U98" s="41" t="str">
        <f>IF('Control Sample Data'!G97="","",IF(SUM('Control Sample Data'!G$3:G$98)&gt;10,IF(AND(ISNUMBER('Control Sample Data'!G97),'Control Sample Data'!G97&lt;$C$109, 'Control Sample Data'!G97&gt;0),'Control Sample Data'!G97,$C$109),""))</f>
        <v/>
      </c>
      <c r="V98" s="41" t="str">
        <f>IF('Control Sample Data'!H97="","",IF(SUM('Control Sample Data'!H$3:H$98)&gt;10,IF(AND(ISNUMBER('Control Sample Data'!H97),'Control Sample Data'!H97&lt;$C$109, 'Control Sample Data'!H97&gt;0),'Control Sample Data'!H97,$C$109),""))</f>
        <v/>
      </c>
      <c r="W98" s="41" t="str">
        <f>IF('Control Sample Data'!I97="","",IF(SUM('Control Sample Data'!I$3:I$98)&gt;10,IF(AND(ISNUMBER('Control Sample Data'!I97),'Control Sample Data'!I97&lt;$C$109, 'Control Sample Data'!I97&gt;0),'Control Sample Data'!I97,$C$109),""))</f>
        <v/>
      </c>
      <c r="X98" s="41" t="str">
        <f>IF('Control Sample Data'!J97="","",IF(SUM('Control Sample Data'!J$3:J$98)&gt;10,IF(AND(ISNUMBER('Control Sample Data'!J97),'Control Sample Data'!J97&lt;$C$109, 'Control Sample Data'!J97&gt;0),'Control Sample Data'!J97,$C$109),""))</f>
        <v/>
      </c>
      <c r="Y98" s="41" t="str">
        <f>IF('Control Sample Data'!K97="","",IF(SUM('Control Sample Data'!K$3:K$98)&gt;10,IF(AND(ISNUMBER('Control Sample Data'!K97),'Control Sample Data'!K97&lt;$C$109, 'Control Sample Data'!K97&gt;0),'Control Sample Data'!K97,$C$109),""))</f>
        <v/>
      </c>
      <c r="Z98" s="41" t="str">
        <f>IF('Control Sample Data'!L97="","",IF(SUM('Control Sample Data'!L$3:L$98)&gt;10,IF(AND(ISNUMBER('Control Sample Data'!L97),'Control Sample Data'!L97&lt;$C$109, 'Control Sample Data'!L97&gt;0),'Control Sample Data'!L97,$C$109),""))</f>
        <v/>
      </c>
      <c r="AA98" s="41" t="str">
        <f>IF('Control Sample Data'!M97="","",IF(SUM('Control Sample Data'!M$3:M$98)&gt;10,IF(AND(ISNUMBER('Control Sample Data'!M97),'Control Sample Data'!M97&lt;$C$109, 'Control Sample Data'!M97&gt;0),'Control Sample Data'!M97,$C$109),""))</f>
        <v/>
      </c>
      <c r="AB98" s="127" t="str">
        <f>IF('Control Sample Data'!N97="","",IF(SUM('Control Sample Data'!N$3:N$98)&gt;10,IF(AND(ISNUMBER('Control Sample Data'!N97),'Control Sample Data'!N97&lt;$C$109, 'Control Sample Data'!N97&gt;0),'Control Sample Data'!N97,$C$109),""))</f>
        <v/>
      </c>
      <c r="BA98" s="85" t="str">
        <f t="shared" si="115"/>
        <v>PPC2</v>
      </c>
      <c r="BB98" s="107">
        <v>95</v>
      </c>
      <c r="BC98" s="86">
        <f t="shared" si="85"/>
        <v>-0.51800000000000068</v>
      </c>
      <c r="BD98" s="86">
        <f t="shared" si="86"/>
        <v>-0.5639999999999965</v>
      </c>
      <c r="BE98" s="86">
        <f t="shared" si="87"/>
        <v>-0.49200000000000088</v>
      </c>
      <c r="BF98" s="86" t="str">
        <f t="shared" si="88"/>
        <v/>
      </c>
      <c r="BG98" s="86" t="str">
        <f t="shared" si="89"/>
        <v/>
      </c>
      <c r="BH98" s="86" t="str">
        <f t="shared" si="90"/>
        <v/>
      </c>
      <c r="BI98" s="86" t="str">
        <f t="shared" si="91"/>
        <v/>
      </c>
      <c r="BJ98" s="86" t="str">
        <f t="shared" si="92"/>
        <v/>
      </c>
      <c r="BK98" s="86" t="str">
        <f t="shared" si="93"/>
        <v/>
      </c>
      <c r="BL98" s="86" t="str">
        <f t="shared" si="94"/>
        <v/>
      </c>
      <c r="BM98" s="86" t="str">
        <f t="shared" si="116"/>
        <v/>
      </c>
      <c r="BN98" s="86" t="str">
        <f t="shared" si="117"/>
        <v/>
      </c>
      <c r="BO98" s="86">
        <f t="shared" si="95"/>
        <v>-0.82999999999999829</v>
      </c>
      <c r="BP98" s="86">
        <f t="shared" si="96"/>
        <v>-0.93199999999999861</v>
      </c>
      <c r="BQ98" s="86">
        <f t="shared" si="97"/>
        <v>-1.0360000000000014</v>
      </c>
      <c r="BR98" s="86" t="str">
        <f t="shared" si="98"/>
        <v/>
      </c>
      <c r="BS98" s="86" t="str">
        <f t="shared" si="99"/>
        <v/>
      </c>
      <c r="BT98" s="86" t="str">
        <f t="shared" si="100"/>
        <v/>
      </c>
      <c r="BU98" s="86" t="str">
        <f t="shared" si="101"/>
        <v/>
      </c>
      <c r="BV98" s="86" t="str">
        <f t="shared" si="102"/>
        <v/>
      </c>
      <c r="BW98" s="86" t="str">
        <f t="shared" si="103"/>
        <v/>
      </c>
      <c r="BX98" s="86" t="str">
        <f t="shared" si="104"/>
        <v/>
      </c>
      <c r="BY98" s="86" t="str">
        <f t="shared" si="118"/>
        <v/>
      </c>
      <c r="BZ98" s="86" t="str">
        <f t="shared" si="119"/>
        <v/>
      </c>
      <c r="CA98" s="41">
        <f t="shared" si="120"/>
        <v>-0.52466666666666606</v>
      </c>
      <c r="CB98" s="41">
        <f t="shared" si="121"/>
        <v>-0.93266666666666609</v>
      </c>
      <c r="CC98" s="90" t="str">
        <f t="shared" si="122"/>
        <v>PPC2</v>
      </c>
      <c r="CD98" s="107">
        <v>95</v>
      </c>
      <c r="CE98" s="91">
        <f t="shared" si="105"/>
        <v>1.4319687412011441</v>
      </c>
      <c r="CF98" s="91">
        <f t="shared" si="106"/>
        <v>1.4783624312738384</v>
      </c>
      <c r="CG98" s="91">
        <f t="shared" si="107"/>
        <v>1.4063931999131201</v>
      </c>
      <c r="CH98" s="91" t="str">
        <f t="shared" si="108"/>
        <v/>
      </c>
      <c r="CI98" s="91" t="str">
        <f t="shared" si="109"/>
        <v/>
      </c>
      <c r="CJ98" s="91" t="str">
        <f t="shared" si="110"/>
        <v/>
      </c>
      <c r="CK98" s="91" t="str">
        <f t="shared" si="111"/>
        <v/>
      </c>
      <c r="CL98" s="91" t="str">
        <f t="shared" si="112"/>
        <v/>
      </c>
      <c r="CM98" s="91" t="str">
        <f t="shared" si="113"/>
        <v/>
      </c>
      <c r="CN98" s="91" t="str">
        <f t="shared" si="114"/>
        <v/>
      </c>
      <c r="CO98" s="91" t="str">
        <f t="shared" si="123"/>
        <v/>
      </c>
      <c r="CP98" s="91" t="str">
        <f t="shared" si="124"/>
        <v/>
      </c>
      <c r="CQ98" s="91">
        <f t="shared" si="128"/>
        <v>1.7776853623331381</v>
      </c>
      <c r="CR98" s="91">
        <f t="shared" si="128"/>
        <v>1.9079191010951144</v>
      </c>
      <c r="CS98" s="91">
        <f t="shared" si="128"/>
        <v>2.0505344757771895</v>
      </c>
      <c r="CT98" s="91" t="str">
        <f t="shared" si="128"/>
        <v/>
      </c>
      <c r="CU98" s="91" t="str">
        <f t="shared" si="128"/>
        <v/>
      </c>
      <c r="CV98" s="91" t="str">
        <f t="shared" si="128"/>
        <v/>
      </c>
      <c r="CW98" s="91" t="str">
        <f t="shared" si="128"/>
        <v/>
      </c>
      <c r="CX98" s="91" t="str">
        <f t="shared" si="128"/>
        <v/>
      </c>
      <c r="CY98" s="91" t="str">
        <f t="shared" si="129"/>
        <v/>
      </c>
      <c r="CZ98" s="91" t="str">
        <f t="shared" si="129"/>
        <v/>
      </c>
      <c r="DA98" s="91" t="str">
        <f t="shared" si="125"/>
        <v/>
      </c>
      <c r="DB98" s="91" t="str">
        <f t="shared" si="126"/>
        <v/>
      </c>
    </row>
    <row r="99" spans="1:106" ht="15" customHeight="1" thickBot="1" x14ac:dyDescent="0.35">
      <c r="A99" s="128" t="str">
        <f>'Gene Table'!B98</f>
        <v>PPC3</v>
      </c>
      <c r="B99" s="129">
        <v>96</v>
      </c>
      <c r="C99" s="130">
        <f>IF('Test Sample Data'!C98="","",IF(SUM('Test Sample Data'!C$3:C$98)&gt;10,IF(AND(ISNUMBER('Test Sample Data'!C98),'Test Sample Data'!C98&lt;$C$109, 'Test Sample Data'!C98&gt;0),'Test Sample Data'!C98,$C$109),""))</f>
        <v>18.649999999999999</v>
      </c>
      <c r="D99" s="130">
        <f>IF('Test Sample Data'!D98="","",IF(SUM('Test Sample Data'!D$3:D$98)&gt;10,IF(AND(ISNUMBER('Test Sample Data'!D98),'Test Sample Data'!D98&lt;$C$109, 'Test Sample Data'!D98&gt;0),'Test Sample Data'!D98,$C$109),""))</f>
        <v>18.149999999999999</v>
      </c>
      <c r="E99" s="130">
        <f>IF('Test Sample Data'!E98="","",IF(SUM('Test Sample Data'!E$3:E$98)&gt;10,IF(AND(ISNUMBER('Test Sample Data'!E98),'Test Sample Data'!E98&lt;$C$109, 'Test Sample Data'!E98&gt;0),'Test Sample Data'!E98,$C$109),""))</f>
        <v>18.239999999999998</v>
      </c>
      <c r="F99" s="130" t="str">
        <f>IF('Test Sample Data'!F98="","",IF(SUM('Test Sample Data'!F$3:F$98)&gt;10,IF(AND(ISNUMBER('Test Sample Data'!F98),'Test Sample Data'!F98&lt;$C$109, 'Test Sample Data'!F98&gt;0),'Test Sample Data'!F98,$C$109),""))</f>
        <v/>
      </c>
      <c r="G99" s="130" t="str">
        <f>IF('Test Sample Data'!G98="","",IF(SUM('Test Sample Data'!G$3:G$98)&gt;10,IF(AND(ISNUMBER('Test Sample Data'!G98),'Test Sample Data'!G98&lt;$C$109, 'Test Sample Data'!G98&gt;0),'Test Sample Data'!G98,$C$109),""))</f>
        <v/>
      </c>
      <c r="H99" s="130" t="str">
        <f>IF('Test Sample Data'!H98="","",IF(SUM('Test Sample Data'!H$3:H$98)&gt;10,IF(AND(ISNUMBER('Test Sample Data'!H98),'Test Sample Data'!H98&lt;$C$109, 'Test Sample Data'!H98&gt;0),'Test Sample Data'!H98,$C$109),""))</f>
        <v/>
      </c>
      <c r="I99" s="130" t="str">
        <f>IF('Test Sample Data'!I98="","",IF(SUM('Test Sample Data'!I$3:I$98)&gt;10,IF(AND(ISNUMBER('Test Sample Data'!I98),'Test Sample Data'!I98&lt;$C$109, 'Test Sample Data'!I98&gt;0),'Test Sample Data'!I98,$C$109),""))</f>
        <v/>
      </c>
      <c r="J99" s="130" t="str">
        <f>IF('Test Sample Data'!J98="","",IF(SUM('Test Sample Data'!J$3:J$98)&gt;10,IF(AND(ISNUMBER('Test Sample Data'!J98),'Test Sample Data'!J98&lt;$C$109, 'Test Sample Data'!J98&gt;0),'Test Sample Data'!J98,$C$109),""))</f>
        <v/>
      </c>
      <c r="K99" s="130" t="str">
        <f>IF('Test Sample Data'!K98="","",IF(SUM('Test Sample Data'!K$3:K$98)&gt;10,IF(AND(ISNUMBER('Test Sample Data'!K98),'Test Sample Data'!K98&lt;$C$109, 'Test Sample Data'!K98&gt;0),'Test Sample Data'!K98,$C$109),""))</f>
        <v/>
      </c>
      <c r="L99" s="130" t="str">
        <f>IF('Test Sample Data'!L98="","",IF(SUM('Test Sample Data'!L$3:L$98)&gt;10,IF(AND(ISNUMBER('Test Sample Data'!L98),'Test Sample Data'!L98&lt;$C$109, 'Test Sample Data'!L98&gt;0),'Test Sample Data'!L98,$C$109),""))</f>
        <v/>
      </c>
      <c r="M99" s="130" t="str">
        <f>IF('Test Sample Data'!M98="","",IF(SUM('Test Sample Data'!M$3:M$98)&gt;10,IF(AND(ISNUMBER('Test Sample Data'!M98),'Test Sample Data'!M98&lt;$C$109, 'Test Sample Data'!M98&gt;0),'Test Sample Data'!M98,$C$109),""))</f>
        <v/>
      </c>
      <c r="N99" s="130" t="str">
        <f>IF('Test Sample Data'!N98="","",IF(SUM('Test Sample Data'!N$3:N$98)&gt;10,IF(AND(ISNUMBER('Test Sample Data'!N98),'Test Sample Data'!N98&lt;$C$109, 'Test Sample Data'!N98&gt;0),'Test Sample Data'!N98,$C$109),""))</f>
        <v/>
      </c>
      <c r="O99" s="130" t="str">
        <f>'Gene Table'!B98</f>
        <v>PPC3</v>
      </c>
      <c r="P99" s="129">
        <v>96</v>
      </c>
      <c r="Q99" s="130">
        <f>IF('Control Sample Data'!C98="","",IF(SUM('Control Sample Data'!C$3:C$98)&gt;10,IF(AND(ISNUMBER('Control Sample Data'!C98),'Control Sample Data'!C98&lt;$C$109, 'Control Sample Data'!C98&gt;0),'Control Sample Data'!C98,$C$109),""))</f>
        <v>17.899999999999999</v>
      </c>
      <c r="R99" s="130">
        <f>IF('Control Sample Data'!D98="","",IF(SUM('Control Sample Data'!D$3:D$98)&gt;10,IF(AND(ISNUMBER('Control Sample Data'!D98),'Control Sample Data'!D98&lt;$C$109, 'Control Sample Data'!D98&gt;0),'Control Sample Data'!D98,$C$109),""))</f>
        <v>17.93</v>
      </c>
      <c r="S99" s="130">
        <f>IF('Control Sample Data'!E98="","",IF(SUM('Control Sample Data'!E$3:E$98)&gt;10,IF(AND(ISNUMBER('Control Sample Data'!E98),'Control Sample Data'!E98&lt;$C$109, 'Control Sample Data'!E98&gt;0),'Control Sample Data'!E98,$C$109),""))</f>
        <v>17.66</v>
      </c>
      <c r="T99" s="130" t="str">
        <f>IF('Control Sample Data'!F98="","",IF(SUM('Control Sample Data'!F$3:F$98)&gt;10,IF(AND(ISNUMBER('Control Sample Data'!F98),'Control Sample Data'!F98&lt;$C$109, 'Control Sample Data'!F98&gt;0),'Control Sample Data'!F98,$C$109),""))</f>
        <v/>
      </c>
      <c r="U99" s="130" t="str">
        <f>IF('Control Sample Data'!G98="","",IF(SUM('Control Sample Data'!G$3:G$98)&gt;10,IF(AND(ISNUMBER('Control Sample Data'!G98),'Control Sample Data'!G98&lt;$C$109, 'Control Sample Data'!G98&gt;0),'Control Sample Data'!G98,$C$109),""))</f>
        <v/>
      </c>
      <c r="V99" s="130" t="str">
        <f>IF('Control Sample Data'!H98="","",IF(SUM('Control Sample Data'!H$3:H$98)&gt;10,IF(AND(ISNUMBER('Control Sample Data'!H98),'Control Sample Data'!H98&lt;$C$109, 'Control Sample Data'!H98&gt;0),'Control Sample Data'!H98,$C$109),""))</f>
        <v/>
      </c>
      <c r="W99" s="130" t="str">
        <f>IF('Control Sample Data'!I98="","",IF(SUM('Control Sample Data'!I$3:I$98)&gt;10,IF(AND(ISNUMBER('Control Sample Data'!I98),'Control Sample Data'!I98&lt;$C$109, 'Control Sample Data'!I98&gt;0),'Control Sample Data'!I98,$C$109),""))</f>
        <v/>
      </c>
      <c r="X99" s="130" t="str">
        <f>IF('Control Sample Data'!J98="","",IF(SUM('Control Sample Data'!J$3:J$98)&gt;10,IF(AND(ISNUMBER('Control Sample Data'!J98),'Control Sample Data'!J98&lt;$C$109, 'Control Sample Data'!J98&gt;0),'Control Sample Data'!J98,$C$109),""))</f>
        <v/>
      </c>
      <c r="Y99" s="130" t="str">
        <f>IF('Control Sample Data'!K98="","",IF(SUM('Control Sample Data'!K$3:K$98)&gt;10,IF(AND(ISNUMBER('Control Sample Data'!K98),'Control Sample Data'!K98&lt;$C$109, 'Control Sample Data'!K98&gt;0),'Control Sample Data'!K98,$C$109),""))</f>
        <v/>
      </c>
      <c r="Z99" s="130" t="str">
        <f>IF('Control Sample Data'!L98="","",IF(SUM('Control Sample Data'!L$3:L$98)&gt;10,IF(AND(ISNUMBER('Control Sample Data'!L98),'Control Sample Data'!L98&lt;$C$109, 'Control Sample Data'!L98&gt;0),'Control Sample Data'!L98,$C$109),""))</f>
        <v/>
      </c>
      <c r="AA99" s="130" t="str">
        <f>IF('Control Sample Data'!M98="","",IF(SUM('Control Sample Data'!M$3:M$98)&gt;10,IF(AND(ISNUMBER('Control Sample Data'!M98),'Control Sample Data'!M98&lt;$C$109, 'Control Sample Data'!M98&gt;0),'Control Sample Data'!M98,$C$109),""))</f>
        <v/>
      </c>
      <c r="AB99" s="131" t="str">
        <f>IF('Control Sample Data'!N98="","",IF(SUM('Control Sample Data'!N$3:N$98)&gt;10,IF(AND(ISNUMBER('Control Sample Data'!N98),'Control Sample Data'!N98&lt;$C$109, 'Control Sample Data'!N98&gt;0),'Control Sample Data'!N98,$C$109),""))</f>
        <v/>
      </c>
      <c r="BA99" s="85" t="str">
        <f t="shared" si="115"/>
        <v>PPC3</v>
      </c>
      <c r="BB99" s="107">
        <v>96</v>
      </c>
      <c r="BC99" s="86">
        <f t="shared" si="85"/>
        <v>-5.8000000000003382E-2</v>
      </c>
      <c r="BD99" s="86">
        <f t="shared" si="86"/>
        <v>-0.53399999999999892</v>
      </c>
      <c r="BE99" s="86">
        <f t="shared" si="87"/>
        <v>-0.3420000000000023</v>
      </c>
      <c r="BF99" s="86" t="str">
        <f t="shared" si="88"/>
        <v/>
      </c>
      <c r="BG99" s="86" t="str">
        <f t="shared" si="89"/>
        <v/>
      </c>
      <c r="BH99" s="86" t="str">
        <f t="shared" si="90"/>
        <v/>
      </c>
      <c r="BI99" s="86" t="str">
        <f t="shared" si="91"/>
        <v/>
      </c>
      <c r="BJ99" s="86" t="str">
        <f t="shared" si="92"/>
        <v/>
      </c>
      <c r="BK99" s="86" t="str">
        <f t="shared" si="93"/>
        <v/>
      </c>
      <c r="BL99" s="86" t="str">
        <f t="shared" si="94"/>
        <v/>
      </c>
      <c r="BM99" s="86" t="str">
        <f t="shared" si="116"/>
        <v/>
      </c>
      <c r="BN99" s="86" t="str">
        <f t="shared" si="117"/>
        <v/>
      </c>
      <c r="BO99" s="86">
        <f t="shared" si="95"/>
        <v>-0.57000000000000028</v>
      </c>
      <c r="BP99" s="86">
        <f t="shared" si="96"/>
        <v>-0.41199999999999903</v>
      </c>
      <c r="BQ99" s="86">
        <f t="shared" si="97"/>
        <v>-0.91600000000000037</v>
      </c>
      <c r="BR99" s="86" t="str">
        <f t="shared" si="98"/>
        <v/>
      </c>
      <c r="BS99" s="86" t="str">
        <f t="shared" si="99"/>
        <v/>
      </c>
      <c r="BT99" s="86" t="str">
        <f t="shared" si="100"/>
        <v/>
      </c>
      <c r="BU99" s="86" t="str">
        <f t="shared" si="101"/>
        <v/>
      </c>
      <c r="BV99" s="86" t="str">
        <f t="shared" si="102"/>
        <v/>
      </c>
      <c r="BW99" s="86" t="str">
        <f t="shared" si="103"/>
        <v/>
      </c>
      <c r="BX99" s="86" t="str">
        <f t="shared" si="104"/>
        <v/>
      </c>
      <c r="BY99" s="86" t="str">
        <f t="shared" si="118"/>
        <v/>
      </c>
      <c r="BZ99" s="86" t="str">
        <f t="shared" si="119"/>
        <v/>
      </c>
      <c r="CA99" s="41">
        <f t="shared" si="120"/>
        <v>-0.31133333333333485</v>
      </c>
      <c r="CB99" s="41">
        <f t="shared" si="121"/>
        <v>-0.6326666666666666</v>
      </c>
      <c r="CC99" s="90" t="str">
        <f t="shared" si="122"/>
        <v>PPC3</v>
      </c>
      <c r="CD99" s="107">
        <v>96</v>
      </c>
      <c r="CE99" s="91">
        <f t="shared" si="105"/>
        <v>1.041021597684114</v>
      </c>
      <c r="CF99" s="91">
        <f t="shared" si="106"/>
        <v>1.4479381723795579</v>
      </c>
      <c r="CG99" s="91">
        <f t="shared" si="107"/>
        <v>1.2675125220344265</v>
      </c>
      <c r="CH99" s="91" t="str">
        <f t="shared" si="108"/>
        <v/>
      </c>
      <c r="CI99" s="91" t="str">
        <f t="shared" si="109"/>
        <v/>
      </c>
      <c r="CJ99" s="91" t="str">
        <f t="shared" si="110"/>
        <v/>
      </c>
      <c r="CK99" s="91" t="str">
        <f t="shared" si="111"/>
        <v/>
      </c>
      <c r="CL99" s="91" t="str">
        <f t="shared" si="112"/>
        <v/>
      </c>
      <c r="CM99" s="91" t="str">
        <f t="shared" si="113"/>
        <v/>
      </c>
      <c r="CN99" s="91" t="str">
        <f t="shared" si="114"/>
        <v/>
      </c>
      <c r="CO99" s="91" t="str">
        <f t="shared" si="123"/>
        <v/>
      </c>
      <c r="CP99" s="91" t="str">
        <f t="shared" si="124"/>
        <v/>
      </c>
      <c r="CQ99" s="91">
        <f t="shared" si="128"/>
        <v>1.4845235706290494</v>
      </c>
      <c r="CR99" s="91">
        <f t="shared" si="128"/>
        <v>1.3305290410806851</v>
      </c>
      <c r="CS99" s="91">
        <f t="shared" si="128"/>
        <v>1.8868765017907205</v>
      </c>
      <c r="CT99" s="91" t="str">
        <f t="shared" si="128"/>
        <v/>
      </c>
      <c r="CU99" s="91" t="str">
        <f t="shared" si="128"/>
        <v/>
      </c>
      <c r="CV99" s="91" t="str">
        <f t="shared" si="128"/>
        <v/>
      </c>
      <c r="CW99" s="91" t="str">
        <f t="shared" si="128"/>
        <v/>
      </c>
      <c r="CX99" s="91" t="str">
        <f t="shared" si="128"/>
        <v/>
      </c>
      <c r="CY99" s="91" t="str">
        <f t="shared" si="129"/>
        <v/>
      </c>
      <c r="CZ99" s="91" t="str">
        <f t="shared" si="129"/>
        <v/>
      </c>
      <c r="DA99" s="91" t="str">
        <f t="shared" si="125"/>
        <v/>
      </c>
      <c r="DB99" s="91" t="str">
        <f t="shared" si="126"/>
        <v/>
      </c>
    </row>
    <row r="100" spans="1:106" ht="15" customHeight="1" thickBot="1" x14ac:dyDescent="0.35"/>
    <row r="101" spans="1:106" ht="15" customHeight="1" x14ac:dyDescent="0.3">
      <c r="A101" s="141" t="str">
        <f>MID('Gene Table'!B1,4,1)&amp;"GDC"</f>
        <v>HGDC</v>
      </c>
      <c r="B101" s="142"/>
      <c r="C101" s="143">
        <f t="shared" ref="C101:C107" si="130">VLOOKUP($A101,$A$4:$AB$99,3,FALSE)</f>
        <v>35</v>
      </c>
      <c r="D101" s="143">
        <f t="shared" ref="D101:D107" si="131">VLOOKUP($A101,$A$4:$AB$99,4,FALSE)</f>
        <v>35</v>
      </c>
      <c r="E101" s="143">
        <f t="shared" ref="E101:E107" si="132">VLOOKUP($A101,$A$4:$AB$99,5,FALSE)</f>
        <v>35</v>
      </c>
      <c r="F101" s="143" t="str">
        <f t="shared" ref="F101:F107" si="133">VLOOKUP($A101,$A$4:$AB$99,6,FALSE)</f>
        <v/>
      </c>
      <c r="G101" s="143" t="str">
        <f t="shared" ref="G101:G107" si="134">VLOOKUP($A101,$A$4:$AB$99,7,FALSE)</f>
        <v/>
      </c>
      <c r="H101" s="143" t="str">
        <f t="shared" ref="H101:H107" si="135">VLOOKUP($A101,$A$4:$AB$99,8,FALSE)</f>
        <v/>
      </c>
      <c r="I101" s="143" t="str">
        <f t="shared" ref="I101:I107" si="136">VLOOKUP($A101,$A$4:$AB$99,9,FALSE)</f>
        <v/>
      </c>
      <c r="J101" s="143" t="str">
        <f t="shared" ref="J101:J107" si="137">VLOOKUP($A101,$A$4:$AB$99,10,FALSE)</f>
        <v/>
      </c>
      <c r="K101" s="143" t="str">
        <f t="shared" ref="K101:K107" si="138">VLOOKUP($A101,$A$4:$AB$99,11,FALSE)</f>
        <v/>
      </c>
      <c r="L101" s="143" t="str">
        <f t="shared" ref="L101:L107" si="139">VLOOKUP($A101,$A$4:$AB$99,12,FALSE)</f>
        <v/>
      </c>
      <c r="M101" s="143" t="str">
        <f>VLOOKUP($A101,$A$4:$AB$99,13,FALSE)</f>
        <v/>
      </c>
      <c r="N101" s="143" t="str">
        <f>VLOOKUP($A101,$A$4:$AB$99,14,FALSE)</f>
        <v/>
      </c>
      <c r="O101" s="142" t="str">
        <f>A101</f>
        <v>HGDC</v>
      </c>
      <c r="P101" s="142"/>
      <c r="Q101" s="143">
        <f>VLOOKUP($A101,$A$4:$AB$99,17,FALSE)</f>
        <v>35</v>
      </c>
      <c r="R101" s="143">
        <f>VLOOKUP($A101,$A$4:$AB$99,18,FALSE)</f>
        <v>35</v>
      </c>
      <c r="S101" s="143">
        <f>VLOOKUP($A101,$A$4:$AB$99,19,FALSE)</f>
        <v>35</v>
      </c>
      <c r="T101" s="143" t="str">
        <f>VLOOKUP($A101,$A$4:$AB$99,20,FALSE)</f>
        <v/>
      </c>
      <c r="U101" s="143" t="str">
        <f>VLOOKUP($A101,$A$4:$AB$99,21,FALSE)</f>
        <v/>
      </c>
      <c r="V101" s="143" t="str">
        <f>VLOOKUP($A101,$A$4:$AB$99,22,FALSE)</f>
        <v/>
      </c>
      <c r="W101" s="143" t="str">
        <f>VLOOKUP($A101,$A$4:$AB$99,23,FALSE)</f>
        <v/>
      </c>
      <c r="X101" s="143" t="str">
        <f>VLOOKUP($A101,$A$4:$AB$99,24,FALSE)</f>
        <v/>
      </c>
      <c r="Y101" s="143" t="str">
        <f>VLOOKUP($A101,$A$4:$AB$99,25,FALSE)</f>
        <v/>
      </c>
      <c r="Z101" s="143" t="str">
        <f>VLOOKUP($A101,$A$4:$AB$99,26,FALSE)</f>
        <v/>
      </c>
      <c r="AA101" s="143" t="str">
        <f>VLOOKUP($A101,$A$4:$AB$99,27,FALSE)</f>
        <v/>
      </c>
      <c r="AB101" s="144" t="str">
        <f>VLOOKUP($A101,$A$4:$AB$99,28,FALSE)</f>
        <v/>
      </c>
    </row>
    <row r="102" spans="1:106" ht="15" customHeight="1" x14ac:dyDescent="0.3">
      <c r="A102" s="133" t="s">
        <v>242</v>
      </c>
      <c r="B102" s="134"/>
      <c r="C102" s="135">
        <f t="shared" si="130"/>
        <v>20.03</v>
      </c>
      <c r="D102" s="135">
        <f t="shared" si="131"/>
        <v>20.28</v>
      </c>
      <c r="E102" s="135">
        <f t="shared" si="132"/>
        <v>20.43</v>
      </c>
      <c r="F102" s="135" t="str">
        <f t="shared" si="133"/>
        <v/>
      </c>
      <c r="G102" s="135" t="str">
        <f t="shared" si="134"/>
        <v/>
      </c>
      <c r="H102" s="135" t="str">
        <f t="shared" si="135"/>
        <v/>
      </c>
      <c r="I102" s="135" t="str">
        <f t="shared" si="136"/>
        <v/>
      </c>
      <c r="J102" s="135" t="str">
        <f t="shared" si="137"/>
        <v/>
      </c>
      <c r="K102" s="135" t="str">
        <f t="shared" si="138"/>
        <v/>
      </c>
      <c r="L102" s="135" t="str">
        <f t="shared" si="139"/>
        <v/>
      </c>
      <c r="M102" s="135" t="str">
        <f>VLOOKUP($A102,$A$4:$AB$99,13,FALSE)</f>
        <v/>
      </c>
      <c r="N102" s="135" t="str">
        <f>VLOOKUP($A102,$A$4:$AB$99,14,FALSE)</f>
        <v/>
      </c>
      <c r="O102" s="134" t="s">
        <v>242</v>
      </c>
      <c r="P102" s="134"/>
      <c r="Q102" s="135">
        <f>VLOOKUP($A102,$A$4:$AB$99,17,FALSE)</f>
        <v>21.25</v>
      </c>
      <c r="R102" s="135">
        <f>VLOOKUP($A102,$A$4:$AB$99,18,FALSE)</f>
        <v>21.2</v>
      </c>
      <c r="S102" s="135">
        <f>VLOOKUP($A102,$A$4:$AB$99,19,FALSE)</f>
        <v>21.44</v>
      </c>
      <c r="T102" s="135" t="str">
        <f>VLOOKUP($A102,$A$4:$AB$99,20,FALSE)</f>
        <v/>
      </c>
      <c r="U102" s="135" t="str">
        <f>VLOOKUP($A102,$A$4:$AB$99,21,FALSE)</f>
        <v/>
      </c>
      <c r="V102" s="135" t="str">
        <f>VLOOKUP($A102,$A$4:$AB$99,22,FALSE)</f>
        <v/>
      </c>
      <c r="W102" s="135" t="str">
        <f>VLOOKUP($A102,$A$4:$AB$99,23,FALSE)</f>
        <v/>
      </c>
      <c r="X102" s="135" t="str">
        <f>VLOOKUP($A102,$A$4:$AB$99,24,FALSE)</f>
        <v/>
      </c>
      <c r="Y102" s="135" t="str">
        <f>VLOOKUP($A102,$A$4:$AB$99,25,FALSE)</f>
        <v/>
      </c>
      <c r="Z102" s="135" t="str">
        <f>VLOOKUP($A102,$A$4:$AB$99,26,FALSE)</f>
        <v/>
      </c>
      <c r="AA102" s="135" t="str">
        <f>VLOOKUP($A102,$A$4:$AB$99,27,FALSE)</f>
        <v/>
      </c>
      <c r="AB102" s="136" t="str">
        <f>VLOOKUP($A102,$A$4:$AB$99,28,FALSE)</f>
        <v/>
      </c>
    </row>
    <row r="103" spans="1:106" ht="15" customHeight="1" x14ac:dyDescent="0.3">
      <c r="A103" s="133" t="s">
        <v>243</v>
      </c>
      <c r="B103" s="134"/>
      <c r="C103" s="135">
        <f t="shared" si="130"/>
        <v>19.98</v>
      </c>
      <c r="D103" s="135">
        <f t="shared" si="131"/>
        <v>20.23</v>
      </c>
      <c r="E103" s="135">
        <f t="shared" si="132"/>
        <v>20.09</v>
      </c>
      <c r="F103" s="135" t="str">
        <f t="shared" si="133"/>
        <v/>
      </c>
      <c r="G103" s="135" t="str">
        <f t="shared" si="134"/>
        <v/>
      </c>
      <c r="H103" s="135" t="str">
        <f t="shared" si="135"/>
        <v/>
      </c>
      <c r="I103" s="135" t="str">
        <f t="shared" si="136"/>
        <v/>
      </c>
      <c r="J103" s="135" t="str">
        <f t="shared" si="137"/>
        <v/>
      </c>
      <c r="K103" s="135" t="str">
        <f t="shared" si="138"/>
        <v/>
      </c>
      <c r="L103" s="135" t="str">
        <f t="shared" si="139"/>
        <v/>
      </c>
      <c r="M103" s="135" t="str">
        <f t="shared" ref="M103:M107" si="140">VLOOKUP($A103,$A$4:$AB$99,13,FALSE)</f>
        <v/>
      </c>
      <c r="N103" s="135" t="str">
        <f t="shared" ref="N103:N107" si="141">VLOOKUP($A103,$A$4:$AB$99,14,FALSE)</f>
        <v/>
      </c>
      <c r="O103" s="134" t="s">
        <v>243</v>
      </c>
      <c r="P103" s="134"/>
      <c r="Q103" s="135">
        <f t="shared" ref="Q103:Q107" si="142">VLOOKUP($A103,$A$4:$AB$99,17,FALSE)</f>
        <v>21.19</v>
      </c>
      <c r="R103" s="135">
        <f t="shared" ref="R103:R107" si="143">VLOOKUP($A103,$A$4:$AB$99,18,FALSE)</f>
        <v>21.15</v>
      </c>
      <c r="S103" s="135">
        <f t="shared" ref="S103:S107" si="144">VLOOKUP($A103,$A$4:$AB$99,19,FALSE)</f>
        <v>21.43</v>
      </c>
      <c r="T103" s="135" t="str">
        <f t="shared" ref="T103:T107" si="145">VLOOKUP($A103,$A$4:$AB$99,20,FALSE)</f>
        <v/>
      </c>
      <c r="U103" s="135" t="str">
        <f t="shared" ref="U103:U107" si="146">VLOOKUP($A103,$A$4:$AB$99,21,FALSE)</f>
        <v/>
      </c>
      <c r="V103" s="135" t="str">
        <f t="shared" ref="V103:V107" si="147">VLOOKUP($A103,$A$4:$AB$99,22,FALSE)</f>
        <v/>
      </c>
      <c r="W103" s="135" t="str">
        <f t="shared" ref="W103:W107" si="148">VLOOKUP($A103,$A$4:$AB$99,23,FALSE)</f>
        <v/>
      </c>
      <c r="X103" s="135" t="str">
        <f t="shared" ref="X103:X107" si="149">VLOOKUP($A103,$A$4:$AB$99,24,FALSE)</f>
        <v/>
      </c>
      <c r="Y103" s="135" t="str">
        <f t="shared" ref="Y103:Y107" si="150">VLOOKUP($A103,$A$4:$AB$99,25,FALSE)</f>
        <v/>
      </c>
      <c r="Z103" s="135" t="str">
        <f t="shared" ref="Z103:Z107" si="151">VLOOKUP($A103,$A$4:$AB$99,26,FALSE)</f>
        <v/>
      </c>
      <c r="AA103" s="135" t="str">
        <f t="shared" ref="AA103:AA107" si="152">VLOOKUP($A103,$A$4:$AB$99,27,FALSE)</f>
        <v/>
      </c>
      <c r="AB103" s="136" t="str">
        <f t="shared" ref="AB103:AB107" si="153">VLOOKUP($A103,$A$4:$AB$99,28,FALSE)</f>
        <v/>
      </c>
    </row>
    <row r="104" spans="1:106" ht="15" customHeight="1" x14ac:dyDescent="0.3">
      <c r="A104" s="133" t="s">
        <v>244</v>
      </c>
      <c r="B104" s="134"/>
      <c r="C104" s="135">
        <f t="shared" si="130"/>
        <v>20.07</v>
      </c>
      <c r="D104" s="135">
        <f t="shared" si="131"/>
        <v>20.21</v>
      </c>
      <c r="E104" s="135">
        <f t="shared" si="132"/>
        <v>20.16</v>
      </c>
      <c r="F104" s="135" t="str">
        <f t="shared" si="133"/>
        <v/>
      </c>
      <c r="G104" s="135" t="str">
        <f t="shared" si="134"/>
        <v/>
      </c>
      <c r="H104" s="135" t="str">
        <f t="shared" si="135"/>
        <v/>
      </c>
      <c r="I104" s="135" t="str">
        <f t="shared" si="136"/>
        <v/>
      </c>
      <c r="J104" s="135" t="str">
        <f t="shared" si="137"/>
        <v/>
      </c>
      <c r="K104" s="135" t="str">
        <f t="shared" si="138"/>
        <v/>
      </c>
      <c r="L104" s="135" t="str">
        <f t="shared" si="139"/>
        <v/>
      </c>
      <c r="M104" s="135" t="str">
        <f t="shared" si="140"/>
        <v/>
      </c>
      <c r="N104" s="135" t="str">
        <f t="shared" si="141"/>
        <v/>
      </c>
      <c r="O104" s="134" t="s">
        <v>244</v>
      </c>
      <c r="P104" s="134"/>
      <c r="Q104" s="135">
        <f t="shared" si="142"/>
        <v>21.36</v>
      </c>
      <c r="R104" s="135">
        <f t="shared" si="143"/>
        <v>21.23</v>
      </c>
      <c r="S104" s="135">
        <f t="shared" si="144"/>
        <v>21.56</v>
      </c>
      <c r="T104" s="135" t="str">
        <f t="shared" si="145"/>
        <v/>
      </c>
      <c r="U104" s="135" t="str">
        <f t="shared" si="146"/>
        <v/>
      </c>
      <c r="V104" s="135" t="str">
        <f t="shared" si="147"/>
        <v/>
      </c>
      <c r="W104" s="135" t="str">
        <f t="shared" si="148"/>
        <v/>
      </c>
      <c r="X104" s="135" t="str">
        <f t="shared" si="149"/>
        <v/>
      </c>
      <c r="Y104" s="135" t="str">
        <f t="shared" si="150"/>
        <v/>
      </c>
      <c r="Z104" s="135" t="str">
        <f t="shared" si="151"/>
        <v/>
      </c>
      <c r="AA104" s="135" t="str">
        <f t="shared" si="152"/>
        <v/>
      </c>
      <c r="AB104" s="136" t="str">
        <f t="shared" si="153"/>
        <v/>
      </c>
    </row>
    <row r="105" spans="1:106" ht="15" customHeight="1" x14ac:dyDescent="0.3">
      <c r="A105" s="133" t="s">
        <v>245</v>
      </c>
      <c r="B105" s="134"/>
      <c r="C105" s="135">
        <f t="shared" si="130"/>
        <v>18.350000000000001</v>
      </c>
      <c r="D105" s="135">
        <f t="shared" si="131"/>
        <v>18.11</v>
      </c>
      <c r="E105" s="135">
        <f t="shared" si="132"/>
        <v>18.100000000000001</v>
      </c>
      <c r="F105" s="135" t="str">
        <f t="shared" si="133"/>
        <v/>
      </c>
      <c r="G105" s="135" t="str">
        <f t="shared" si="134"/>
        <v/>
      </c>
      <c r="H105" s="135" t="str">
        <f t="shared" si="135"/>
        <v/>
      </c>
      <c r="I105" s="135" t="str">
        <f t="shared" si="136"/>
        <v/>
      </c>
      <c r="J105" s="135" t="str">
        <f t="shared" si="137"/>
        <v/>
      </c>
      <c r="K105" s="135" t="str">
        <f t="shared" si="138"/>
        <v/>
      </c>
      <c r="L105" s="135" t="str">
        <f t="shared" si="139"/>
        <v/>
      </c>
      <c r="M105" s="135" t="str">
        <f t="shared" si="140"/>
        <v/>
      </c>
      <c r="N105" s="135" t="str">
        <f t="shared" si="141"/>
        <v/>
      </c>
      <c r="O105" s="134" t="s">
        <v>245</v>
      </c>
      <c r="P105" s="134"/>
      <c r="Q105" s="135">
        <f t="shared" si="142"/>
        <v>17.510000000000002</v>
      </c>
      <c r="R105" s="135">
        <f t="shared" si="143"/>
        <v>17.53</v>
      </c>
      <c r="S105" s="135">
        <f t="shared" si="144"/>
        <v>17.61</v>
      </c>
      <c r="T105" s="135" t="str">
        <f t="shared" si="145"/>
        <v/>
      </c>
      <c r="U105" s="135" t="str">
        <f t="shared" si="146"/>
        <v/>
      </c>
      <c r="V105" s="135" t="str">
        <f t="shared" si="147"/>
        <v/>
      </c>
      <c r="W105" s="135" t="str">
        <f t="shared" si="148"/>
        <v/>
      </c>
      <c r="X105" s="135" t="str">
        <f t="shared" si="149"/>
        <v/>
      </c>
      <c r="Y105" s="135" t="str">
        <f t="shared" si="150"/>
        <v/>
      </c>
      <c r="Z105" s="135" t="str">
        <f t="shared" si="151"/>
        <v/>
      </c>
      <c r="AA105" s="135" t="str">
        <f t="shared" si="152"/>
        <v/>
      </c>
      <c r="AB105" s="136" t="str">
        <f t="shared" si="153"/>
        <v/>
      </c>
    </row>
    <row r="106" spans="1:106" ht="15" customHeight="1" x14ac:dyDescent="0.3">
      <c r="A106" s="133" t="s">
        <v>246</v>
      </c>
      <c r="B106" s="134"/>
      <c r="C106" s="135">
        <f t="shared" si="130"/>
        <v>18.190000000000001</v>
      </c>
      <c r="D106" s="135">
        <f t="shared" si="131"/>
        <v>18.12</v>
      </c>
      <c r="E106" s="135">
        <f t="shared" si="132"/>
        <v>18.09</v>
      </c>
      <c r="F106" s="135" t="str">
        <f t="shared" si="133"/>
        <v/>
      </c>
      <c r="G106" s="135" t="str">
        <f t="shared" si="134"/>
        <v/>
      </c>
      <c r="H106" s="135" t="str">
        <f t="shared" si="135"/>
        <v/>
      </c>
      <c r="I106" s="135" t="str">
        <f t="shared" si="136"/>
        <v/>
      </c>
      <c r="J106" s="135" t="str">
        <f t="shared" si="137"/>
        <v/>
      </c>
      <c r="K106" s="135" t="str">
        <f t="shared" si="138"/>
        <v/>
      </c>
      <c r="L106" s="135" t="str">
        <f t="shared" si="139"/>
        <v/>
      </c>
      <c r="M106" s="135" t="str">
        <f t="shared" si="140"/>
        <v/>
      </c>
      <c r="N106" s="135" t="str">
        <f t="shared" si="141"/>
        <v/>
      </c>
      <c r="O106" s="134" t="s">
        <v>246</v>
      </c>
      <c r="P106" s="134"/>
      <c r="Q106" s="135">
        <f t="shared" si="142"/>
        <v>17.64</v>
      </c>
      <c r="R106" s="135">
        <f t="shared" si="143"/>
        <v>17.41</v>
      </c>
      <c r="S106" s="135">
        <f t="shared" si="144"/>
        <v>17.54</v>
      </c>
      <c r="T106" s="135" t="str">
        <f t="shared" si="145"/>
        <v/>
      </c>
      <c r="U106" s="135" t="str">
        <f t="shared" si="146"/>
        <v/>
      </c>
      <c r="V106" s="135" t="str">
        <f t="shared" si="147"/>
        <v/>
      </c>
      <c r="W106" s="135" t="str">
        <f t="shared" si="148"/>
        <v/>
      </c>
      <c r="X106" s="135" t="str">
        <f t="shared" si="149"/>
        <v/>
      </c>
      <c r="Y106" s="135" t="str">
        <f t="shared" si="150"/>
        <v/>
      </c>
      <c r="Z106" s="135" t="str">
        <f t="shared" si="151"/>
        <v/>
      </c>
      <c r="AA106" s="135" t="str">
        <f t="shared" si="152"/>
        <v/>
      </c>
      <c r="AB106" s="136" t="str">
        <f t="shared" si="153"/>
        <v/>
      </c>
    </row>
    <row r="107" spans="1:106" ht="15" customHeight="1" thickBot="1" x14ac:dyDescent="0.35">
      <c r="A107" s="137" t="s">
        <v>247</v>
      </c>
      <c r="B107" s="138"/>
      <c r="C107" s="139">
        <f t="shared" si="130"/>
        <v>18.649999999999999</v>
      </c>
      <c r="D107" s="139">
        <f t="shared" si="131"/>
        <v>18.149999999999999</v>
      </c>
      <c r="E107" s="139">
        <f t="shared" si="132"/>
        <v>18.239999999999998</v>
      </c>
      <c r="F107" s="139" t="str">
        <f t="shared" si="133"/>
        <v/>
      </c>
      <c r="G107" s="139" t="str">
        <f t="shared" si="134"/>
        <v/>
      </c>
      <c r="H107" s="139" t="str">
        <f t="shared" si="135"/>
        <v/>
      </c>
      <c r="I107" s="139" t="str">
        <f t="shared" si="136"/>
        <v/>
      </c>
      <c r="J107" s="139" t="str">
        <f t="shared" si="137"/>
        <v/>
      </c>
      <c r="K107" s="139" t="str">
        <f t="shared" si="138"/>
        <v/>
      </c>
      <c r="L107" s="139" t="str">
        <f t="shared" si="139"/>
        <v/>
      </c>
      <c r="M107" s="139" t="str">
        <f t="shared" si="140"/>
        <v/>
      </c>
      <c r="N107" s="139" t="str">
        <f t="shared" si="141"/>
        <v/>
      </c>
      <c r="O107" s="138" t="s">
        <v>247</v>
      </c>
      <c r="P107" s="138"/>
      <c r="Q107" s="139">
        <f t="shared" si="142"/>
        <v>17.899999999999999</v>
      </c>
      <c r="R107" s="139">
        <f t="shared" si="143"/>
        <v>17.93</v>
      </c>
      <c r="S107" s="139">
        <f t="shared" si="144"/>
        <v>17.66</v>
      </c>
      <c r="T107" s="139" t="str">
        <f t="shared" si="145"/>
        <v/>
      </c>
      <c r="U107" s="139" t="str">
        <f t="shared" si="146"/>
        <v/>
      </c>
      <c r="V107" s="139" t="str">
        <f t="shared" si="147"/>
        <v/>
      </c>
      <c r="W107" s="139" t="str">
        <f t="shared" si="148"/>
        <v/>
      </c>
      <c r="X107" s="139" t="str">
        <f t="shared" si="149"/>
        <v/>
      </c>
      <c r="Y107" s="139" t="str">
        <f t="shared" si="150"/>
        <v/>
      </c>
      <c r="Z107" s="139" t="str">
        <f t="shared" si="151"/>
        <v/>
      </c>
      <c r="AA107" s="139" t="str">
        <f t="shared" si="152"/>
        <v/>
      </c>
      <c r="AB107" s="140" t="str">
        <f t="shared" si="153"/>
        <v/>
      </c>
    </row>
    <row r="108" spans="1:106" ht="15" customHeight="1" thickBot="1" x14ac:dyDescent="0.35"/>
    <row r="109" spans="1:106" ht="15" customHeight="1" thickBot="1" x14ac:dyDescent="0.35">
      <c r="A109" s="243" t="s">
        <v>277</v>
      </c>
      <c r="B109" s="244"/>
      <c r="C109" s="132">
        <f>IF('QC Report'!C9='QC Report'!C7:G7,35,IF('QC Report'!C9='QC Report'!C8:G8,33,"OOPS"))</f>
        <v>35</v>
      </c>
    </row>
  </sheetData>
  <mergeCells count="28">
    <mergeCell ref="BO2:BZ2"/>
    <mergeCell ref="BC1:BZ1"/>
    <mergeCell ref="C1:N1"/>
    <mergeCell ref="Q2:AB2"/>
    <mergeCell ref="Q1:AB1"/>
    <mergeCell ref="BA2:BA3"/>
    <mergeCell ref="O2:O3"/>
    <mergeCell ref="P2:P3"/>
    <mergeCell ref="C2:N2"/>
    <mergeCell ref="BB2:BB3"/>
    <mergeCell ref="BC2:BN2"/>
    <mergeCell ref="AC1:AZ1"/>
    <mergeCell ref="AC2:AN2"/>
    <mergeCell ref="AO2:AZ2"/>
    <mergeCell ref="A109:B109"/>
    <mergeCell ref="AC24:AZ24"/>
    <mergeCell ref="AC25:AN25"/>
    <mergeCell ref="AO25:AZ25"/>
    <mergeCell ref="A2:A3"/>
    <mergeCell ref="B2:B3"/>
    <mergeCell ref="CE2:CP2"/>
    <mergeCell ref="CQ2:DB2"/>
    <mergeCell ref="CE1:DB1"/>
    <mergeCell ref="CB2:CB3"/>
    <mergeCell ref="CD2:CD3"/>
    <mergeCell ref="CA1:CB1"/>
    <mergeCell ref="CA2:CA3"/>
    <mergeCell ref="CC2:C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zoomScale="110" zoomScaleNormal="110" workbookViewId="0">
      <pane ySplit="2" topLeftCell="A3" activePane="bottomLeft" state="frozen"/>
      <selection pane="bottomLeft" activeCell="B1" sqref="B1"/>
    </sheetView>
  </sheetViews>
  <sheetFormatPr defaultColWidth="6.58203125" defaultRowHeight="15" customHeight="1" x14ac:dyDescent="0.3"/>
  <cols>
    <col min="1" max="1" width="8.58203125" style="48" customWidth="1"/>
    <col min="2" max="2" width="15.58203125" style="30" customWidth="1"/>
    <col min="3" max="4" width="6.58203125" style="31" customWidth="1"/>
    <col min="5" max="16384" width="6.58203125" style="16"/>
  </cols>
  <sheetData>
    <row r="1" spans="1:4" s="14" customFormat="1" ht="15" customHeight="1" x14ac:dyDescent="0.3">
      <c r="A1" s="42" t="s">
        <v>269</v>
      </c>
      <c r="B1" s="26" t="s">
        <v>267</v>
      </c>
      <c r="C1" s="16"/>
      <c r="D1" s="16"/>
    </row>
    <row r="2" spans="1:4" ht="15" customHeight="1" x14ac:dyDescent="0.3">
      <c r="A2" s="101" t="s">
        <v>268</v>
      </c>
      <c r="B2" s="101" t="s">
        <v>7</v>
      </c>
      <c r="C2" s="30"/>
      <c r="D2" s="30"/>
    </row>
    <row r="3" spans="1:4" ht="15" customHeight="1" x14ac:dyDescent="0.3">
      <c r="A3" s="104">
        <v>1</v>
      </c>
      <c r="B3" s="29" t="s">
        <v>35</v>
      </c>
      <c r="C3" s="30"/>
      <c r="D3" s="30"/>
    </row>
    <row r="4" spans="1:4" ht="15" customHeight="1" x14ac:dyDescent="0.3">
      <c r="A4" s="104">
        <v>2</v>
      </c>
      <c r="B4" s="29" t="s">
        <v>36</v>
      </c>
      <c r="C4" s="30"/>
      <c r="D4" s="30"/>
    </row>
    <row r="5" spans="1:4" ht="15" customHeight="1" x14ac:dyDescent="0.3">
      <c r="A5" s="104">
        <v>3</v>
      </c>
      <c r="B5" s="29" t="s">
        <v>37</v>
      </c>
      <c r="C5" s="30"/>
      <c r="D5" s="30"/>
    </row>
    <row r="6" spans="1:4" ht="15" customHeight="1" x14ac:dyDescent="0.3">
      <c r="A6" s="104">
        <v>4</v>
      </c>
      <c r="B6" s="29" t="s">
        <v>38</v>
      </c>
      <c r="C6" s="30"/>
      <c r="D6" s="30"/>
    </row>
    <row r="7" spans="1:4" ht="15" customHeight="1" x14ac:dyDescent="0.3">
      <c r="A7" s="104">
        <v>5</v>
      </c>
      <c r="B7" s="29" t="s">
        <v>39</v>
      </c>
      <c r="C7" s="30"/>
      <c r="D7" s="30"/>
    </row>
    <row r="8" spans="1:4" ht="15" customHeight="1" x14ac:dyDescent="0.3">
      <c r="A8" s="104">
        <v>6</v>
      </c>
      <c r="B8" s="29" t="s">
        <v>40</v>
      </c>
      <c r="C8" s="30"/>
      <c r="D8" s="30"/>
    </row>
    <row r="9" spans="1:4" ht="15" customHeight="1" x14ac:dyDescent="0.3">
      <c r="A9" s="104">
        <v>7</v>
      </c>
      <c r="B9" s="29" t="s">
        <v>41</v>
      </c>
      <c r="C9" s="30"/>
      <c r="D9" s="30"/>
    </row>
    <row r="10" spans="1:4" ht="15" customHeight="1" x14ac:dyDescent="0.3">
      <c r="A10" s="104">
        <v>8</v>
      </c>
      <c r="B10" s="29" t="s">
        <v>42</v>
      </c>
      <c r="C10" s="30"/>
      <c r="D10" s="30"/>
    </row>
    <row r="11" spans="1:4" ht="15" customHeight="1" x14ac:dyDescent="0.3">
      <c r="A11" s="104">
        <v>9</v>
      </c>
      <c r="B11" s="29" t="s">
        <v>43</v>
      </c>
      <c r="C11" s="30"/>
      <c r="D11" s="30"/>
    </row>
    <row r="12" spans="1:4" ht="15" customHeight="1" x14ac:dyDescent="0.3">
      <c r="A12" s="104">
        <v>10</v>
      </c>
      <c r="B12" s="29" t="s">
        <v>44</v>
      </c>
      <c r="C12" s="30"/>
      <c r="D12" s="30"/>
    </row>
    <row r="13" spans="1:4" ht="15" customHeight="1" x14ac:dyDescent="0.3">
      <c r="A13" s="104">
        <v>11</v>
      </c>
      <c r="B13" s="29" t="s">
        <v>45</v>
      </c>
      <c r="C13" s="30"/>
      <c r="D13" s="30"/>
    </row>
    <row r="14" spans="1:4" ht="15" customHeight="1" x14ac:dyDescent="0.3">
      <c r="A14" s="104">
        <v>12</v>
      </c>
      <c r="B14" s="29" t="s">
        <v>46</v>
      </c>
      <c r="C14" s="30"/>
      <c r="D14" s="30"/>
    </row>
    <row r="15" spans="1:4" ht="15" customHeight="1" x14ac:dyDescent="0.3">
      <c r="A15" s="104">
        <v>13</v>
      </c>
      <c r="B15" s="29" t="s">
        <v>47</v>
      </c>
      <c r="C15" s="30"/>
      <c r="D15" s="30"/>
    </row>
    <row r="16" spans="1:4" ht="15" customHeight="1" x14ac:dyDescent="0.3">
      <c r="A16" s="104">
        <v>14</v>
      </c>
      <c r="B16" s="29" t="s">
        <v>48</v>
      </c>
      <c r="C16" s="30"/>
      <c r="D16" s="30"/>
    </row>
    <row r="17" spans="1:4" ht="15" customHeight="1" x14ac:dyDescent="0.3">
      <c r="A17" s="104">
        <v>15</v>
      </c>
      <c r="B17" s="29" t="s">
        <v>49</v>
      </c>
      <c r="C17" s="30"/>
      <c r="D17" s="30"/>
    </row>
    <row r="18" spans="1:4" ht="15" customHeight="1" x14ac:dyDescent="0.3">
      <c r="A18" s="104">
        <v>16</v>
      </c>
      <c r="B18" s="29" t="s">
        <v>50</v>
      </c>
      <c r="C18" s="30"/>
      <c r="D18" s="30"/>
    </row>
    <row r="19" spans="1:4" ht="15" customHeight="1" x14ac:dyDescent="0.3">
      <c r="A19" s="104">
        <v>17</v>
      </c>
      <c r="B19" s="29" t="s">
        <v>51</v>
      </c>
      <c r="C19" s="30"/>
      <c r="D19" s="30"/>
    </row>
    <row r="20" spans="1:4" ht="15" customHeight="1" x14ac:dyDescent="0.3">
      <c r="A20" s="104">
        <v>18</v>
      </c>
      <c r="B20" s="29" t="s">
        <v>52</v>
      </c>
      <c r="C20" s="30"/>
      <c r="D20" s="30"/>
    </row>
    <row r="21" spans="1:4" ht="15" customHeight="1" x14ac:dyDescent="0.3">
      <c r="A21" s="104">
        <v>19</v>
      </c>
      <c r="B21" s="29" t="s">
        <v>53</v>
      </c>
      <c r="C21" s="30"/>
      <c r="D21" s="30"/>
    </row>
    <row r="22" spans="1:4" ht="15" customHeight="1" x14ac:dyDescent="0.3">
      <c r="A22" s="104">
        <v>20</v>
      </c>
      <c r="B22" s="29" t="s">
        <v>54</v>
      </c>
      <c r="C22" s="30"/>
      <c r="D22" s="30"/>
    </row>
    <row r="23" spans="1:4" ht="15" customHeight="1" x14ac:dyDescent="0.3">
      <c r="A23" s="104">
        <v>21</v>
      </c>
      <c r="B23" s="29" t="s">
        <v>55</v>
      </c>
      <c r="C23" s="30"/>
      <c r="D23" s="30"/>
    </row>
    <row r="24" spans="1:4" ht="15" customHeight="1" x14ac:dyDescent="0.3">
      <c r="A24" s="104">
        <v>22</v>
      </c>
      <c r="B24" s="29" t="s">
        <v>56</v>
      </c>
      <c r="C24" s="30"/>
      <c r="D24" s="30"/>
    </row>
    <row r="25" spans="1:4" ht="15" customHeight="1" x14ac:dyDescent="0.3">
      <c r="A25" s="104">
        <v>23</v>
      </c>
      <c r="B25" s="29" t="s">
        <v>57</v>
      </c>
      <c r="C25" s="30"/>
      <c r="D25" s="30"/>
    </row>
    <row r="26" spans="1:4" ht="15" customHeight="1" x14ac:dyDescent="0.3">
      <c r="A26" s="104">
        <v>24</v>
      </c>
      <c r="B26" s="29" t="s">
        <v>58</v>
      </c>
      <c r="C26" s="30"/>
      <c r="D26" s="30"/>
    </row>
    <row r="27" spans="1:4" ht="15" customHeight="1" x14ac:dyDescent="0.3">
      <c r="A27" s="104">
        <v>25</v>
      </c>
      <c r="B27" s="29" t="s">
        <v>59</v>
      </c>
      <c r="C27" s="30"/>
      <c r="D27" s="30"/>
    </row>
    <row r="28" spans="1:4" ht="15" customHeight="1" x14ac:dyDescent="0.3">
      <c r="A28" s="104">
        <v>26</v>
      </c>
      <c r="B28" s="29" t="s">
        <v>60</v>
      </c>
      <c r="C28" s="30"/>
      <c r="D28" s="30"/>
    </row>
    <row r="29" spans="1:4" ht="15" customHeight="1" x14ac:dyDescent="0.3">
      <c r="A29" s="104">
        <v>27</v>
      </c>
      <c r="B29" s="29" t="s">
        <v>61</v>
      </c>
      <c r="C29" s="30"/>
      <c r="D29" s="30"/>
    </row>
    <row r="30" spans="1:4" ht="15" customHeight="1" x14ac:dyDescent="0.3">
      <c r="A30" s="104">
        <v>28</v>
      </c>
      <c r="B30" s="29" t="s">
        <v>62</v>
      </c>
      <c r="C30" s="30"/>
      <c r="D30" s="30"/>
    </row>
    <row r="31" spans="1:4" ht="15" customHeight="1" x14ac:dyDescent="0.3">
      <c r="A31" s="104">
        <v>29</v>
      </c>
      <c r="B31" s="29" t="s">
        <v>63</v>
      </c>
      <c r="C31" s="30"/>
      <c r="D31" s="30"/>
    </row>
    <row r="32" spans="1:4" ht="15" customHeight="1" x14ac:dyDescent="0.3">
      <c r="A32" s="104">
        <v>30</v>
      </c>
      <c r="B32" s="29" t="s">
        <v>64</v>
      </c>
      <c r="C32" s="30"/>
      <c r="D32" s="30"/>
    </row>
    <row r="33" spans="1:4" ht="15" customHeight="1" x14ac:dyDescent="0.3">
      <c r="A33" s="104">
        <v>31</v>
      </c>
      <c r="B33" s="29" t="s">
        <v>65</v>
      </c>
      <c r="C33" s="30"/>
      <c r="D33" s="30"/>
    </row>
    <row r="34" spans="1:4" ht="15" customHeight="1" x14ac:dyDescent="0.3">
      <c r="A34" s="104">
        <v>32</v>
      </c>
      <c r="B34" s="29" t="s">
        <v>66</v>
      </c>
      <c r="C34" s="30"/>
      <c r="D34" s="30"/>
    </row>
    <row r="35" spans="1:4" ht="15" customHeight="1" x14ac:dyDescent="0.3">
      <c r="A35" s="104">
        <v>33</v>
      </c>
      <c r="B35" s="29" t="s">
        <v>67</v>
      </c>
      <c r="C35" s="30"/>
      <c r="D35" s="30"/>
    </row>
    <row r="36" spans="1:4" ht="15" customHeight="1" x14ac:dyDescent="0.3">
      <c r="A36" s="104">
        <v>34</v>
      </c>
      <c r="B36" s="29" t="s">
        <v>68</v>
      </c>
      <c r="C36" s="30"/>
      <c r="D36" s="30"/>
    </row>
    <row r="37" spans="1:4" ht="15" customHeight="1" x14ac:dyDescent="0.3">
      <c r="A37" s="104">
        <v>35</v>
      </c>
      <c r="B37" s="29" t="s">
        <v>69</v>
      </c>
      <c r="C37" s="30"/>
      <c r="D37" s="30"/>
    </row>
    <row r="38" spans="1:4" ht="15" customHeight="1" x14ac:dyDescent="0.3">
      <c r="A38" s="104">
        <v>36</v>
      </c>
      <c r="B38" s="29" t="s">
        <v>70</v>
      </c>
      <c r="C38" s="30"/>
      <c r="D38" s="30"/>
    </row>
    <row r="39" spans="1:4" ht="15" customHeight="1" x14ac:dyDescent="0.3">
      <c r="A39" s="104">
        <v>37</v>
      </c>
      <c r="B39" s="29" t="s">
        <v>71</v>
      </c>
      <c r="C39" s="30"/>
      <c r="D39" s="30"/>
    </row>
    <row r="40" spans="1:4" ht="15" customHeight="1" x14ac:dyDescent="0.3">
      <c r="A40" s="104">
        <v>38</v>
      </c>
      <c r="B40" s="29" t="s">
        <v>72</v>
      </c>
      <c r="C40" s="30"/>
      <c r="D40" s="30"/>
    </row>
    <row r="41" spans="1:4" ht="15" customHeight="1" x14ac:dyDescent="0.3">
      <c r="A41" s="104">
        <v>39</v>
      </c>
      <c r="B41" s="29" t="s">
        <v>73</v>
      </c>
      <c r="C41" s="30"/>
      <c r="D41" s="30"/>
    </row>
    <row r="42" spans="1:4" ht="15" customHeight="1" x14ac:dyDescent="0.3">
      <c r="A42" s="104">
        <v>40</v>
      </c>
      <c r="B42" s="29" t="s">
        <v>74</v>
      </c>
      <c r="C42" s="30"/>
      <c r="D42" s="30"/>
    </row>
    <row r="43" spans="1:4" ht="15" customHeight="1" x14ac:dyDescent="0.3">
      <c r="A43" s="104">
        <v>41</v>
      </c>
      <c r="B43" s="29" t="s">
        <v>75</v>
      </c>
      <c r="C43" s="30"/>
      <c r="D43" s="30"/>
    </row>
    <row r="44" spans="1:4" ht="15" customHeight="1" x14ac:dyDescent="0.3">
      <c r="A44" s="104">
        <v>42</v>
      </c>
      <c r="B44" s="29" t="s">
        <v>76</v>
      </c>
      <c r="C44" s="30"/>
      <c r="D44" s="30"/>
    </row>
    <row r="45" spans="1:4" ht="15" customHeight="1" x14ac:dyDescent="0.3">
      <c r="A45" s="104">
        <v>43</v>
      </c>
      <c r="B45" s="29" t="s">
        <v>77</v>
      </c>
      <c r="C45" s="30"/>
      <c r="D45" s="30"/>
    </row>
    <row r="46" spans="1:4" ht="15" customHeight="1" x14ac:dyDescent="0.3">
      <c r="A46" s="104">
        <v>44</v>
      </c>
      <c r="B46" s="29" t="s">
        <v>78</v>
      </c>
      <c r="C46" s="30"/>
      <c r="D46" s="30"/>
    </row>
    <row r="47" spans="1:4" ht="15" customHeight="1" x14ac:dyDescent="0.3">
      <c r="A47" s="104">
        <v>45</v>
      </c>
      <c r="B47" s="29" t="s">
        <v>79</v>
      </c>
      <c r="C47" s="30"/>
      <c r="D47" s="30"/>
    </row>
    <row r="48" spans="1:4" ht="15" customHeight="1" x14ac:dyDescent="0.3">
      <c r="A48" s="104">
        <v>46</v>
      </c>
      <c r="B48" s="29" t="s">
        <v>80</v>
      </c>
      <c r="C48" s="30"/>
      <c r="D48" s="30"/>
    </row>
    <row r="49" spans="1:4" ht="15" customHeight="1" x14ac:dyDescent="0.3">
      <c r="A49" s="104">
        <v>47</v>
      </c>
      <c r="B49" s="29" t="s">
        <v>81</v>
      </c>
      <c r="C49" s="30"/>
      <c r="D49" s="30"/>
    </row>
    <row r="50" spans="1:4" ht="15" customHeight="1" x14ac:dyDescent="0.3">
      <c r="A50" s="104">
        <v>48</v>
      </c>
      <c r="B50" s="29" t="s">
        <v>82</v>
      </c>
      <c r="C50" s="30"/>
      <c r="D50" s="30"/>
    </row>
    <row r="51" spans="1:4" ht="15" customHeight="1" x14ac:dyDescent="0.3">
      <c r="A51" s="104">
        <v>49</v>
      </c>
      <c r="B51" s="29" t="s">
        <v>83</v>
      </c>
      <c r="C51" s="30"/>
      <c r="D51" s="30"/>
    </row>
    <row r="52" spans="1:4" ht="15" customHeight="1" x14ac:dyDescent="0.3">
      <c r="A52" s="104">
        <v>50</v>
      </c>
      <c r="B52" s="29" t="s">
        <v>84</v>
      </c>
      <c r="C52" s="30"/>
      <c r="D52" s="30"/>
    </row>
    <row r="53" spans="1:4" ht="15" customHeight="1" x14ac:dyDescent="0.3">
      <c r="A53" s="104">
        <v>51</v>
      </c>
      <c r="B53" s="29" t="s">
        <v>85</v>
      </c>
      <c r="C53" s="30"/>
      <c r="D53" s="30"/>
    </row>
    <row r="54" spans="1:4" ht="15" customHeight="1" x14ac:dyDescent="0.3">
      <c r="A54" s="104">
        <v>52</v>
      </c>
      <c r="B54" s="29" t="s">
        <v>86</v>
      </c>
      <c r="C54" s="30"/>
      <c r="D54" s="30"/>
    </row>
    <row r="55" spans="1:4" ht="15" customHeight="1" x14ac:dyDescent="0.3">
      <c r="A55" s="104">
        <v>53</v>
      </c>
      <c r="B55" s="29" t="s">
        <v>87</v>
      </c>
      <c r="C55" s="30"/>
      <c r="D55" s="30"/>
    </row>
    <row r="56" spans="1:4" ht="15" customHeight="1" x14ac:dyDescent="0.3">
      <c r="A56" s="104">
        <v>54</v>
      </c>
      <c r="B56" s="29" t="s">
        <v>88</v>
      </c>
      <c r="C56" s="30"/>
      <c r="D56" s="30"/>
    </row>
    <row r="57" spans="1:4" ht="15" customHeight="1" x14ac:dyDescent="0.3">
      <c r="A57" s="104">
        <v>55</v>
      </c>
      <c r="B57" s="29" t="s">
        <v>186</v>
      </c>
      <c r="C57" s="30"/>
      <c r="D57" s="30"/>
    </row>
    <row r="58" spans="1:4" ht="15" customHeight="1" x14ac:dyDescent="0.3">
      <c r="A58" s="104">
        <v>56</v>
      </c>
      <c r="B58" s="29" t="s">
        <v>89</v>
      </c>
      <c r="C58" s="30"/>
      <c r="D58" s="30"/>
    </row>
    <row r="59" spans="1:4" ht="15" customHeight="1" x14ac:dyDescent="0.3">
      <c r="A59" s="104">
        <v>57</v>
      </c>
      <c r="B59" s="29" t="s">
        <v>90</v>
      </c>
      <c r="C59" s="30"/>
      <c r="D59" s="30"/>
    </row>
    <row r="60" spans="1:4" ht="15" customHeight="1" x14ac:dyDescent="0.3">
      <c r="A60" s="104">
        <v>58</v>
      </c>
      <c r="B60" s="29" t="s">
        <v>91</v>
      </c>
      <c r="C60" s="30"/>
      <c r="D60" s="30"/>
    </row>
    <row r="61" spans="1:4" ht="15" customHeight="1" x14ac:dyDescent="0.3">
      <c r="A61" s="104">
        <v>59</v>
      </c>
      <c r="B61" s="29" t="s">
        <v>92</v>
      </c>
      <c r="C61" s="30"/>
      <c r="D61" s="30"/>
    </row>
    <row r="62" spans="1:4" ht="15" customHeight="1" x14ac:dyDescent="0.3">
      <c r="A62" s="104">
        <v>60</v>
      </c>
      <c r="B62" s="29" t="s">
        <v>93</v>
      </c>
      <c r="C62" s="30"/>
      <c r="D62" s="30"/>
    </row>
    <row r="63" spans="1:4" ht="15" customHeight="1" x14ac:dyDescent="0.3">
      <c r="A63" s="104">
        <v>61</v>
      </c>
      <c r="B63" s="29" t="s">
        <v>94</v>
      </c>
      <c r="C63" s="30"/>
      <c r="D63" s="30"/>
    </row>
    <row r="64" spans="1:4" ht="15" customHeight="1" x14ac:dyDescent="0.3">
      <c r="A64" s="104">
        <v>62</v>
      </c>
      <c r="B64" s="29" t="s">
        <v>95</v>
      </c>
      <c r="C64" s="30"/>
      <c r="D64" s="30"/>
    </row>
    <row r="65" spans="1:4" ht="15" customHeight="1" x14ac:dyDescent="0.3">
      <c r="A65" s="104">
        <v>63</v>
      </c>
      <c r="B65" s="29" t="s">
        <v>96</v>
      </c>
      <c r="C65" s="30"/>
      <c r="D65" s="30"/>
    </row>
    <row r="66" spans="1:4" ht="15" customHeight="1" x14ac:dyDescent="0.3">
      <c r="A66" s="104">
        <v>64</v>
      </c>
      <c r="B66" s="29" t="s">
        <v>97</v>
      </c>
      <c r="C66" s="30"/>
      <c r="D66" s="30"/>
    </row>
    <row r="67" spans="1:4" ht="15" customHeight="1" x14ac:dyDescent="0.3">
      <c r="A67" s="104">
        <v>65</v>
      </c>
      <c r="B67" s="29" t="s">
        <v>98</v>
      </c>
      <c r="C67" s="30"/>
      <c r="D67" s="30"/>
    </row>
    <row r="68" spans="1:4" ht="15" customHeight="1" x14ac:dyDescent="0.3">
      <c r="A68" s="104">
        <v>66</v>
      </c>
      <c r="B68" s="29" t="s">
        <v>99</v>
      </c>
      <c r="C68" s="30"/>
      <c r="D68" s="30"/>
    </row>
    <row r="69" spans="1:4" ht="15" customHeight="1" x14ac:dyDescent="0.3">
      <c r="A69" s="104">
        <v>67</v>
      </c>
      <c r="B69" s="29" t="s">
        <v>100</v>
      </c>
      <c r="C69" s="30"/>
      <c r="D69" s="30"/>
    </row>
    <row r="70" spans="1:4" ht="15" customHeight="1" x14ac:dyDescent="0.3">
      <c r="A70" s="104">
        <v>68</v>
      </c>
      <c r="B70" s="29" t="s">
        <v>101</v>
      </c>
      <c r="C70" s="30"/>
      <c r="D70" s="30"/>
    </row>
    <row r="71" spans="1:4" ht="15" customHeight="1" x14ac:dyDescent="0.3">
      <c r="A71" s="104">
        <v>69</v>
      </c>
      <c r="B71" s="29" t="s">
        <v>102</v>
      </c>
      <c r="C71" s="30"/>
      <c r="D71" s="30"/>
    </row>
    <row r="72" spans="1:4" ht="15" customHeight="1" x14ac:dyDescent="0.3">
      <c r="A72" s="104">
        <v>70</v>
      </c>
      <c r="B72" s="29" t="s">
        <v>103</v>
      </c>
      <c r="C72" s="30"/>
      <c r="D72" s="30"/>
    </row>
    <row r="73" spans="1:4" ht="15" customHeight="1" x14ac:dyDescent="0.3">
      <c r="A73" s="104">
        <v>71</v>
      </c>
      <c r="B73" s="29" t="s">
        <v>104</v>
      </c>
      <c r="C73" s="30"/>
      <c r="D73" s="30"/>
    </row>
    <row r="74" spans="1:4" ht="15" customHeight="1" x14ac:dyDescent="0.3">
      <c r="A74" s="104">
        <v>72</v>
      </c>
      <c r="B74" s="29" t="s">
        <v>105</v>
      </c>
      <c r="C74" s="30"/>
      <c r="D74" s="30"/>
    </row>
    <row r="75" spans="1:4" ht="15" customHeight="1" x14ac:dyDescent="0.3">
      <c r="A75" s="104">
        <v>73</v>
      </c>
      <c r="B75" s="29" t="s">
        <v>106</v>
      </c>
      <c r="C75" s="30"/>
      <c r="D75" s="30"/>
    </row>
    <row r="76" spans="1:4" ht="15" customHeight="1" x14ac:dyDescent="0.3">
      <c r="A76" s="104">
        <v>74</v>
      </c>
      <c r="B76" s="29" t="s">
        <v>107</v>
      </c>
      <c r="C76" s="30"/>
      <c r="D76" s="30"/>
    </row>
    <row r="77" spans="1:4" ht="15" customHeight="1" x14ac:dyDescent="0.3">
      <c r="A77" s="104">
        <v>75</v>
      </c>
      <c r="B77" s="29" t="s">
        <v>108</v>
      </c>
      <c r="C77" s="30"/>
      <c r="D77" s="30"/>
    </row>
    <row r="78" spans="1:4" ht="15" customHeight="1" x14ac:dyDescent="0.3">
      <c r="A78" s="104">
        <v>76</v>
      </c>
      <c r="B78" s="29" t="s">
        <v>109</v>
      </c>
      <c r="C78" s="30"/>
      <c r="D78" s="30"/>
    </row>
    <row r="79" spans="1:4" ht="15" customHeight="1" x14ac:dyDescent="0.3">
      <c r="A79" s="104">
        <v>77</v>
      </c>
      <c r="B79" s="29" t="s">
        <v>110</v>
      </c>
      <c r="C79" s="30"/>
      <c r="D79" s="30"/>
    </row>
    <row r="80" spans="1:4" ht="15" customHeight="1" x14ac:dyDescent="0.3">
      <c r="A80" s="104">
        <v>78</v>
      </c>
      <c r="B80" s="29" t="s">
        <v>111</v>
      </c>
      <c r="C80" s="30"/>
      <c r="D80" s="30"/>
    </row>
    <row r="81" spans="1:4" ht="15" customHeight="1" x14ac:dyDescent="0.3">
      <c r="A81" s="104">
        <v>79</v>
      </c>
      <c r="B81" s="29" t="s">
        <v>112</v>
      </c>
      <c r="C81" s="30"/>
      <c r="D81" s="30"/>
    </row>
    <row r="82" spans="1:4" ht="15" customHeight="1" x14ac:dyDescent="0.3">
      <c r="A82" s="104">
        <v>80</v>
      </c>
      <c r="B82" s="29" t="s">
        <v>113</v>
      </c>
      <c r="C82" s="30"/>
      <c r="D82" s="30"/>
    </row>
    <row r="83" spans="1:4" ht="15" customHeight="1" x14ac:dyDescent="0.3">
      <c r="A83" s="104">
        <v>81</v>
      </c>
      <c r="B83" s="29" t="s">
        <v>114</v>
      </c>
      <c r="C83" s="30"/>
      <c r="D83" s="30"/>
    </row>
    <row r="84" spans="1:4" ht="15" customHeight="1" x14ac:dyDescent="0.3">
      <c r="A84" s="104">
        <v>82</v>
      </c>
      <c r="B84" s="29" t="s">
        <v>115</v>
      </c>
      <c r="C84" s="30"/>
      <c r="D84" s="30"/>
    </row>
    <row r="85" spans="1:4" ht="15" customHeight="1" x14ac:dyDescent="0.3">
      <c r="A85" s="104">
        <v>83</v>
      </c>
      <c r="B85" s="29" t="s">
        <v>116</v>
      </c>
      <c r="C85" s="30"/>
      <c r="D85" s="30"/>
    </row>
    <row r="86" spans="1:4" ht="15" customHeight="1" x14ac:dyDescent="0.3">
      <c r="A86" s="104">
        <v>84</v>
      </c>
      <c r="B86" s="29" t="s">
        <v>117</v>
      </c>
      <c r="C86" s="30"/>
      <c r="D86" s="30"/>
    </row>
    <row r="87" spans="1:4" ht="15" customHeight="1" x14ac:dyDescent="0.3">
      <c r="A87" s="104">
        <v>85</v>
      </c>
      <c r="B87" s="29" t="s">
        <v>12</v>
      </c>
      <c r="C87" s="30"/>
      <c r="D87" s="30"/>
    </row>
    <row r="88" spans="1:4" ht="15" customHeight="1" x14ac:dyDescent="0.3">
      <c r="A88" s="104">
        <v>86</v>
      </c>
      <c r="B88" s="29" t="s">
        <v>25</v>
      </c>
      <c r="C88" s="30"/>
      <c r="D88" s="30"/>
    </row>
    <row r="89" spans="1:4" ht="15" customHeight="1" x14ac:dyDescent="0.3">
      <c r="A89" s="104">
        <v>87</v>
      </c>
      <c r="B89" s="29" t="s">
        <v>31</v>
      </c>
      <c r="C89" s="30"/>
      <c r="D89" s="30"/>
    </row>
    <row r="90" spans="1:4" ht="15" customHeight="1" x14ac:dyDescent="0.3">
      <c r="A90" s="104">
        <v>88</v>
      </c>
      <c r="B90" s="29" t="s">
        <v>27</v>
      </c>
      <c r="C90" s="30"/>
      <c r="D90" s="30"/>
    </row>
    <row r="91" spans="1:4" ht="15" customHeight="1" x14ac:dyDescent="0.3">
      <c r="A91" s="104">
        <v>89</v>
      </c>
      <c r="B91" s="29" t="s">
        <v>118</v>
      </c>
      <c r="C91" s="30"/>
      <c r="D91" s="30"/>
    </row>
    <row r="92" spans="1:4" ht="15" customHeight="1" x14ac:dyDescent="0.3">
      <c r="A92" s="104">
        <v>90</v>
      </c>
      <c r="B92" s="29" t="s">
        <v>119</v>
      </c>
      <c r="C92" s="30"/>
      <c r="D92" s="30"/>
    </row>
    <row r="93" spans="1:4" ht="15" customHeight="1" x14ac:dyDescent="0.3">
      <c r="A93" s="104">
        <v>91</v>
      </c>
      <c r="B93" s="29" t="s">
        <v>242</v>
      </c>
      <c r="C93" s="30"/>
      <c r="D93" s="30"/>
    </row>
    <row r="94" spans="1:4" ht="15" customHeight="1" x14ac:dyDescent="0.3">
      <c r="A94" s="104">
        <v>92</v>
      </c>
      <c r="B94" s="29" t="s">
        <v>243</v>
      </c>
      <c r="C94" s="30"/>
      <c r="D94" s="30"/>
    </row>
    <row r="95" spans="1:4" ht="15" customHeight="1" x14ac:dyDescent="0.3">
      <c r="A95" s="104">
        <v>93</v>
      </c>
      <c r="B95" s="29" t="s">
        <v>244</v>
      </c>
      <c r="C95" s="30"/>
      <c r="D95" s="30"/>
    </row>
    <row r="96" spans="1:4" ht="15" customHeight="1" x14ac:dyDescent="0.3">
      <c r="A96" s="104">
        <v>94</v>
      </c>
      <c r="B96" s="29" t="s">
        <v>245</v>
      </c>
      <c r="C96" s="30"/>
      <c r="D96" s="30"/>
    </row>
    <row r="97" spans="1:4" ht="15" customHeight="1" x14ac:dyDescent="0.3">
      <c r="A97" s="104">
        <v>95</v>
      </c>
      <c r="B97" s="29" t="s">
        <v>246</v>
      </c>
      <c r="C97" s="30"/>
      <c r="D97" s="30"/>
    </row>
    <row r="98" spans="1:4" ht="15" customHeight="1" x14ac:dyDescent="0.3">
      <c r="A98" s="104">
        <v>96</v>
      </c>
      <c r="B98" s="29" t="s">
        <v>247</v>
      </c>
      <c r="C98" s="30"/>
      <c r="D98" s="30"/>
    </row>
    <row r="99" spans="1:4" ht="15" customHeight="1" x14ac:dyDescent="0.3">
      <c r="A99" s="185"/>
      <c r="B99" s="185"/>
      <c r="C99" s="30"/>
      <c r="D99" s="30"/>
    </row>
  </sheetData>
  <mergeCells count="1">
    <mergeCell ref="A99:B99"/>
  </mergeCells>
  <dataValidations disablePrompts="1" count="1">
    <dataValidation type="list" allowBlank="1" showInputMessage="1" showErrorMessage="1" sqref="C983041 C65537 C131073 C196609 C262145 C327681 C393217 C458753 C524289 C589825 C655361 C720897 C786433 C851969 C917505" xr:uid="{00000000-0002-0000-0100-000000000000}">
      <formula1>$E$3:$E$5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workbookViewId="0"/>
  </sheetViews>
  <sheetFormatPr defaultColWidth="6.58203125" defaultRowHeight="15" customHeight="1" x14ac:dyDescent="0.3"/>
  <cols>
    <col min="1" max="1" width="8.58203125" customWidth="1"/>
    <col min="2" max="6" width="14.58203125" customWidth="1"/>
    <col min="7" max="16384" width="6.58203125" style="16"/>
  </cols>
  <sheetData>
    <row r="1" spans="1:6" s="14" customFormat="1" ht="15" customHeight="1" x14ac:dyDescent="0.3">
      <c r="A1" s="103" t="s">
        <v>248</v>
      </c>
      <c r="B1" s="103" t="s">
        <v>262</v>
      </c>
      <c r="C1" s="103" t="s">
        <v>263</v>
      </c>
      <c r="D1" s="103" t="s">
        <v>264</v>
      </c>
      <c r="E1" s="103" t="s">
        <v>265</v>
      </c>
      <c r="F1" s="103" t="s">
        <v>266</v>
      </c>
    </row>
    <row r="2" spans="1:6" ht="15" customHeight="1" x14ac:dyDescent="0.3">
      <c r="A2" t="s">
        <v>249</v>
      </c>
      <c r="B2" t="s">
        <v>12</v>
      </c>
      <c r="C2" t="s">
        <v>31</v>
      </c>
      <c r="D2" t="s">
        <v>27</v>
      </c>
      <c r="E2" t="s">
        <v>190</v>
      </c>
      <c r="F2" t="s">
        <v>191</v>
      </c>
    </row>
    <row r="3" spans="1:6" ht="15" customHeight="1" x14ac:dyDescent="0.3">
      <c r="A3" t="s">
        <v>250</v>
      </c>
      <c r="B3" t="s">
        <v>193</v>
      </c>
      <c r="C3" t="s">
        <v>194</v>
      </c>
      <c r="D3" t="s">
        <v>195</v>
      </c>
      <c r="E3" t="s">
        <v>196</v>
      </c>
      <c r="F3" t="s">
        <v>189</v>
      </c>
    </row>
    <row r="4" spans="1:6" ht="15" customHeight="1" x14ac:dyDescent="0.3">
      <c r="A4" t="s">
        <v>251</v>
      </c>
      <c r="B4" t="s">
        <v>12</v>
      </c>
      <c r="C4" t="s">
        <v>25</v>
      </c>
      <c r="D4" t="s">
        <v>31</v>
      </c>
      <c r="E4" t="s">
        <v>27</v>
      </c>
      <c r="F4" t="s">
        <v>197</v>
      </c>
    </row>
    <row r="5" spans="1:6" ht="15" customHeight="1" x14ac:dyDescent="0.3">
      <c r="A5" t="s">
        <v>252</v>
      </c>
      <c r="B5" t="s">
        <v>12</v>
      </c>
      <c r="C5" t="s">
        <v>25</v>
      </c>
      <c r="D5" t="s">
        <v>31</v>
      </c>
      <c r="E5" t="s">
        <v>27</v>
      </c>
      <c r="F5" t="s">
        <v>198</v>
      </c>
    </row>
    <row r="6" spans="1:6" ht="15" customHeight="1" x14ac:dyDescent="0.3">
      <c r="A6" t="s">
        <v>253</v>
      </c>
      <c r="B6" t="s">
        <v>12</v>
      </c>
      <c r="C6" t="s">
        <v>188</v>
      </c>
      <c r="D6" t="s">
        <v>199</v>
      </c>
      <c r="E6" t="s">
        <v>200</v>
      </c>
      <c r="F6" t="s">
        <v>201</v>
      </c>
    </row>
    <row r="7" spans="1:6" ht="15" customHeight="1" x14ac:dyDescent="0.3">
      <c r="A7" t="s">
        <v>254</v>
      </c>
      <c r="B7" t="s">
        <v>12</v>
      </c>
      <c r="C7" t="s">
        <v>25</v>
      </c>
      <c r="D7" t="s">
        <v>31</v>
      </c>
      <c r="E7" t="s">
        <v>27</v>
      </c>
      <c r="F7" t="s">
        <v>118</v>
      </c>
    </row>
    <row r="8" spans="1:6" ht="15" customHeight="1" x14ac:dyDescent="0.3">
      <c r="A8" t="s">
        <v>255</v>
      </c>
      <c r="B8" t="s">
        <v>176</v>
      </c>
      <c r="C8" t="s">
        <v>202</v>
      </c>
      <c r="D8" t="s">
        <v>177</v>
      </c>
      <c r="E8" t="s">
        <v>178</v>
      </c>
      <c r="F8" t="s">
        <v>179</v>
      </c>
    </row>
    <row r="9" spans="1:6" ht="15" customHeight="1" x14ac:dyDescent="0.3">
      <c r="A9" t="s">
        <v>256</v>
      </c>
      <c r="B9" t="s">
        <v>176</v>
      </c>
      <c r="C9" t="s">
        <v>177</v>
      </c>
      <c r="D9" t="s">
        <v>178</v>
      </c>
      <c r="E9" t="s">
        <v>180</v>
      </c>
      <c r="F9" t="s">
        <v>182</v>
      </c>
    </row>
    <row r="10" spans="1:6" ht="15" customHeight="1" x14ac:dyDescent="0.3">
      <c r="A10" t="s">
        <v>257</v>
      </c>
      <c r="B10" t="s">
        <v>184</v>
      </c>
      <c r="C10" t="s">
        <v>12</v>
      </c>
      <c r="D10" t="s">
        <v>31</v>
      </c>
      <c r="E10" t="s">
        <v>187</v>
      </c>
      <c r="F10" t="s">
        <v>203</v>
      </c>
    </row>
    <row r="11" spans="1:6" ht="15" customHeight="1" x14ac:dyDescent="0.3">
      <c r="A11" t="s">
        <v>258</v>
      </c>
      <c r="B11" t="s">
        <v>12</v>
      </c>
      <c r="C11" t="s">
        <v>25</v>
      </c>
      <c r="D11" t="s">
        <v>31</v>
      </c>
      <c r="E11" t="s">
        <v>204</v>
      </c>
      <c r="F11" t="s">
        <v>29</v>
      </c>
    </row>
    <row r="12" spans="1:6" ht="15" customHeight="1" x14ac:dyDescent="0.3">
      <c r="A12" t="s">
        <v>259</v>
      </c>
      <c r="B12" t="s">
        <v>176</v>
      </c>
      <c r="C12" t="s">
        <v>177</v>
      </c>
      <c r="D12" t="s">
        <v>179</v>
      </c>
      <c r="E12" t="s">
        <v>181</v>
      </c>
      <c r="F12" t="s">
        <v>183</v>
      </c>
    </row>
    <row r="13" spans="1:6" ht="15" customHeight="1" x14ac:dyDescent="0.3">
      <c r="A13" t="s">
        <v>260</v>
      </c>
      <c r="B13" t="s">
        <v>185</v>
      </c>
      <c r="C13" t="s">
        <v>25</v>
      </c>
      <c r="D13" t="s">
        <v>31</v>
      </c>
      <c r="E13" t="s">
        <v>27</v>
      </c>
      <c r="F13" t="s">
        <v>29</v>
      </c>
    </row>
    <row r="14" spans="1:6" ht="15" customHeight="1" x14ac:dyDescent="0.3">
      <c r="A14" t="s">
        <v>261</v>
      </c>
      <c r="B14" t="s">
        <v>205</v>
      </c>
      <c r="C14" t="s">
        <v>206</v>
      </c>
      <c r="D14" t="s">
        <v>207</v>
      </c>
      <c r="E14" t="s">
        <v>208</v>
      </c>
      <c r="F14" t="s">
        <v>209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
  <sheetViews>
    <sheetView zoomScale="120" zoomScaleNormal="120" workbookViewId="0">
      <selection sqref="A1:A2"/>
    </sheetView>
  </sheetViews>
  <sheetFormatPr defaultColWidth="6.58203125" defaultRowHeight="15" customHeight="1" x14ac:dyDescent="0.3"/>
  <cols>
    <col min="1" max="1" width="12.58203125" style="16" customWidth="1"/>
    <col min="2" max="2" width="6.58203125" style="30" customWidth="1"/>
    <col min="3" max="14" width="9.58203125" style="16" customWidth="1"/>
    <col min="15" max="16" width="6.58203125" style="16" customWidth="1"/>
    <col min="17" max="16384" width="6.58203125" style="16"/>
  </cols>
  <sheetData>
    <row r="1" spans="1:16" s="14" customFormat="1" ht="15" customHeight="1" x14ac:dyDescent="0.3">
      <c r="A1" s="176" t="s">
        <v>7</v>
      </c>
      <c r="B1" s="176" t="s">
        <v>268</v>
      </c>
      <c r="C1" s="181" t="str">
        <f>Results!C2</f>
        <v>Test Group</v>
      </c>
      <c r="D1" s="183"/>
      <c r="E1" s="183"/>
      <c r="F1" s="183"/>
      <c r="G1" s="183"/>
      <c r="H1" s="183"/>
      <c r="I1" s="183"/>
      <c r="J1" s="183"/>
      <c r="K1" s="183"/>
      <c r="L1" s="183"/>
      <c r="M1" s="183"/>
      <c r="N1" s="183"/>
      <c r="O1" s="183"/>
      <c r="P1" s="184"/>
    </row>
    <row r="2" spans="1:16" ht="15" customHeight="1" x14ac:dyDescent="0.3">
      <c r="A2" s="176"/>
      <c r="B2" s="176"/>
      <c r="C2" s="45" t="s">
        <v>221</v>
      </c>
      <c r="D2" s="45" t="s">
        <v>222</v>
      </c>
      <c r="E2" s="45" t="s">
        <v>223</v>
      </c>
      <c r="F2" s="45" t="s">
        <v>224</v>
      </c>
      <c r="G2" s="45" t="s">
        <v>225</v>
      </c>
      <c r="H2" s="45" t="s">
        <v>226</v>
      </c>
      <c r="I2" s="45" t="s">
        <v>227</v>
      </c>
      <c r="J2" s="45" t="s">
        <v>228</v>
      </c>
      <c r="K2" s="45" t="s">
        <v>229</v>
      </c>
      <c r="L2" s="45" t="s">
        <v>230</v>
      </c>
      <c r="M2" s="115" t="s">
        <v>273</v>
      </c>
      <c r="N2" s="115" t="s">
        <v>274</v>
      </c>
      <c r="O2" s="45" t="s">
        <v>120</v>
      </c>
      <c r="P2" s="45" t="s">
        <v>121</v>
      </c>
    </row>
    <row r="3" spans="1:16" ht="15" customHeight="1" x14ac:dyDescent="0.3">
      <c r="A3" s="25" t="str">
        <f>'Gene Table'!B3</f>
        <v>ADIPOQ</v>
      </c>
      <c r="B3" s="102">
        <v>1</v>
      </c>
      <c r="C3" s="23">
        <v>29.89</v>
      </c>
      <c r="D3" s="23">
        <v>29.56</v>
      </c>
      <c r="E3" s="23">
        <v>29.6</v>
      </c>
      <c r="F3" s="39"/>
      <c r="G3" s="39"/>
      <c r="H3" s="39"/>
      <c r="I3" s="39"/>
      <c r="J3" s="39"/>
      <c r="K3" s="39"/>
      <c r="L3" s="39"/>
      <c r="M3" s="39"/>
      <c r="N3" s="39"/>
      <c r="O3" s="41">
        <f>IF(ISERROR(AVERAGE(Calculations!C4:N4)),"",AVERAGE(Calculations!C4:N4))</f>
        <v>29.683333333333337</v>
      </c>
      <c r="P3" s="41">
        <f>IF(ISERROR(STDEV(Calculations!C4:N4)),"",IF(COUNT(Calculations!C4:N4)&lt;3,"N/A",STDEV(Calculations!C4:N4)))</f>
        <v>0.18009256878986843</v>
      </c>
    </row>
    <row r="4" spans="1:16" ht="15" customHeight="1" x14ac:dyDescent="0.3">
      <c r="A4" s="25" t="str">
        <f>'Gene Table'!B4</f>
        <v>BMP1</v>
      </c>
      <c r="B4" s="102">
        <v>2</v>
      </c>
      <c r="C4" s="23">
        <v>31.15</v>
      </c>
      <c r="D4" s="23">
        <v>31.27</v>
      </c>
      <c r="E4" s="23">
        <v>30.75</v>
      </c>
      <c r="F4" s="39"/>
      <c r="G4" s="39"/>
      <c r="H4" s="39"/>
      <c r="I4" s="39"/>
      <c r="J4" s="39"/>
      <c r="K4" s="39"/>
      <c r="L4" s="39"/>
      <c r="M4" s="39"/>
      <c r="N4" s="39"/>
      <c r="O4" s="41">
        <f>IF(ISERROR(AVERAGE(Calculations!C5:N5)),"",AVERAGE(Calculations!C5:N5))</f>
        <v>31.056666666666668</v>
      </c>
      <c r="P4" s="41">
        <f>IF(ISERROR(STDEV(Calculations!C5:N5)),"",IF(COUNT(Calculations!C5:N5)&lt;3,"N/A",STDEV(Calculations!C5:N5)))</f>
        <v>0.27227437142216143</v>
      </c>
    </row>
    <row r="5" spans="1:16" ht="15" customHeight="1" x14ac:dyDescent="0.3">
      <c r="A5" s="25" t="str">
        <f>'Gene Table'!B5</f>
        <v>BMP2</v>
      </c>
      <c r="B5" s="102">
        <v>3</v>
      </c>
      <c r="C5" s="23">
        <v>31.57</v>
      </c>
      <c r="D5" s="23">
        <v>31.24</v>
      </c>
      <c r="E5" s="23">
        <v>31.54</v>
      </c>
      <c r="F5" s="39"/>
      <c r="G5" s="39"/>
      <c r="H5" s="39"/>
      <c r="I5" s="39"/>
      <c r="J5" s="39"/>
      <c r="K5" s="39"/>
      <c r="L5" s="39"/>
      <c r="M5" s="39"/>
      <c r="N5" s="39"/>
      <c r="O5" s="41">
        <f>IF(ISERROR(AVERAGE(Calculations!C6:N6)),"",AVERAGE(Calculations!C6:N6))</f>
        <v>31.45</v>
      </c>
      <c r="P5" s="41">
        <f>IF(ISERROR(STDEV(Calculations!C6:N6)),"",IF(COUNT(Calculations!C6:N6)&lt;3,"N/A",STDEV(Calculations!C6:N6)))</f>
        <v>0.18248287590894738</v>
      </c>
    </row>
    <row r="6" spans="1:16" ht="15" customHeight="1" x14ac:dyDescent="0.3">
      <c r="A6" s="25" t="str">
        <f>'Gene Table'!B6</f>
        <v>BMP3</v>
      </c>
      <c r="B6" s="102">
        <v>4</v>
      </c>
      <c r="C6" s="23">
        <v>31.3</v>
      </c>
      <c r="D6" s="23">
        <v>32.24</v>
      </c>
      <c r="E6" s="23">
        <v>32.799999999999997</v>
      </c>
      <c r="F6" s="39"/>
      <c r="G6" s="39"/>
      <c r="H6" s="39"/>
      <c r="I6" s="39"/>
      <c r="J6" s="39"/>
      <c r="K6" s="39"/>
      <c r="L6" s="39"/>
      <c r="M6" s="39"/>
      <c r="N6" s="39"/>
      <c r="O6" s="41">
        <f>IF(ISERROR(AVERAGE(Calculations!C7:N7)),"",AVERAGE(Calculations!C7:N7))</f>
        <v>32.113333333333337</v>
      </c>
      <c r="P6" s="41">
        <f>IF(ISERROR(STDEV(Calculations!C7:N7)),"",IF(COUNT(Calculations!C7:N7)&lt;3,"N/A",STDEV(Calculations!C7:N7)))</f>
        <v>0.75797977105812731</v>
      </c>
    </row>
    <row r="7" spans="1:16" ht="15" customHeight="1" x14ac:dyDescent="0.3">
      <c r="A7" s="25" t="str">
        <f>'Gene Table'!B7</f>
        <v>BMP4</v>
      </c>
      <c r="B7" s="102">
        <v>5</v>
      </c>
      <c r="C7" s="23" t="s">
        <v>122</v>
      </c>
      <c r="D7" s="23" t="s">
        <v>122</v>
      </c>
      <c r="E7" s="23" t="s">
        <v>122</v>
      </c>
      <c r="F7" s="39"/>
      <c r="G7" s="39"/>
      <c r="H7" s="39"/>
      <c r="I7" s="39"/>
      <c r="J7" s="39"/>
      <c r="K7" s="39"/>
      <c r="L7" s="39"/>
      <c r="M7" s="39"/>
      <c r="N7" s="39"/>
      <c r="O7" s="41">
        <f>IF(ISERROR(AVERAGE(Calculations!C8:N8)),"",AVERAGE(Calculations!C8:N8))</f>
        <v>35</v>
      </c>
      <c r="P7" s="41">
        <f>IF(ISERROR(STDEV(Calculations!C8:N8)),"",IF(COUNT(Calculations!C8:N8)&lt;3,"N/A",STDEV(Calculations!C8:N8)))</f>
        <v>0</v>
      </c>
    </row>
    <row r="8" spans="1:16" ht="15" customHeight="1" x14ac:dyDescent="0.3">
      <c r="A8" s="25" t="str">
        <f>'Gene Table'!B8</f>
        <v>BMP5</v>
      </c>
      <c r="B8" s="102">
        <v>6</v>
      </c>
      <c r="C8" s="23">
        <v>26.67</v>
      </c>
      <c r="D8" s="23">
        <v>26.27</v>
      </c>
      <c r="E8" s="23">
        <v>26.16</v>
      </c>
      <c r="F8" s="39"/>
      <c r="G8" s="39"/>
      <c r="H8" s="39"/>
      <c r="I8" s="39"/>
      <c r="J8" s="39"/>
      <c r="K8" s="39"/>
      <c r="L8" s="39"/>
      <c r="M8" s="39"/>
      <c r="N8" s="39"/>
      <c r="O8" s="41">
        <f>IF(ISERROR(AVERAGE(Calculations!C9:N9)),"",AVERAGE(Calculations!C9:N9))</f>
        <v>26.366666666666664</v>
      </c>
      <c r="P8" s="41">
        <f>IF(ISERROR(STDEV(Calculations!C9:N9)),"",IF(COUNT(Calculations!C9:N9)&lt;3,"N/A",STDEV(Calculations!C9:N9)))</f>
        <v>0.26839026311200981</v>
      </c>
    </row>
    <row r="9" spans="1:16" ht="15" customHeight="1" x14ac:dyDescent="0.3">
      <c r="A9" s="25" t="str">
        <f>'Gene Table'!B9</f>
        <v>BMP6</v>
      </c>
      <c r="B9" s="102">
        <v>7</v>
      </c>
      <c r="C9" s="23">
        <v>37.28</v>
      </c>
      <c r="D9" s="23">
        <v>35.35</v>
      </c>
      <c r="E9" s="23">
        <v>35.369999999999997</v>
      </c>
      <c r="F9" s="39"/>
      <c r="G9" s="39"/>
      <c r="H9" s="39"/>
      <c r="I9" s="39"/>
      <c r="J9" s="39"/>
      <c r="K9" s="39"/>
      <c r="L9" s="39"/>
      <c r="M9" s="39"/>
      <c r="N9" s="39"/>
      <c r="O9" s="41">
        <f>IF(ISERROR(AVERAGE(Calculations!C10:N10)),"",AVERAGE(Calculations!C10:N10))</f>
        <v>35</v>
      </c>
      <c r="P9" s="41">
        <f>IF(ISERROR(STDEV(Calculations!C10:N10)),"",IF(COUNT(Calculations!C10:N10)&lt;3,"N/A",STDEV(Calculations!C10:N10)))</f>
        <v>0</v>
      </c>
    </row>
    <row r="10" spans="1:16" ht="15" customHeight="1" x14ac:dyDescent="0.3">
      <c r="A10" s="25" t="str">
        <f>'Gene Table'!B10</f>
        <v>BMP7</v>
      </c>
      <c r="B10" s="102">
        <v>8</v>
      </c>
      <c r="C10" s="23">
        <v>29.54</v>
      </c>
      <c r="D10" s="23">
        <v>29.45</v>
      </c>
      <c r="E10" s="23">
        <v>29.08</v>
      </c>
      <c r="F10" s="39"/>
      <c r="G10" s="39"/>
      <c r="H10" s="39"/>
      <c r="I10" s="39"/>
      <c r="J10" s="39"/>
      <c r="K10" s="39"/>
      <c r="L10" s="39"/>
      <c r="M10" s="39"/>
      <c r="N10" s="39"/>
      <c r="O10" s="41">
        <f>IF(ISERROR(AVERAGE(Calculations!C11:N11)),"",AVERAGE(Calculations!C11:N11))</f>
        <v>29.356666666666666</v>
      </c>
      <c r="P10" s="41">
        <f>IF(ISERROR(STDEV(Calculations!C11:N11)),"",IF(COUNT(Calculations!C11:N11)&lt;3,"N/A",STDEV(Calculations!C11:N11)))</f>
        <v>0.24378952670968781</v>
      </c>
    </row>
    <row r="11" spans="1:16" ht="15" customHeight="1" x14ac:dyDescent="0.3">
      <c r="A11" s="25" t="str">
        <f>'Gene Table'!B11</f>
        <v>CD40LG</v>
      </c>
      <c r="B11" s="102">
        <v>9</v>
      </c>
      <c r="C11" s="23">
        <v>21.26</v>
      </c>
      <c r="D11" s="23">
        <v>21.29</v>
      </c>
      <c r="E11" s="23">
        <v>21.26</v>
      </c>
      <c r="F11" s="39"/>
      <c r="G11" s="39"/>
      <c r="H11" s="39"/>
      <c r="I11" s="39"/>
      <c r="J11" s="39"/>
      <c r="K11" s="39"/>
      <c r="L11" s="39"/>
      <c r="M11" s="39"/>
      <c r="N11" s="39"/>
      <c r="O11" s="41">
        <f>IF(ISERROR(AVERAGE(Calculations!C12:N12)),"",AVERAGE(Calculations!C12:N12))</f>
        <v>21.27</v>
      </c>
      <c r="P11" s="41">
        <f>IF(ISERROR(STDEV(Calculations!C12:N12)),"",IF(COUNT(Calculations!C12:N12)&lt;3,"N/A",STDEV(Calculations!C12:N12)))</f>
        <v>1.7320508075687378E-2</v>
      </c>
    </row>
    <row r="12" spans="1:16" ht="15" customHeight="1" x14ac:dyDescent="0.3">
      <c r="A12" s="25" t="str">
        <f>'Gene Table'!B12</f>
        <v>CD70</v>
      </c>
      <c r="B12" s="102">
        <v>10</v>
      </c>
      <c r="C12" s="23">
        <v>16.77</v>
      </c>
      <c r="D12" s="23">
        <v>16.86</v>
      </c>
      <c r="E12" s="23">
        <v>16.77</v>
      </c>
      <c r="F12" s="39"/>
      <c r="G12" s="39"/>
      <c r="H12" s="39"/>
      <c r="I12" s="39"/>
      <c r="J12" s="39"/>
      <c r="K12" s="39"/>
      <c r="L12" s="39"/>
      <c r="M12" s="39"/>
      <c r="N12" s="39"/>
      <c r="O12" s="41">
        <f>IF(ISERROR(AVERAGE(Calculations!C13:N13)),"",AVERAGE(Calculations!C13:N13))</f>
        <v>16.799999999999997</v>
      </c>
      <c r="P12" s="41">
        <f>IF(ISERROR(STDEV(Calculations!C13:N13)),"",IF(COUNT(Calculations!C13:N13)&lt;3,"N/A",STDEV(Calculations!C13:N13)))</f>
        <v>5.1961524227066236E-2</v>
      </c>
    </row>
    <row r="13" spans="1:16" ht="15" customHeight="1" x14ac:dyDescent="0.3">
      <c r="A13" s="25" t="str">
        <f>'Gene Table'!B13</f>
        <v>CNTF</v>
      </c>
      <c r="B13" s="102">
        <v>11</v>
      </c>
      <c r="C13" s="23">
        <v>33.49</v>
      </c>
      <c r="D13" s="23">
        <v>36.020000000000003</v>
      </c>
      <c r="E13" s="23">
        <v>33.520000000000003</v>
      </c>
      <c r="F13" s="39"/>
      <c r="G13" s="39"/>
      <c r="H13" s="39"/>
      <c r="I13" s="39"/>
      <c r="J13" s="39"/>
      <c r="K13" s="39"/>
      <c r="L13" s="39"/>
      <c r="M13" s="39"/>
      <c r="N13" s="39"/>
      <c r="O13" s="41">
        <f>IF(ISERROR(AVERAGE(Calculations!C14:N14)),"",AVERAGE(Calculations!C14:N14))</f>
        <v>34.003333333333337</v>
      </c>
      <c r="P13" s="41">
        <f>IF(ISERROR(STDEV(Calculations!C14:N14)),"",IF(COUNT(Calculations!C14:N14)&lt;3,"N/A",STDEV(Calculations!C14:N14)))</f>
        <v>0.86326898087058057</v>
      </c>
    </row>
    <row r="14" spans="1:16" ht="15" customHeight="1" x14ac:dyDescent="0.3">
      <c r="A14" s="25" t="str">
        <f>'Gene Table'!B14</f>
        <v>CSF1</v>
      </c>
      <c r="B14" s="102">
        <v>12</v>
      </c>
      <c r="C14" s="23">
        <v>21</v>
      </c>
      <c r="D14" s="23">
        <v>20.94</v>
      </c>
      <c r="E14" s="23">
        <v>20.77</v>
      </c>
      <c r="F14" s="39"/>
      <c r="G14" s="39"/>
      <c r="H14" s="39"/>
      <c r="I14" s="39"/>
      <c r="J14" s="39"/>
      <c r="K14" s="39"/>
      <c r="L14" s="39"/>
      <c r="M14" s="39"/>
      <c r="N14" s="39"/>
      <c r="O14" s="41">
        <f>IF(ISERROR(AVERAGE(Calculations!C15:N15)),"",AVERAGE(Calculations!C15:N15))</f>
        <v>20.903333333333332</v>
      </c>
      <c r="P14" s="41">
        <f>IF(ISERROR(STDEV(Calculations!C15:N15)),"",IF(COUNT(Calculations!C15:N15)&lt;3,"N/A",STDEV(Calculations!C15:N15)))</f>
        <v>0.11930353445448898</v>
      </c>
    </row>
    <row r="15" spans="1:16" ht="15" customHeight="1" x14ac:dyDescent="0.3">
      <c r="A15" s="25" t="str">
        <f>'Gene Table'!B15</f>
        <v>CSF2</v>
      </c>
      <c r="B15" s="102">
        <v>13</v>
      </c>
      <c r="C15" s="23">
        <v>35.17</v>
      </c>
      <c r="D15" s="23">
        <v>35.06</v>
      </c>
      <c r="E15" s="23">
        <v>34.44</v>
      </c>
      <c r="F15" s="39"/>
      <c r="G15" s="39"/>
      <c r="H15" s="39"/>
      <c r="I15" s="39"/>
      <c r="J15" s="39"/>
      <c r="K15" s="39"/>
      <c r="L15" s="39"/>
      <c r="M15" s="39"/>
      <c r="N15" s="39"/>
      <c r="O15" s="41">
        <f>IF(ISERROR(AVERAGE(Calculations!C16:N16)),"",AVERAGE(Calculations!C16:N16))</f>
        <v>34.813333333333333</v>
      </c>
      <c r="P15" s="41">
        <f>IF(ISERROR(STDEV(Calculations!C16:N16)),"",IF(COUNT(Calculations!C16:N16)&lt;3,"N/A",STDEV(Calculations!C16:N16)))</f>
        <v>0.32331615074619174</v>
      </c>
    </row>
    <row r="16" spans="1:16" ht="15" customHeight="1" x14ac:dyDescent="0.3">
      <c r="A16" s="25" t="str">
        <f>'Gene Table'!B16</f>
        <v>CSF3</v>
      </c>
      <c r="B16" s="102">
        <v>14</v>
      </c>
      <c r="C16" s="23">
        <v>33.1</v>
      </c>
      <c r="D16" s="23">
        <v>33.11</v>
      </c>
      <c r="E16" s="23">
        <v>33.130000000000003</v>
      </c>
      <c r="F16" s="39"/>
      <c r="G16" s="39"/>
      <c r="H16" s="39"/>
      <c r="I16" s="39"/>
      <c r="J16" s="39"/>
      <c r="K16" s="39"/>
      <c r="L16" s="39"/>
      <c r="M16" s="39"/>
      <c r="N16" s="39"/>
      <c r="O16" s="41">
        <f>IF(ISERROR(AVERAGE(Calculations!C17:N17)),"",AVERAGE(Calculations!C17:N17))</f>
        <v>33.113333333333337</v>
      </c>
      <c r="P16" s="41">
        <f>IF(ISERROR(STDEV(Calculations!C17:N17)),"",IF(COUNT(Calculations!C17:N17)&lt;3,"N/A",STDEV(Calculations!C17:N17)))</f>
        <v>1.5275252316520303E-2</v>
      </c>
    </row>
    <row r="17" spans="1:16" ht="15" customHeight="1" x14ac:dyDescent="0.3">
      <c r="A17" s="25" t="str">
        <f>'Gene Table'!B17</f>
        <v>FAM3B</v>
      </c>
      <c r="B17" s="102">
        <v>15</v>
      </c>
      <c r="C17" s="23">
        <v>25.02</v>
      </c>
      <c r="D17" s="23">
        <v>25</v>
      </c>
      <c r="E17" s="23">
        <v>24.89</v>
      </c>
      <c r="F17" s="39"/>
      <c r="G17" s="39"/>
      <c r="H17" s="39"/>
      <c r="I17" s="39"/>
      <c r="J17" s="39"/>
      <c r="K17" s="39"/>
      <c r="L17" s="39"/>
      <c r="M17" s="39"/>
      <c r="N17" s="39"/>
      <c r="O17" s="41">
        <f>IF(ISERROR(AVERAGE(Calculations!C18:N18)),"",AVERAGE(Calculations!C18:N18))</f>
        <v>24.97</v>
      </c>
      <c r="P17" s="41">
        <f>IF(ISERROR(STDEV(Calculations!C18:N18)),"",IF(COUNT(Calculations!C18:N18)&lt;3,"N/A",STDEV(Calculations!C18:N18)))</f>
        <v>6.9999999999999521E-2</v>
      </c>
    </row>
    <row r="18" spans="1:16" ht="15" customHeight="1" x14ac:dyDescent="0.3">
      <c r="A18" s="25" t="str">
        <f>'Gene Table'!B18</f>
        <v>FASLG</v>
      </c>
      <c r="B18" s="102">
        <v>16</v>
      </c>
      <c r="C18" s="23" t="s">
        <v>122</v>
      </c>
      <c r="D18" s="23" t="s">
        <v>122</v>
      </c>
      <c r="E18" s="23">
        <v>36.380000000000003</v>
      </c>
      <c r="F18" s="39"/>
      <c r="G18" s="39"/>
      <c r="H18" s="39"/>
      <c r="I18" s="39"/>
      <c r="J18" s="39"/>
      <c r="K18" s="39"/>
      <c r="L18" s="39"/>
      <c r="M18" s="39"/>
      <c r="N18" s="39"/>
      <c r="O18" s="41">
        <f>IF(ISERROR(AVERAGE(Calculations!C19:N19)),"",AVERAGE(Calculations!C19:N19))</f>
        <v>35</v>
      </c>
      <c r="P18" s="41">
        <f>IF(ISERROR(STDEV(Calculations!C19:N19)),"",IF(COUNT(Calculations!C19:N19)&lt;3,"N/A",STDEV(Calculations!C19:N19)))</f>
        <v>0</v>
      </c>
    </row>
    <row r="19" spans="1:16" ht="15" customHeight="1" x14ac:dyDescent="0.3">
      <c r="A19" s="25" t="str">
        <f>'Gene Table'!B19</f>
        <v>FIGF</v>
      </c>
      <c r="B19" s="102">
        <v>17</v>
      </c>
      <c r="C19" s="23" t="s">
        <v>122</v>
      </c>
      <c r="D19" s="23" t="s">
        <v>122</v>
      </c>
      <c r="E19" s="23" t="s">
        <v>122</v>
      </c>
      <c r="F19" s="39"/>
      <c r="G19" s="39"/>
      <c r="H19" s="39"/>
      <c r="I19" s="39"/>
      <c r="J19" s="39"/>
      <c r="K19" s="39"/>
      <c r="L19" s="39"/>
      <c r="M19" s="39"/>
      <c r="N19" s="39"/>
      <c r="O19" s="41">
        <f>IF(ISERROR(AVERAGE(Calculations!C20:N20)),"",AVERAGE(Calculations!C20:N20))</f>
        <v>35</v>
      </c>
      <c r="P19" s="41">
        <f>IF(ISERROR(STDEV(Calculations!C20:N20)),"",IF(COUNT(Calculations!C20:N20)&lt;3,"N/A",STDEV(Calculations!C20:N20)))</f>
        <v>0</v>
      </c>
    </row>
    <row r="20" spans="1:16" ht="15" customHeight="1" x14ac:dyDescent="0.3">
      <c r="A20" s="25" t="str">
        <f>'Gene Table'!B20</f>
        <v>GDF2</v>
      </c>
      <c r="B20" s="102">
        <v>18</v>
      </c>
      <c r="C20" s="23" t="s">
        <v>122</v>
      </c>
      <c r="D20" s="23" t="s">
        <v>122</v>
      </c>
      <c r="E20" s="23">
        <v>35.93</v>
      </c>
      <c r="F20" s="39"/>
      <c r="G20" s="39"/>
      <c r="H20" s="39"/>
      <c r="I20" s="39"/>
      <c r="J20" s="39"/>
      <c r="K20" s="39"/>
      <c r="L20" s="39"/>
      <c r="M20" s="39"/>
      <c r="N20" s="39"/>
      <c r="O20" s="41">
        <f>IF(ISERROR(AVERAGE(Calculations!C21:N21)),"",AVERAGE(Calculations!C21:N21))</f>
        <v>35</v>
      </c>
      <c r="P20" s="41">
        <f>IF(ISERROR(STDEV(Calculations!C21:N21)),"",IF(COUNT(Calculations!C21:N21)&lt;3,"N/A",STDEV(Calculations!C21:N21)))</f>
        <v>0</v>
      </c>
    </row>
    <row r="21" spans="1:16" ht="15" customHeight="1" x14ac:dyDescent="0.3">
      <c r="A21" s="25" t="str">
        <f>'Gene Table'!B21</f>
        <v>GDF5</v>
      </c>
      <c r="B21" s="102">
        <v>19</v>
      </c>
      <c r="C21" s="23" t="s">
        <v>122</v>
      </c>
      <c r="D21" s="23">
        <v>35.880000000000003</v>
      </c>
      <c r="E21" s="23">
        <v>37.31</v>
      </c>
      <c r="F21" s="39"/>
      <c r="G21" s="39"/>
      <c r="H21" s="39"/>
      <c r="I21" s="39"/>
      <c r="J21" s="39"/>
      <c r="K21" s="39"/>
      <c r="L21" s="39"/>
      <c r="M21" s="39"/>
      <c r="N21" s="39"/>
      <c r="O21" s="41">
        <f>IF(ISERROR(AVERAGE(Calculations!C22:N22)),"",AVERAGE(Calculations!C22:N22))</f>
        <v>35</v>
      </c>
      <c r="P21" s="41">
        <f>IF(ISERROR(STDEV(Calculations!C22:N22)),"",IF(COUNT(Calculations!C22:N22)&lt;3,"N/A",STDEV(Calculations!C22:N22)))</f>
        <v>0</v>
      </c>
    </row>
    <row r="22" spans="1:16" ht="15" customHeight="1" x14ac:dyDescent="0.3">
      <c r="A22" s="25" t="str">
        <f>'Gene Table'!B22</f>
        <v>GDF9</v>
      </c>
      <c r="B22" s="102">
        <v>20</v>
      </c>
      <c r="C22" s="23">
        <v>31.74</v>
      </c>
      <c r="D22" s="23">
        <v>31.72</v>
      </c>
      <c r="E22" s="23">
        <v>32.22</v>
      </c>
      <c r="F22" s="39"/>
      <c r="G22" s="39"/>
      <c r="H22" s="39"/>
      <c r="I22" s="39"/>
      <c r="J22" s="39"/>
      <c r="K22" s="39"/>
      <c r="L22" s="39"/>
      <c r="M22" s="39"/>
      <c r="N22" s="39"/>
      <c r="O22" s="41">
        <f>IF(ISERROR(AVERAGE(Calculations!C23:N23)),"",AVERAGE(Calculations!C23:N23))</f>
        <v>31.893333333333331</v>
      </c>
      <c r="P22" s="41">
        <f>IF(ISERROR(STDEV(Calculations!C23:N23)),"",IF(COUNT(Calculations!C23:N23)&lt;3,"N/A",STDEV(Calculations!C23:N23)))</f>
        <v>0.28307831660749538</v>
      </c>
    </row>
    <row r="23" spans="1:16" ht="15" customHeight="1" x14ac:dyDescent="0.3">
      <c r="A23" s="25" t="str">
        <f>'Gene Table'!B23</f>
        <v>IFNA1</v>
      </c>
      <c r="B23" s="102">
        <v>21</v>
      </c>
      <c r="C23" s="23">
        <v>35.93</v>
      </c>
      <c r="D23" s="23">
        <v>35.75</v>
      </c>
      <c r="E23" s="23">
        <v>34.06</v>
      </c>
      <c r="F23" s="39"/>
      <c r="G23" s="39"/>
      <c r="H23" s="39"/>
      <c r="I23" s="39"/>
      <c r="J23" s="39"/>
      <c r="K23" s="39"/>
      <c r="L23" s="39"/>
      <c r="M23" s="39"/>
      <c r="N23" s="39"/>
      <c r="O23" s="41">
        <f>IF(ISERROR(AVERAGE(Calculations!C24:N24)),"",AVERAGE(Calculations!C24:N24))</f>
        <v>34.686666666666667</v>
      </c>
      <c r="P23" s="41">
        <f>IF(ISERROR(STDEV(Calculations!C24:N24)),"",IF(COUNT(Calculations!C24:N24)&lt;3,"N/A",STDEV(Calculations!C24:N24)))</f>
        <v>0.54270925303824691</v>
      </c>
    </row>
    <row r="24" spans="1:16" ht="15" customHeight="1" x14ac:dyDescent="0.3">
      <c r="A24" s="25" t="str">
        <f>'Gene Table'!B24</f>
        <v>IFNA2</v>
      </c>
      <c r="B24" s="102">
        <v>22</v>
      </c>
      <c r="C24" s="23">
        <v>39.28</v>
      </c>
      <c r="D24" s="23">
        <v>35.81</v>
      </c>
      <c r="E24" s="23">
        <v>33.549999999999997</v>
      </c>
      <c r="F24" s="39"/>
      <c r="G24" s="39"/>
      <c r="H24" s="39"/>
      <c r="I24" s="39"/>
      <c r="J24" s="39"/>
      <c r="K24" s="39"/>
      <c r="L24" s="39"/>
      <c r="M24" s="39"/>
      <c r="N24" s="39"/>
      <c r="O24" s="41">
        <f>IF(ISERROR(AVERAGE(Calculations!C25:N25)),"",AVERAGE(Calculations!C25:N25))</f>
        <v>34.516666666666666</v>
      </c>
      <c r="P24" s="41">
        <f>IF(ISERROR(STDEV(Calculations!C25:N25)),"",IF(COUNT(Calculations!C25:N25)&lt;3,"N/A",STDEV(Calculations!C25:N25)))</f>
        <v>0.83715789032495902</v>
      </c>
    </row>
    <row r="25" spans="1:16" ht="15" customHeight="1" x14ac:dyDescent="0.3">
      <c r="A25" s="25" t="str">
        <f>'Gene Table'!B25</f>
        <v>IFNA4</v>
      </c>
      <c r="B25" s="102">
        <v>23</v>
      </c>
      <c r="C25" s="23">
        <v>39.700000000000003</v>
      </c>
      <c r="D25" s="23">
        <v>35.1</v>
      </c>
      <c r="E25" s="23">
        <v>34.4</v>
      </c>
      <c r="F25" s="39"/>
      <c r="G25" s="39"/>
      <c r="H25" s="39"/>
      <c r="I25" s="39"/>
      <c r="J25" s="39"/>
      <c r="K25" s="39"/>
      <c r="L25" s="39"/>
      <c r="M25" s="39"/>
      <c r="N25" s="39"/>
      <c r="O25" s="41">
        <f>IF(ISERROR(AVERAGE(Calculations!C26:N26)),"",AVERAGE(Calculations!C26:N26))</f>
        <v>34.800000000000004</v>
      </c>
      <c r="P25" s="41">
        <f>IF(ISERROR(STDEV(Calculations!C26:N26)),"",IF(COUNT(Calculations!C26:N26)&lt;3,"N/A",STDEV(Calculations!C26:N26)))</f>
        <v>0.34641016151377629</v>
      </c>
    </row>
    <row r="26" spans="1:16" ht="15" customHeight="1" x14ac:dyDescent="0.3">
      <c r="A26" s="25" t="str">
        <f>'Gene Table'!B26</f>
        <v>IFNA5</v>
      </c>
      <c r="B26" s="102">
        <v>24</v>
      </c>
      <c r="C26" s="23">
        <v>34.03</v>
      </c>
      <c r="D26" s="23">
        <v>33.92</v>
      </c>
      <c r="E26" s="23">
        <v>32.64</v>
      </c>
      <c r="F26" s="39"/>
      <c r="G26" s="39"/>
      <c r="H26" s="39"/>
      <c r="I26" s="39"/>
      <c r="J26" s="39"/>
      <c r="K26" s="39"/>
      <c r="L26" s="39"/>
      <c r="M26" s="39"/>
      <c r="N26" s="39"/>
      <c r="O26" s="41">
        <f>IF(ISERROR(AVERAGE(Calculations!C27:N27)),"",AVERAGE(Calculations!C27:N27))</f>
        <v>33.53</v>
      </c>
      <c r="P26" s="41">
        <f>IF(ISERROR(STDEV(Calculations!C27:N27)),"",IF(COUNT(Calculations!C27:N27)&lt;3,"N/A",STDEV(Calculations!C27:N27)))</f>
        <v>0.77272245987806043</v>
      </c>
    </row>
    <row r="27" spans="1:16" ht="15" customHeight="1" x14ac:dyDescent="0.3">
      <c r="A27" s="25" t="str">
        <f>'Gene Table'!B27</f>
        <v>IFNB1</v>
      </c>
      <c r="B27" s="102">
        <v>25</v>
      </c>
      <c r="C27" s="23" t="s">
        <v>122</v>
      </c>
      <c r="D27" s="23" t="s">
        <v>122</v>
      </c>
      <c r="E27" s="23">
        <v>35.770000000000003</v>
      </c>
      <c r="F27" s="39"/>
      <c r="G27" s="39"/>
      <c r="H27" s="39"/>
      <c r="I27" s="39"/>
      <c r="J27" s="39"/>
      <c r="K27" s="39"/>
      <c r="L27" s="39"/>
      <c r="M27" s="39"/>
      <c r="N27" s="39"/>
      <c r="O27" s="41">
        <f>IF(ISERROR(AVERAGE(Calculations!C28:N28)),"",AVERAGE(Calculations!C28:N28))</f>
        <v>35</v>
      </c>
      <c r="P27" s="41">
        <f>IF(ISERROR(STDEV(Calculations!C28:N28)),"",IF(COUNT(Calculations!C28:N28)&lt;3,"N/A",STDEV(Calculations!C28:N28)))</f>
        <v>0</v>
      </c>
    </row>
    <row r="28" spans="1:16" ht="15" customHeight="1" x14ac:dyDescent="0.3">
      <c r="A28" s="25" t="str">
        <f>'Gene Table'!B28</f>
        <v>IFNG</v>
      </c>
      <c r="B28" s="102">
        <v>26</v>
      </c>
      <c r="C28" s="23">
        <v>31.18</v>
      </c>
      <c r="D28" s="23">
        <v>30.82</v>
      </c>
      <c r="E28" s="23">
        <v>31.32</v>
      </c>
      <c r="F28" s="39"/>
      <c r="G28" s="39"/>
      <c r="H28" s="39"/>
      <c r="I28" s="39"/>
      <c r="J28" s="39"/>
      <c r="K28" s="39"/>
      <c r="L28" s="39"/>
      <c r="M28" s="39"/>
      <c r="N28" s="39"/>
      <c r="O28" s="41">
        <f>IF(ISERROR(AVERAGE(Calculations!C29:N29)),"",AVERAGE(Calculations!C29:N29))</f>
        <v>31.106666666666666</v>
      </c>
      <c r="P28" s="41">
        <f>IF(ISERROR(STDEV(Calculations!C29:N29)),"",IF(COUNT(Calculations!C29:N29)&lt;3,"N/A",STDEV(Calculations!C29:N29)))</f>
        <v>0.25794056162870799</v>
      </c>
    </row>
    <row r="29" spans="1:16" ht="15" customHeight="1" x14ac:dyDescent="0.3">
      <c r="A29" s="25" t="str">
        <f>'Gene Table'!B29</f>
        <v>IL10</v>
      </c>
      <c r="B29" s="102">
        <v>27</v>
      </c>
      <c r="C29" s="23">
        <v>13.53</v>
      </c>
      <c r="D29" s="23">
        <v>13.59</v>
      </c>
      <c r="E29" s="23">
        <v>13.59</v>
      </c>
      <c r="F29" s="39"/>
      <c r="G29" s="39"/>
      <c r="H29" s="39"/>
      <c r="I29" s="39"/>
      <c r="J29" s="39"/>
      <c r="K29" s="39"/>
      <c r="L29" s="39"/>
      <c r="M29" s="39"/>
      <c r="N29" s="39"/>
      <c r="O29" s="41">
        <f>IF(ISERROR(AVERAGE(Calculations!C30:N30)),"",AVERAGE(Calculations!C30:N30))</f>
        <v>13.569999999999999</v>
      </c>
      <c r="P29" s="41">
        <f>IF(ISERROR(STDEV(Calculations!C30:N30)),"",IF(COUNT(Calculations!C30:N30)&lt;3,"N/A",STDEV(Calculations!C30:N30)))</f>
        <v>3.4641016151377831E-2</v>
      </c>
    </row>
    <row r="30" spans="1:16" ht="15" customHeight="1" x14ac:dyDescent="0.3">
      <c r="A30" s="25" t="str">
        <f>'Gene Table'!B30</f>
        <v>IL11</v>
      </c>
      <c r="B30" s="102">
        <v>28</v>
      </c>
      <c r="C30" s="23">
        <v>29.52</v>
      </c>
      <c r="D30" s="23">
        <v>29.17</v>
      </c>
      <c r="E30" s="23">
        <v>29.13</v>
      </c>
      <c r="F30" s="39"/>
      <c r="G30" s="39"/>
      <c r="H30" s="39"/>
      <c r="I30" s="39"/>
      <c r="J30" s="39"/>
      <c r="K30" s="39"/>
      <c r="L30" s="39"/>
      <c r="M30" s="39"/>
      <c r="N30" s="39"/>
      <c r="O30" s="41">
        <f>IF(ISERROR(AVERAGE(Calculations!C31:N31)),"",AVERAGE(Calculations!C31:N31))</f>
        <v>29.27333333333333</v>
      </c>
      <c r="P30" s="41">
        <f>IF(ISERROR(STDEV(Calculations!C31:N31)),"",IF(COUNT(Calculations!C31:N31)&lt;3,"N/A",STDEV(Calculations!C31:N31)))</f>
        <v>0.21455380055672096</v>
      </c>
    </row>
    <row r="31" spans="1:16" ht="15" customHeight="1" x14ac:dyDescent="0.3">
      <c r="A31" s="25" t="str">
        <f>'Gene Table'!B31</f>
        <v>IL12A</v>
      </c>
      <c r="B31" s="102">
        <v>29</v>
      </c>
      <c r="C31" s="23">
        <v>21.51</v>
      </c>
      <c r="D31" s="23">
        <v>21.46</v>
      </c>
      <c r="E31" s="23">
        <v>21.32</v>
      </c>
      <c r="F31" s="39"/>
      <c r="G31" s="39"/>
      <c r="H31" s="39"/>
      <c r="I31" s="39"/>
      <c r="J31" s="39"/>
      <c r="K31" s="39"/>
      <c r="L31" s="39"/>
      <c r="M31" s="39"/>
      <c r="N31" s="39"/>
      <c r="O31" s="41">
        <f>IF(ISERROR(AVERAGE(Calculations!C32:N32)),"",AVERAGE(Calculations!C32:N32))</f>
        <v>21.429999999999996</v>
      </c>
      <c r="P31" s="41">
        <f>IF(ISERROR(STDEV(Calculations!C32:N32)),"",IF(COUNT(Calculations!C32:N32)&lt;3,"N/A",STDEV(Calculations!C32:N32)))</f>
        <v>9.8488578017961653E-2</v>
      </c>
    </row>
    <row r="32" spans="1:16" ht="15" customHeight="1" x14ac:dyDescent="0.3">
      <c r="A32" s="25" t="str">
        <f>'Gene Table'!B32</f>
        <v>IL12B</v>
      </c>
      <c r="B32" s="102">
        <v>30</v>
      </c>
      <c r="C32" s="23">
        <v>24.15</v>
      </c>
      <c r="D32" s="23">
        <v>24.33</v>
      </c>
      <c r="E32" s="23">
        <v>24.19</v>
      </c>
      <c r="F32" s="39"/>
      <c r="G32" s="39"/>
      <c r="H32" s="39"/>
      <c r="I32" s="39"/>
      <c r="J32" s="39"/>
      <c r="K32" s="39"/>
      <c r="L32" s="39"/>
      <c r="M32" s="39"/>
      <c r="N32" s="39"/>
      <c r="O32" s="41">
        <f>IF(ISERROR(AVERAGE(Calculations!C33:N33)),"",AVERAGE(Calculations!C33:N33))</f>
        <v>24.223333333333333</v>
      </c>
      <c r="P32" s="41">
        <f>IF(ISERROR(STDEV(Calculations!C33:N33)),"",IF(COUNT(Calculations!C33:N33)&lt;3,"N/A",STDEV(Calculations!C33:N33)))</f>
        <v>9.4516312525051535E-2</v>
      </c>
    </row>
    <row r="33" spans="1:16" ht="15" customHeight="1" x14ac:dyDescent="0.3">
      <c r="A33" s="25" t="str">
        <f>'Gene Table'!B33</f>
        <v>IL13</v>
      </c>
      <c r="B33" s="102">
        <v>31</v>
      </c>
      <c r="C33" s="23">
        <v>27.2</v>
      </c>
      <c r="D33" s="23">
        <v>27.24</v>
      </c>
      <c r="E33" s="23">
        <v>27.14</v>
      </c>
      <c r="F33" s="39"/>
      <c r="G33" s="39"/>
      <c r="H33" s="39"/>
      <c r="I33" s="39"/>
      <c r="J33" s="39"/>
      <c r="K33" s="39"/>
      <c r="L33" s="39"/>
      <c r="M33" s="39"/>
      <c r="N33" s="39"/>
      <c r="O33" s="41">
        <f>IF(ISERROR(AVERAGE(Calculations!C34:N34)),"",AVERAGE(Calculations!C34:N34))</f>
        <v>27.193333333333332</v>
      </c>
      <c r="P33" s="41">
        <f>IF(ISERROR(STDEV(Calculations!C34:N34)),"",IF(COUNT(Calculations!C34:N34)&lt;3,"N/A",STDEV(Calculations!C34:N34)))</f>
        <v>5.0332229568470589E-2</v>
      </c>
    </row>
    <row r="34" spans="1:16" ht="15" customHeight="1" x14ac:dyDescent="0.3">
      <c r="A34" s="25" t="str">
        <f>'Gene Table'!B34</f>
        <v>IL15</v>
      </c>
      <c r="B34" s="102">
        <v>32</v>
      </c>
      <c r="C34" s="23">
        <v>35.229999999999997</v>
      </c>
      <c r="D34" s="23">
        <v>35.58</v>
      </c>
      <c r="E34" s="23">
        <v>36.04</v>
      </c>
      <c r="F34" s="39"/>
      <c r="G34" s="39"/>
      <c r="H34" s="39"/>
      <c r="I34" s="39"/>
      <c r="J34" s="39"/>
      <c r="K34" s="39"/>
      <c r="L34" s="39"/>
      <c r="M34" s="39"/>
      <c r="N34" s="39"/>
      <c r="O34" s="41">
        <f>IF(ISERROR(AVERAGE(Calculations!C35:N35)),"",AVERAGE(Calculations!C35:N35))</f>
        <v>35</v>
      </c>
      <c r="P34" s="41">
        <f>IF(ISERROR(STDEV(Calculations!C35:N35)),"",IF(COUNT(Calculations!C35:N35)&lt;3,"N/A",STDEV(Calculations!C35:N35)))</f>
        <v>0</v>
      </c>
    </row>
    <row r="35" spans="1:16" ht="15" customHeight="1" x14ac:dyDescent="0.3">
      <c r="A35" s="25" t="str">
        <f>'Gene Table'!B35</f>
        <v>IL16</v>
      </c>
      <c r="B35" s="102">
        <v>33</v>
      </c>
      <c r="C35" s="23">
        <v>21.07</v>
      </c>
      <c r="D35" s="23">
        <v>21.02</v>
      </c>
      <c r="E35" s="23">
        <v>21.05</v>
      </c>
      <c r="F35" s="39"/>
      <c r="G35" s="39"/>
      <c r="H35" s="39"/>
      <c r="I35" s="39"/>
      <c r="J35" s="39"/>
      <c r="K35" s="39"/>
      <c r="L35" s="39"/>
      <c r="M35" s="39"/>
      <c r="N35" s="39"/>
      <c r="O35" s="41">
        <f>IF(ISERROR(AVERAGE(Calculations!C36:N36)),"",AVERAGE(Calculations!C36:N36))</f>
        <v>21.046666666666667</v>
      </c>
      <c r="P35" s="41">
        <f>IF(ISERROR(STDEV(Calculations!C36:N36)),"",IF(COUNT(Calculations!C36:N36)&lt;3,"N/A",STDEV(Calculations!C36:N36)))</f>
        <v>2.5166114784236235E-2</v>
      </c>
    </row>
    <row r="36" spans="1:16" ht="15" customHeight="1" x14ac:dyDescent="0.3">
      <c r="A36" s="25" t="str">
        <f>'Gene Table'!B36</f>
        <v>IL17A</v>
      </c>
      <c r="B36" s="102">
        <v>34</v>
      </c>
      <c r="C36" s="23">
        <v>23.55</v>
      </c>
      <c r="D36" s="23">
        <v>23.62</v>
      </c>
      <c r="E36" s="23">
        <v>23.57</v>
      </c>
      <c r="F36" s="39"/>
      <c r="G36" s="39"/>
      <c r="H36" s="39"/>
      <c r="I36" s="39"/>
      <c r="J36" s="39"/>
      <c r="K36" s="39"/>
      <c r="L36" s="39"/>
      <c r="M36" s="39"/>
      <c r="N36" s="39"/>
      <c r="O36" s="41">
        <f>IF(ISERROR(AVERAGE(Calculations!C37:N37)),"",AVERAGE(Calculations!C37:N37))</f>
        <v>23.580000000000002</v>
      </c>
      <c r="P36" s="41">
        <f>IF(ISERROR(STDEV(Calculations!C37:N37)),"",IF(COUNT(Calculations!C37:N37)&lt;3,"N/A",STDEV(Calculations!C37:N37)))</f>
        <v>3.6055512754640105E-2</v>
      </c>
    </row>
    <row r="37" spans="1:16" ht="15" customHeight="1" x14ac:dyDescent="0.3">
      <c r="A37" s="25" t="str">
        <f>'Gene Table'!B37</f>
        <v>IL17B</v>
      </c>
      <c r="B37" s="102">
        <v>35</v>
      </c>
      <c r="C37" s="23">
        <v>29.38</v>
      </c>
      <c r="D37" s="23">
        <v>29.68</v>
      </c>
      <c r="E37" s="23">
        <v>29.32</v>
      </c>
      <c r="F37" s="39"/>
      <c r="G37" s="39"/>
      <c r="H37" s="39"/>
      <c r="I37" s="39"/>
      <c r="J37" s="39"/>
      <c r="K37" s="39"/>
      <c r="L37" s="39"/>
      <c r="M37" s="39"/>
      <c r="N37" s="39"/>
      <c r="O37" s="41">
        <f>IF(ISERROR(AVERAGE(Calculations!C38:N38)),"",AVERAGE(Calculations!C38:N38))</f>
        <v>29.459999999999997</v>
      </c>
      <c r="P37" s="41">
        <f>IF(ISERROR(STDEV(Calculations!C38:N38)),"",IF(COUNT(Calculations!C38:N38)&lt;3,"N/A",STDEV(Calculations!C38:N38)))</f>
        <v>0.19287301521985903</v>
      </c>
    </row>
    <row r="38" spans="1:16" ht="15" customHeight="1" x14ac:dyDescent="0.3">
      <c r="A38" s="25" t="str">
        <f>'Gene Table'!B38</f>
        <v>IL17C</v>
      </c>
      <c r="B38" s="102">
        <v>36</v>
      </c>
      <c r="C38" s="23">
        <v>23.53</v>
      </c>
      <c r="D38" s="23">
        <v>23.58</v>
      </c>
      <c r="E38" s="23">
        <v>23.46</v>
      </c>
      <c r="F38" s="39"/>
      <c r="G38" s="39"/>
      <c r="H38" s="39"/>
      <c r="I38" s="39"/>
      <c r="J38" s="39"/>
      <c r="K38" s="39"/>
      <c r="L38" s="39"/>
      <c r="M38" s="39"/>
      <c r="N38" s="39"/>
      <c r="O38" s="41">
        <f>IF(ISERROR(AVERAGE(Calculations!C39:N39)),"",AVERAGE(Calculations!C39:N39))</f>
        <v>23.52333333333333</v>
      </c>
      <c r="P38" s="41">
        <f>IF(ISERROR(STDEV(Calculations!C39:N39)),"",IF(COUNT(Calculations!C39:N39)&lt;3,"N/A",STDEV(Calculations!C39:N39)))</f>
        <v>6.0277137733415892E-2</v>
      </c>
    </row>
    <row r="39" spans="1:16" ht="15" customHeight="1" x14ac:dyDescent="0.3">
      <c r="A39" s="25" t="str">
        <f>'Gene Table'!B39</f>
        <v>IL18</v>
      </c>
      <c r="B39" s="102">
        <v>37</v>
      </c>
      <c r="C39" s="23">
        <v>21.52</v>
      </c>
      <c r="D39" s="23">
        <v>21.64</v>
      </c>
      <c r="E39" s="23">
        <v>21.37</v>
      </c>
      <c r="F39" s="39"/>
      <c r="G39" s="39"/>
      <c r="H39" s="39"/>
      <c r="I39" s="39"/>
      <c r="J39" s="39"/>
      <c r="K39" s="39"/>
      <c r="L39" s="39"/>
      <c r="M39" s="39"/>
      <c r="N39" s="39"/>
      <c r="O39" s="41">
        <f>IF(ISERROR(AVERAGE(Calculations!C40:N40)),"",AVERAGE(Calculations!C40:N40))</f>
        <v>21.51</v>
      </c>
      <c r="P39" s="41">
        <f>IF(ISERROR(STDEV(Calculations!C40:N40)),"",IF(COUNT(Calculations!C40:N40)&lt;3,"N/A",STDEV(Calculations!C40:N40)))</f>
        <v>0.13527749258468658</v>
      </c>
    </row>
    <row r="40" spans="1:16" ht="15" customHeight="1" x14ac:dyDescent="0.3">
      <c r="A40" s="25" t="str">
        <f>'Gene Table'!B40</f>
        <v>IL19</v>
      </c>
      <c r="B40" s="102">
        <v>38</v>
      </c>
      <c r="C40" s="23">
        <v>38.340000000000003</v>
      </c>
      <c r="D40" s="23">
        <v>38.72</v>
      </c>
      <c r="E40" s="23">
        <v>37.28</v>
      </c>
      <c r="F40" s="39"/>
      <c r="G40" s="39"/>
      <c r="H40" s="39"/>
      <c r="I40" s="39"/>
      <c r="J40" s="39"/>
      <c r="K40" s="39"/>
      <c r="L40" s="39"/>
      <c r="M40" s="39"/>
      <c r="N40" s="39"/>
      <c r="O40" s="41">
        <f>IF(ISERROR(AVERAGE(Calculations!C41:N41)),"",AVERAGE(Calculations!C41:N41))</f>
        <v>35</v>
      </c>
      <c r="P40" s="41">
        <f>IF(ISERROR(STDEV(Calculations!C41:N41)),"",IF(COUNT(Calculations!C41:N41)&lt;3,"N/A",STDEV(Calculations!C41:N41)))</f>
        <v>0</v>
      </c>
    </row>
    <row r="41" spans="1:16" ht="15" customHeight="1" x14ac:dyDescent="0.3">
      <c r="A41" s="25" t="str">
        <f>'Gene Table'!B41</f>
        <v>IL1A</v>
      </c>
      <c r="B41" s="102">
        <v>39</v>
      </c>
      <c r="C41" s="23">
        <v>29.12</v>
      </c>
      <c r="D41" s="23">
        <v>28.55</v>
      </c>
      <c r="E41" s="23">
        <v>28.68</v>
      </c>
      <c r="F41" s="39"/>
      <c r="G41" s="39"/>
      <c r="H41" s="39"/>
      <c r="I41" s="39"/>
      <c r="J41" s="39"/>
      <c r="K41" s="39"/>
      <c r="L41" s="39"/>
      <c r="M41" s="39"/>
      <c r="N41" s="39"/>
      <c r="O41" s="41">
        <f>IF(ISERROR(AVERAGE(Calculations!C42:N42)),"",AVERAGE(Calculations!C42:N42))</f>
        <v>28.783333333333331</v>
      </c>
      <c r="P41" s="41">
        <f>IF(ISERROR(STDEV(Calculations!C42:N42)),"",IF(COUNT(Calculations!C42:N42)&lt;3,"N/A",STDEV(Calculations!C42:N42)))</f>
        <v>0.29871948937646087</v>
      </c>
    </row>
    <row r="42" spans="1:16" ht="15" customHeight="1" x14ac:dyDescent="0.3">
      <c r="A42" s="25" t="str">
        <f>'Gene Table'!B42</f>
        <v>IL1B</v>
      </c>
      <c r="B42" s="102">
        <v>40</v>
      </c>
      <c r="C42" s="23" t="s">
        <v>122</v>
      </c>
      <c r="D42" s="23" t="s">
        <v>122</v>
      </c>
      <c r="E42" s="23" t="s">
        <v>122</v>
      </c>
      <c r="F42" s="39"/>
      <c r="G42" s="39"/>
      <c r="H42" s="39"/>
      <c r="I42" s="39"/>
      <c r="J42" s="39"/>
      <c r="K42" s="39"/>
      <c r="L42" s="39"/>
      <c r="M42" s="39"/>
      <c r="N42" s="39"/>
      <c r="O42" s="41">
        <f>IF(ISERROR(AVERAGE(Calculations!C43:N43)),"",AVERAGE(Calculations!C43:N43))</f>
        <v>35</v>
      </c>
      <c r="P42" s="41">
        <f>IF(ISERROR(STDEV(Calculations!C43:N43)),"",IF(COUNT(Calculations!C43:N43)&lt;3,"N/A",STDEV(Calculations!C43:N43)))</f>
        <v>0</v>
      </c>
    </row>
    <row r="43" spans="1:16" ht="15" customHeight="1" x14ac:dyDescent="0.3">
      <c r="A43" s="25" t="str">
        <f>'Gene Table'!B43</f>
        <v>IL1RN</v>
      </c>
      <c r="B43" s="102">
        <v>41</v>
      </c>
      <c r="C43" s="23">
        <v>29.09</v>
      </c>
      <c r="D43" s="23">
        <v>29.17</v>
      </c>
      <c r="E43" s="23">
        <v>29.15</v>
      </c>
      <c r="F43" s="39"/>
      <c r="G43" s="39"/>
      <c r="H43" s="39"/>
      <c r="I43" s="39"/>
      <c r="J43" s="39"/>
      <c r="K43" s="39"/>
      <c r="L43" s="39"/>
      <c r="M43" s="39"/>
      <c r="N43" s="39"/>
      <c r="O43" s="41">
        <f>IF(ISERROR(AVERAGE(Calculations!C44:N44)),"",AVERAGE(Calculations!C44:N44))</f>
        <v>29.136666666666667</v>
      </c>
      <c r="P43" s="41">
        <f>IF(ISERROR(STDEV(Calculations!C44:N44)),"",IF(COUNT(Calculations!C44:N44)&lt;3,"N/A",STDEV(Calculations!C44:N44)))</f>
        <v>4.1633319989323188E-2</v>
      </c>
    </row>
    <row r="44" spans="1:16" ht="15" customHeight="1" x14ac:dyDescent="0.3">
      <c r="A44" s="25" t="str">
        <f>'Gene Table'!B44</f>
        <v>IL2</v>
      </c>
      <c r="B44" s="102">
        <v>42</v>
      </c>
      <c r="C44" s="23">
        <v>34.299999999999997</v>
      </c>
      <c r="D44" s="23">
        <v>34.29</v>
      </c>
      <c r="E44" s="23">
        <v>35.32</v>
      </c>
      <c r="F44" s="39"/>
      <c r="G44" s="39"/>
      <c r="H44" s="39"/>
      <c r="I44" s="39"/>
      <c r="J44" s="39"/>
      <c r="K44" s="39"/>
      <c r="L44" s="39"/>
      <c r="M44" s="39"/>
      <c r="N44" s="39"/>
      <c r="O44" s="41">
        <f>IF(ISERROR(AVERAGE(Calculations!C45:N45)),"",AVERAGE(Calculations!C45:N45))</f>
        <v>34.53</v>
      </c>
      <c r="P44" s="41">
        <f>IF(ISERROR(STDEV(Calculations!C45:N45)),"",IF(COUNT(Calculations!C45:N45)&lt;3,"N/A",STDEV(Calculations!C45:N45)))</f>
        <v>0.40706264874095344</v>
      </c>
    </row>
    <row r="45" spans="1:16" ht="15" customHeight="1" x14ac:dyDescent="0.3">
      <c r="A45" s="25" t="str">
        <f>'Gene Table'!B45</f>
        <v>IL20</v>
      </c>
      <c r="B45" s="102">
        <v>43</v>
      </c>
      <c r="C45" s="23">
        <v>24.3</v>
      </c>
      <c r="D45" s="23">
        <v>24.33</v>
      </c>
      <c r="E45" s="23">
        <v>24.17</v>
      </c>
      <c r="F45" s="39"/>
      <c r="G45" s="39"/>
      <c r="H45" s="39"/>
      <c r="I45" s="39"/>
      <c r="J45" s="39"/>
      <c r="K45" s="39"/>
      <c r="L45" s="39"/>
      <c r="M45" s="39"/>
      <c r="N45" s="39"/>
      <c r="O45" s="41">
        <f>IF(ISERROR(AVERAGE(Calculations!C46:N46)),"",AVERAGE(Calculations!C46:N46))</f>
        <v>24.266666666666666</v>
      </c>
      <c r="P45" s="41">
        <f>IF(ISERROR(STDEV(Calculations!C46:N46)),"",IF(COUNT(Calculations!C46:N46)&lt;3,"N/A",STDEV(Calculations!C46:N46)))</f>
        <v>8.5049005481152365E-2</v>
      </c>
    </row>
    <row r="46" spans="1:16" ht="15" customHeight="1" x14ac:dyDescent="0.3">
      <c r="A46" s="25" t="str">
        <f>'Gene Table'!B46</f>
        <v>IL21</v>
      </c>
      <c r="B46" s="102">
        <v>44</v>
      </c>
      <c r="C46" s="23">
        <v>18.739999999999998</v>
      </c>
      <c r="D46" s="23">
        <v>18.62</v>
      </c>
      <c r="E46" s="23">
        <v>18.63</v>
      </c>
      <c r="F46" s="39"/>
      <c r="G46" s="39"/>
      <c r="H46" s="39"/>
      <c r="I46" s="39"/>
      <c r="J46" s="39"/>
      <c r="K46" s="39"/>
      <c r="L46" s="39"/>
      <c r="M46" s="39"/>
      <c r="N46" s="39"/>
      <c r="O46" s="41">
        <f>IF(ISERROR(AVERAGE(Calculations!C47:N47)),"",AVERAGE(Calculations!C47:N47))</f>
        <v>18.66333333333333</v>
      </c>
      <c r="P46" s="41">
        <f>IF(ISERROR(STDEV(Calculations!C47:N47)),"",IF(COUNT(Calculations!C47:N47)&lt;3,"N/A",STDEV(Calculations!C47:N47)))</f>
        <v>6.6583281184792953E-2</v>
      </c>
    </row>
    <row r="47" spans="1:16" ht="15" customHeight="1" x14ac:dyDescent="0.3">
      <c r="A47" s="25" t="str">
        <f>'Gene Table'!B47</f>
        <v>IL22</v>
      </c>
      <c r="B47" s="102">
        <v>45</v>
      </c>
      <c r="C47" s="23">
        <v>37.049999999999997</v>
      </c>
      <c r="D47" s="23">
        <v>35.229999999999997</v>
      </c>
      <c r="E47" s="23">
        <v>36.61</v>
      </c>
      <c r="F47" s="39"/>
      <c r="G47" s="39"/>
      <c r="H47" s="39"/>
      <c r="I47" s="39"/>
      <c r="J47" s="39"/>
      <c r="K47" s="39"/>
      <c r="L47" s="39"/>
      <c r="M47" s="39"/>
      <c r="N47" s="39"/>
      <c r="O47" s="41">
        <f>IF(ISERROR(AVERAGE(Calculations!C48:N48)),"",AVERAGE(Calculations!C48:N48))</f>
        <v>35</v>
      </c>
      <c r="P47" s="41">
        <f>IF(ISERROR(STDEV(Calculations!C48:N48)),"",IF(COUNT(Calculations!C48:N48)&lt;3,"N/A",STDEV(Calculations!C48:N48)))</f>
        <v>0</v>
      </c>
    </row>
    <row r="48" spans="1:16" ht="15" customHeight="1" x14ac:dyDescent="0.3">
      <c r="A48" s="25" t="str">
        <f>'Gene Table'!B48</f>
        <v>IL23A</v>
      </c>
      <c r="B48" s="102">
        <v>46</v>
      </c>
      <c r="C48" s="23">
        <v>27.76</v>
      </c>
      <c r="D48" s="23">
        <v>28.03</v>
      </c>
      <c r="E48" s="23">
        <v>27.73</v>
      </c>
      <c r="F48" s="39"/>
      <c r="G48" s="39"/>
      <c r="H48" s="39"/>
      <c r="I48" s="39"/>
      <c r="J48" s="39"/>
      <c r="K48" s="39"/>
      <c r="L48" s="39"/>
      <c r="M48" s="39"/>
      <c r="N48" s="39"/>
      <c r="O48" s="41">
        <f>IF(ISERROR(AVERAGE(Calculations!C49:N49)),"",AVERAGE(Calculations!C49:N49))</f>
        <v>27.840000000000003</v>
      </c>
      <c r="P48" s="41">
        <f>IF(ISERROR(STDEV(Calculations!C49:N49)),"",IF(COUNT(Calculations!C49:N49)&lt;3,"N/A",STDEV(Calculations!C49:N49)))</f>
        <v>0.1652271164185832</v>
      </c>
    </row>
    <row r="49" spans="1:16" ht="15" customHeight="1" x14ac:dyDescent="0.3">
      <c r="A49" s="25" t="str">
        <f>'Gene Table'!B49</f>
        <v>IL24</v>
      </c>
      <c r="B49" s="102">
        <v>47</v>
      </c>
      <c r="C49" s="23">
        <v>30.64</v>
      </c>
      <c r="D49" s="23">
        <v>30.07</v>
      </c>
      <c r="E49" s="23">
        <v>30.14</v>
      </c>
      <c r="F49" s="39"/>
      <c r="G49" s="39"/>
      <c r="H49" s="39"/>
      <c r="I49" s="39"/>
      <c r="J49" s="39"/>
      <c r="K49" s="39"/>
      <c r="L49" s="39"/>
      <c r="M49" s="39"/>
      <c r="N49" s="39"/>
      <c r="O49" s="41">
        <f>IF(ISERROR(AVERAGE(Calculations!C50:N50)),"",AVERAGE(Calculations!C50:N50))</f>
        <v>30.283333333333331</v>
      </c>
      <c r="P49" s="41">
        <f>IF(ISERROR(STDEV(Calculations!C50:N50)),"",IF(COUNT(Calculations!C50:N50)&lt;3,"N/A",STDEV(Calculations!C50:N50)))</f>
        <v>0.31085902485424705</v>
      </c>
    </row>
    <row r="50" spans="1:16" ht="15" customHeight="1" x14ac:dyDescent="0.3">
      <c r="A50" s="25" t="str">
        <f>'Gene Table'!B50</f>
        <v>IL25</v>
      </c>
      <c r="B50" s="102">
        <v>48</v>
      </c>
      <c r="C50" s="23">
        <v>34.08</v>
      </c>
      <c r="D50" s="23">
        <v>35.86</v>
      </c>
      <c r="E50" s="23">
        <v>34.479999999999997</v>
      </c>
      <c r="F50" s="39"/>
      <c r="G50" s="39"/>
      <c r="H50" s="39"/>
      <c r="I50" s="39"/>
      <c r="J50" s="39"/>
      <c r="K50" s="39"/>
      <c r="L50" s="39"/>
      <c r="M50" s="39"/>
      <c r="N50" s="39"/>
      <c r="O50" s="41">
        <f>IF(ISERROR(AVERAGE(Calculations!C51:N51)),"",AVERAGE(Calculations!C51:N51))</f>
        <v>34.520000000000003</v>
      </c>
      <c r="P50" s="41">
        <f>IF(ISERROR(STDEV(Calculations!C51:N51)),"",IF(COUNT(Calculations!C51:N51)&lt;3,"N/A",STDEV(Calculations!C51:N51)))</f>
        <v>0.4613025037868328</v>
      </c>
    </row>
    <row r="51" spans="1:16" ht="15" customHeight="1" x14ac:dyDescent="0.3">
      <c r="A51" s="25" t="str">
        <f>'Gene Table'!B51</f>
        <v>IL27</v>
      </c>
      <c r="B51" s="102">
        <v>49</v>
      </c>
      <c r="C51" s="23">
        <v>33.35</v>
      </c>
      <c r="D51" s="23">
        <v>32.33</v>
      </c>
      <c r="E51" s="23">
        <v>33.56</v>
      </c>
      <c r="F51" s="39"/>
      <c r="G51" s="39"/>
      <c r="H51" s="39"/>
      <c r="I51" s="39"/>
      <c r="J51" s="39"/>
      <c r="K51" s="39"/>
      <c r="L51" s="39"/>
      <c r="M51" s="39"/>
      <c r="N51" s="39"/>
      <c r="O51" s="41">
        <f>IF(ISERROR(AVERAGE(Calculations!C52:N52)),"",AVERAGE(Calculations!C52:N52))</f>
        <v>33.080000000000005</v>
      </c>
      <c r="P51" s="41">
        <f>IF(ISERROR(STDEV(Calculations!C52:N52)),"",IF(COUNT(Calculations!C52:N52)&lt;3,"N/A",STDEV(Calculations!C52:N52)))</f>
        <v>0.6579513659838413</v>
      </c>
    </row>
    <row r="52" spans="1:16" ht="15" customHeight="1" x14ac:dyDescent="0.3">
      <c r="A52" s="25" t="str">
        <f>'Gene Table'!B52</f>
        <v>IL3</v>
      </c>
      <c r="B52" s="102">
        <v>50</v>
      </c>
      <c r="C52" s="23">
        <v>29.61</v>
      </c>
      <c r="D52" s="23">
        <v>30.04</v>
      </c>
      <c r="E52" s="23">
        <v>29.42</v>
      </c>
      <c r="F52" s="39"/>
      <c r="G52" s="39"/>
      <c r="H52" s="39"/>
      <c r="I52" s="39"/>
      <c r="J52" s="39"/>
      <c r="K52" s="39"/>
      <c r="L52" s="39"/>
      <c r="M52" s="39"/>
      <c r="N52" s="39"/>
      <c r="O52" s="41">
        <f>IF(ISERROR(AVERAGE(Calculations!C53:N53)),"",AVERAGE(Calculations!C53:N53))</f>
        <v>29.689999999999998</v>
      </c>
      <c r="P52" s="41">
        <f>IF(ISERROR(STDEV(Calculations!C53:N53)),"",IF(COUNT(Calculations!C53:N53)&lt;3,"N/A",STDEV(Calculations!C53:N53)))</f>
        <v>0.31764760348537069</v>
      </c>
    </row>
    <row r="53" spans="1:16" ht="15" customHeight="1" x14ac:dyDescent="0.3">
      <c r="A53" s="25" t="str">
        <f>'Gene Table'!B53</f>
        <v>IL4</v>
      </c>
      <c r="B53" s="102">
        <v>51</v>
      </c>
      <c r="C53" s="23">
        <v>14.54</v>
      </c>
      <c r="D53" s="23">
        <v>14.7</v>
      </c>
      <c r="E53" s="23">
        <v>14.68</v>
      </c>
      <c r="F53" s="39"/>
      <c r="G53" s="39"/>
      <c r="H53" s="39"/>
      <c r="I53" s="39"/>
      <c r="J53" s="39"/>
      <c r="K53" s="39"/>
      <c r="L53" s="39"/>
      <c r="M53" s="39"/>
      <c r="N53" s="39"/>
      <c r="O53" s="41">
        <f>IF(ISERROR(AVERAGE(Calculations!C54:N54)),"",AVERAGE(Calculations!C54:N54))</f>
        <v>14.64</v>
      </c>
      <c r="P53" s="41">
        <f>IF(ISERROR(STDEV(Calculations!C54:N54)),"",IF(COUNT(Calculations!C54:N54)&lt;3,"N/A",STDEV(Calculations!C54:N54)))</f>
        <v>8.7177978870813647E-2</v>
      </c>
    </row>
    <row r="54" spans="1:16" ht="15" customHeight="1" x14ac:dyDescent="0.3">
      <c r="A54" s="25" t="str">
        <f>'Gene Table'!B54</f>
        <v>IL5</v>
      </c>
      <c r="B54" s="102">
        <v>52</v>
      </c>
      <c r="C54" s="23">
        <v>32.15</v>
      </c>
      <c r="D54" s="23">
        <v>31.35</v>
      </c>
      <c r="E54" s="23">
        <v>31.75</v>
      </c>
      <c r="F54" s="39"/>
      <c r="G54" s="39"/>
      <c r="H54" s="39"/>
      <c r="I54" s="39"/>
      <c r="J54" s="39"/>
      <c r="K54" s="39"/>
      <c r="L54" s="39"/>
      <c r="M54" s="39"/>
      <c r="N54" s="39"/>
      <c r="O54" s="41">
        <f>IF(ISERROR(AVERAGE(Calculations!C55:N55)),"",AVERAGE(Calculations!C55:N55))</f>
        <v>31.75</v>
      </c>
      <c r="P54" s="41">
        <f>IF(ISERROR(STDEV(Calculations!C55:N55)),"",IF(COUNT(Calculations!C55:N55)&lt;3,"N/A",STDEV(Calculations!C55:N55)))</f>
        <v>0.39999999999999858</v>
      </c>
    </row>
    <row r="55" spans="1:16" ht="15" customHeight="1" x14ac:dyDescent="0.3">
      <c r="A55" s="25" t="str">
        <f>'Gene Table'!B55</f>
        <v>IL6</v>
      </c>
      <c r="B55" s="102">
        <v>53</v>
      </c>
      <c r="C55" s="23">
        <v>19.64</v>
      </c>
      <c r="D55" s="23">
        <v>19.850000000000001</v>
      </c>
      <c r="E55" s="23">
        <v>19.78</v>
      </c>
      <c r="F55" s="39"/>
      <c r="G55" s="39"/>
      <c r="H55" s="39"/>
      <c r="I55" s="39"/>
      <c r="J55" s="39"/>
      <c r="K55" s="39"/>
      <c r="L55" s="39"/>
      <c r="M55" s="39"/>
      <c r="N55" s="39"/>
      <c r="O55" s="41">
        <f>IF(ISERROR(AVERAGE(Calculations!C56:N56)),"",AVERAGE(Calculations!C56:N56))</f>
        <v>19.756666666666668</v>
      </c>
      <c r="P55" s="41">
        <f>IF(ISERROR(STDEV(Calculations!C56:N56)),"",IF(COUNT(Calculations!C56:N56)&lt;3,"N/A",STDEV(Calculations!C56:N56)))</f>
        <v>0.1069267662156367</v>
      </c>
    </row>
    <row r="56" spans="1:16" ht="15" customHeight="1" x14ac:dyDescent="0.3">
      <c r="A56" s="25" t="str">
        <f>'Gene Table'!B56</f>
        <v>IL7</v>
      </c>
      <c r="B56" s="102">
        <v>54</v>
      </c>
      <c r="C56" s="23">
        <v>21.06</v>
      </c>
      <c r="D56" s="23">
        <v>21.1</v>
      </c>
      <c r="E56" s="23">
        <v>21.07</v>
      </c>
      <c r="F56" s="39"/>
      <c r="G56" s="39"/>
      <c r="H56" s="39"/>
      <c r="I56" s="39"/>
      <c r="J56" s="39"/>
      <c r="K56" s="39"/>
      <c r="L56" s="39"/>
      <c r="M56" s="39"/>
      <c r="N56" s="39"/>
      <c r="O56" s="41">
        <f>IF(ISERROR(AVERAGE(Calculations!C57:N57)),"",AVERAGE(Calculations!C57:N57))</f>
        <v>21.076666666666664</v>
      </c>
      <c r="P56" s="41">
        <f>IF(ISERROR(STDEV(Calculations!C57:N57)),"",IF(COUNT(Calculations!C57:N57)&lt;3,"N/A",STDEV(Calculations!C57:N57)))</f>
        <v>2.081665999466259E-2</v>
      </c>
    </row>
    <row r="57" spans="1:16" ht="15" customHeight="1" x14ac:dyDescent="0.3">
      <c r="A57" s="25" t="str">
        <f>'Gene Table'!B57</f>
        <v>CXCL8</v>
      </c>
      <c r="B57" s="102">
        <v>55</v>
      </c>
      <c r="C57" s="23">
        <v>24.96</v>
      </c>
      <c r="D57" s="23">
        <v>25.11</v>
      </c>
      <c r="E57" s="23">
        <v>24.83</v>
      </c>
      <c r="F57" s="39"/>
      <c r="G57" s="39"/>
      <c r="H57" s="39"/>
      <c r="I57" s="39"/>
      <c r="J57" s="39"/>
      <c r="K57" s="39"/>
      <c r="L57" s="39"/>
      <c r="M57" s="39"/>
      <c r="N57" s="39"/>
      <c r="O57" s="41">
        <f>IF(ISERROR(AVERAGE(Calculations!C58:N58)),"",AVERAGE(Calculations!C58:N58))</f>
        <v>24.966666666666669</v>
      </c>
      <c r="P57" s="41">
        <f>IF(ISERROR(STDEV(Calculations!C58:N58)),"",IF(COUNT(Calculations!C58:N58)&lt;3,"N/A",STDEV(Calculations!C58:N58)))</f>
        <v>0.14011899704655853</v>
      </c>
    </row>
    <row r="58" spans="1:16" ht="15" customHeight="1" x14ac:dyDescent="0.3">
      <c r="A58" s="25" t="str">
        <f>'Gene Table'!B58</f>
        <v>IL9</v>
      </c>
      <c r="B58" s="102">
        <v>56</v>
      </c>
      <c r="C58" s="23">
        <v>19.45</v>
      </c>
      <c r="D58" s="23">
        <v>19.559999999999999</v>
      </c>
      <c r="E58" s="23">
        <v>19.579999999999998</v>
      </c>
      <c r="F58" s="39"/>
      <c r="G58" s="39"/>
      <c r="H58" s="39"/>
      <c r="I58" s="39"/>
      <c r="J58" s="39"/>
      <c r="K58" s="39"/>
      <c r="L58" s="39"/>
      <c r="M58" s="39"/>
      <c r="N58" s="39"/>
      <c r="O58" s="41">
        <f>IF(ISERROR(AVERAGE(Calculations!C59:N59)),"",AVERAGE(Calculations!C59:N59))</f>
        <v>19.529999999999998</v>
      </c>
      <c r="P58" s="41">
        <f>IF(ISERROR(STDEV(Calculations!C59:N59)),"",IF(COUNT(Calculations!C59:N59)&lt;3,"N/A",STDEV(Calculations!C59:N59)))</f>
        <v>6.9999999999999521E-2</v>
      </c>
    </row>
    <row r="59" spans="1:16" ht="15" customHeight="1" x14ac:dyDescent="0.3">
      <c r="A59" s="25" t="str">
        <f>'Gene Table'!B59</f>
        <v>INHA</v>
      </c>
      <c r="B59" s="102">
        <v>57</v>
      </c>
      <c r="C59" s="23">
        <v>32.04</v>
      </c>
      <c r="D59" s="23">
        <v>32.61</v>
      </c>
      <c r="E59" s="23">
        <v>31.34</v>
      </c>
      <c r="F59" s="39"/>
      <c r="G59" s="39"/>
      <c r="H59" s="39"/>
      <c r="I59" s="39"/>
      <c r="J59" s="39"/>
      <c r="K59" s="39"/>
      <c r="L59" s="39"/>
      <c r="M59" s="39"/>
      <c r="N59" s="39"/>
      <c r="O59" s="41">
        <f>IF(ISERROR(AVERAGE(Calculations!C60:N60)),"",AVERAGE(Calculations!C60:N60))</f>
        <v>31.99666666666667</v>
      </c>
      <c r="P59" s="41">
        <f>IF(ISERROR(STDEV(Calculations!C60:N60)),"",IF(COUNT(Calculations!C60:N60)&lt;3,"N/A",STDEV(Calculations!C60:N60)))</f>
        <v>0.6361079572944619</v>
      </c>
    </row>
    <row r="60" spans="1:16" ht="15" customHeight="1" x14ac:dyDescent="0.3">
      <c r="A60" s="25" t="str">
        <f>'Gene Table'!B60</f>
        <v>INHBA</v>
      </c>
      <c r="B60" s="102">
        <v>58</v>
      </c>
      <c r="C60" s="23">
        <v>21.76</v>
      </c>
      <c r="D60" s="23">
        <v>22.03</v>
      </c>
      <c r="E60" s="23">
        <v>21.87</v>
      </c>
      <c r="F60" s="39"/>
      <c r="G60" s="39"/>
      <c r="H60" s="39"/>
      <c r="I60" s="39"/>
      <c r="J60" s="39"/>
      <c r="K60" s="39"/>
      <c r="L60" s="39"/>
      <c r="M60" s="39"/>
      <c r="N60" s="39"/>
      <c r="O60" s="41">
        <f>IF(ISERROR(AVERAGE(Calculations!C61:N61)),"",AVERAGE(Calculations!C61:N61))</f>
        <v>21.88666666666667</v>
      </c>
      <c r="P60" s="41">
        <f>IF(ISERROR(STDEV(Calculations!C61:N61)),"",IF(COUNT(Calculations!C61:N61)&lt;3,"N/A",STDEV(Calculations!C61:N61)))</f>
        <v>0.13576941236277515</v>
      </c>
    </row>
    <row r="61" spans="1:16" ht="15" customHeight="1" x14ac:dyDescent="0.3">
      <c r="A61" s="25" t="str">
        <f>'Gene Table'!B61</f>
        <v>LEFTY2</v>
      </c>
      <c r="B61" s="102">
        <v>59</v>
      </c>
      <c r="C61" s="23">
        <v>18.64</v>
      </c>
      <c r="D61" s="23">
        <v>18.88</v>
      </c>
      <c r="E61" s="23">
        <v>18.79</v>
      </c>
      <c r="F61" s="39"/>
      <c r="G61" s="39"/>
      <c r="H61" s="39"/>
      <c r="I61" s="39"/>
      <c r="J61" s="39"/>
      <c r="K61" s="39"/>
      <c r="L61" s="39"/>
      <c r="M61" s="39"/>
      <c r="N61" s="39"/>
      <c r="O61" s="41">
        <f>IF(ISERROR(AVERAGE(Calculations!C62:N62)),"",AVERAGE(Calculations!C62:N62))</f>
        <v>18.77</v>
      </c>
      <c r="P61" s="41">
        <f>IF(ISERROR(STDEV(Calculations!C62:N62)),"",IF(COUNT(Calculations!C62:N62)&lt;3,"N/A",STDEV(Calculations!C62:N62)))</f>
        <v>0.12124355652982059</v>
      </c>
    </row>
    <row r="62" spans="1:16" ht="15" customHeight="1" x14ac:dyDescent="0.3">
      <c r="A62" s="25" t="str">
        <f>'Gene Table'!B62</f>
        <v>LIF</v>
      </c>
      <c r="B62" s="102">
        <v>60</v>
      </c>
      <c r="C62" s="23">
        <v>24.04</v>
      </c>
      <c r="D62" s="23">
        <v>23.96</v>
      </c>
      <c r="E62" s="23">
        <v>23.84</v>
      </c>
      <c r="F62" s="39"/>
      <c r="G62" s="39"/>
      <c r="H62" s="39"/>
      <c r="I62" s="39"/>
      <c r="J62" s="39"/>
      <c r="K62" s="39"/>
      <c r="L62" s="39"/>
      <c r="M62" s="39"/>
      <c r="N62" s="39"/>
      <c r="O62" s="41">
        <f>IF(ISERROR(AVERAGE(Calculations!C63:N63)),"",AVERAGE(Calculations!C63:N63))</f>
        <v>23.946666666666669</v>
      </c>
      <c r="P62" s="41">
        <f>IF(ISERROR(STDEV(Calculations!C63:N63)),"",IF(COUNT(Calculations!C63:N63)&lt;3,"N/A",STDEV(Calculations!C63:N63)))</f>
        <v>0.10066445913694307</v>
      </c>
    </row>
    <row r="63" spans="1:16" ht="15" customHeight="1" x14ac:dyDescent="0.3">
      <c r="A63" s="25" t="str">
        <f>'Gene Table'!B63</f>
        <v>LTA</v>
      </c>
      <c r="B63" s="102">
        <v>61</v>
      </c>
      <c r="C63" s="23">
        <v>14.68</v>
      </c>
      <c r="D63" s="23">
        <v>14.86</v>
      </c>
      <c r="E63" s="23">
        <v>14.85</v>
      </c>
      <c r="F63" s="39"/>
      <c r="G63" s="39"/>
      <c r="H63" s="39"/>
      <c r="I63" s="39"/>
      <c r="J63" s="39"/>
      <c r="K63" s="39"/>
      <c r="L63" s="39"/>
      <c r="M63" s="39"/>
      <c r="N63" s="39"/>
      <c r="O63" s="41">
        <f>IF(ISERROR(AVERAGE(Calculations!C64:N64)),"",AVERAGE(Calculations!C64:N64))</f>
        <v>14.796666666666667</v>
      </c>
      <c r="P63" s="41">
        <f>IF(ISERROR(STDEV(Calculations!C64:N64)),"",IF(COUNT(Calculations!C64:N64)&lt;3,"N/A",STDEV(Calculations!C64:N64)))</f>
        <v>0.10115993936995668</v>
      </c>
    </row>
    <row r="64" spans="1:16" ht="15" customHeight="1" x14ac:dyDescent="0.3">
      <c r="A64" s="25" t="str">
        <f>'Gene Table'!B64</f>
        <v>LTB</v>
      </c>
      <c r="B64" s="102">
        <v>62</v>
      </c>
      <c r="C64" s="23">
        <v>23.48</v>
      </c>
      <c r="D64" s="23">
        <v>23.48</v>
      </c>
      <c r="E64" s="23">
        <v>23.51</v>
      </c>
      <c r="F64" s="39"/>
      <c r="G64" s="39"/>
      <c r="H64" s="39"/>
      <c r="I64" s="39"/>
      <c r="J64" s="39"/>
      <c r="K64" s="39"/>
      <c r="L64" s="39"/>
      <c r="M64" s="39"/>
      <c r="N64" s="39"/>
      <c r="O64" s="41">
        <f>IF(ISERROR(AVERAGE(Calculations!C65:N65)),"",AVERAGE(Calculations!C65:N65))</f>
        <v>23.49</v>
      </c>
      <c r="P64" s="41">
        <f>IF(ISERROR(STDEV(Calculations!C65:N65)),"",IF(COUNT(Calculations!C65:N65)&lt;3,"N/A",STDEV(Calculations!C65:N65)))</f>
        <v>1.7320508075689429E-2</v>
      </c>
    </row>
    <row r="65" spans="1:16" ht="15" customHeight="1" x14ac:dyDescent="0.3">
      <c r="A65" s="25" t="str">
        <f>'Gene Table'!B65</f>
        <v>MSTN</v>
      </c>
      <c r="B65" s="102">
        <v>63</v>
      </c>
      <c r="C65" s="23" t="s">
        <v>122</v>
      </c>
      <c r="D65" s="23" t="s">
        <v>122</v>
      </c>
      <c r="E65" s="23" t="s">
        <v>122</v>
      </c>
      <c r="F65" s="39"/>
      <c r="G65" s="39"/>
      <c r="H65" s="39"/>
      <c r="I65" s="39"/>
      <c r="J65" s="39"/>
      <c r="K65" s="39"/>
      <c r="L65" s="39"/>
      <c r="M65" s="39"/>
      <c r="N65" s="39"/>
      <c r="O65" s="41">
        <f>IF(ISERROR(AVERAGE(Calculations!C66:N66)),"",AVERAGE(Calculations!C66:N66))</f>
        <v>35</v>
      </c>
      <c r="P65" s="41">
        <f>IF(ISERROR(STDEV(Calculations!C66:N66)),"",IF(COUNT(Calculations!C66:N66)&lt;3,"N/A",STDEV(Calculations!C66:N66)))</f>
        <v>0</v>
      </c>
    </row>
    <row r="66" spans="1:16" ht="15" customHeight="1" x14ac:dyDescent="0.3">
      <c r="A66" s="25" t="str">
        <f>'Gene Table'!B66</f>
        <v>NODAL</v>
      </c>
      <c r="B66" s="102">
        <v>64</v>
      </c>
      <c r="C66" s="23">
        <v>21.61</v>
      </c>
      <c r="D66" s="23">
        <v>21.64</v>
      </c>
      <c r="E66" s="23">
        <v>21.59</v>
      </c>
      <c r="F66" s="39"/>
      <c r="G66" s="39"/>
      <c r="H66" s="39"/>
      <c r="I66" s="39"/>
      <c r="J66" s="39"/>
      <c r="K66" s="39"/>
      <c r="L66" s="39"/>
      <c r="M66" s="39"/>
      <c r="N66" s="39"/>
      <c r="O66" s="41">
        <f>IF(ISERROR(AVERAGE(Calculations!C67:N67)),"",AVERAGE(Calculations!C67:N67))</f>
        <v>21.613333333333333</v>
      </c>
      <c r="P66" s="41">
        <f>IF(ISERROR(STDEV(Calculations!C67:N67)),"",IF(COUNT(Calculations!C67:N67)&lt;3,"N/A",STDEV(Calculations!C67:N67)))</f>
        <v>2.5166114784236238E-2</v>
      </c>
    </row>
    <row r="67" spans="1:16" ht="15" customHeight="1" x14ac:dyDescent="0.3">
      <c r="A67" s="25" t="str">
        <f>'Gene Table'!B67</f>
        <v>OSM</v>
      </c>
      <c r="B67" s="102">
        <v>65</v>
      </c>
      <c r="C67" s="23" t="s">
        <v>122</v>
      </c>
      <c r="D67" s="23">
        <v>39.200000000000003</v>
      </c>
      <c r="E67" s="23">
        <v>38.5</v>
      </c>
      <c r="F67" s="39"/>
      <c r="G67" s="39"/>
      <c r="H67" s="39"/>
      <c r="I67" s="39"/>
      <c r="J67" s="39"/>
      <c r="K67" s="39"/>
      <c r="L67" s="39"/>
      <c r="M67" s="39"/>
      <c r="N67" s="39"/>
      <c r="O67" s="41">
        <f>IF(ISERROR(AVERAGE(Calculations!C68:N68)),"",AVERAGE(Calculations!C68:N68))</f>
        <v>35</v>
      </c>
      <c r="P67" s="41">
        <f>IF(ISERROR(STDEV(Calculations!C68:N68)),"",IF(COUNT(Calculations!C68:N68)&lt;3,"N/A",STDEV(Calculations!C68:N68)))</f>
        <v>0</v>
      </c>
    </row>
    <row r="68" spans="1:16" ht="15" customHeight="1" x14ac:dyDescent="0.3">
      <c r="A68" s="25" t="str">
        <f>'Gene Table'!B68</f>
        <v>PDGFA</v>
      </c>
      <c r="B68" s="102">
        <v>66</v>
      </c>
      <c r="C68" s="23">
        <v>22.27</v>
      </c>
      <c r="D68" s="23">
        <v>22.15</v>
      </c>
      <c r="E68" s="23">
        <v>22.14</v>
      </c>
      <c r="F68" s="39"/>
      <c r="G68" s="39"/>
      <c r="H68" s="39"/>
      <c r="I68" s="39"/>
      <c r="J68" s="39"/>
      <c r="K68" s="39"/>
      <c r="L68" s="39"/>
      <c r="M68" s="39"/>
      <c r="N68" s="39"/>
      <c r="O68" s="41">
        <f>IF(ISERROR(AVERAGE(Calculations!C69:N69)),"",AVERAGE(Calculations!C69:N69))</f>
        <v>22.186666666666667</v>
      </c>
      <c r="P68" s="41">
        <f>IF(ISERROR(STDEV(Calculations!C69:N69)),"",IF(COUNT(Calculations!C69:N69)&lt;3,"N/A",STDEV(Calculations!C69:N69)))</f>
        <v>7.2341781380702283E-2</v>
      </c>
    </row>
    <row r="69" spans="1:16" ht="15" customHeight="1" x14ac:dyDescent="0.3">
      <c r="A69" s="25" t="str">
        <f>'Gene Table'!B69</f>
        <v>SPP1</v>
      </c>
      <c r="B69" s="102">
        <v>67</v>
      </c>
      <c r="C69" s="23">
        <v>22.15</v>
      </c>
      <c r="D69" s="23">
        <v>22.28</v>
      </c>
      <c r="E69" s="23">
        <v>22.24</v>
      </c>
      <c r="F69" s="39"/>
      <c r="G69" s="39"/>
      <c r="H69" s="39"/>
      <c r="I69" s="39"/>
      <c r="J69" s="39"/>
      <c r="K69" s="39"/>
      <c r="L69" s="39"/>
      <c r="M69" s="39"/>
      <c r="N69" s="39"/>
      <c r="O69" s="41">
        <f>IF(ISERROR(AVERAGE(Calculations!C70:N70)),"",AVERAGE(Calculations!C70:N70))</f>
        <v>22.223333333333333</v>
      </c>
      <c r="P69" s="41">
        <f>IF(ISERROR(STDEV(Calculations!C70:N70)),"",IF(COUNT(Calculations!C70:N70)&lt;3,"N/A",STDEV(Calculations!C70:N70)))</f>
        <v>6.6583281184795007E-2</v>
      </c>
    </row>
    <row r="70" spans="1:16" ht="15" customHeight="1" x14ac:dyDescent="0.3">
      <c r="A70" s="25" t="str">
        <f>'Gene Table'!B70</f>
        <v>TGFA</v>
      </c>
      <c r="B70" s="102">
        <v>68</v>
      </c>
      <c r="C70" s="23" t="s">
        <v>122</v>
      </c>
      <c r="D70" s="23" t="s">
        <v>122</v>
      </c>
      <c r="E70" s="23" t="s">
        <v>122</v>
      </c>
      <c r="F70" s="39"/>
      <c r="G70" s="39"/>
      <c r="H70" s="39"/>
      <c r="I70" s="39"/>
      <c r="J70" s="39"/>
      <c r="K70" s="39"/>
      <c r="L70" s="39"/>
      <c r="M70" s="39"/>
      <c r="N70" s="39"/>
      <c r="O70" s="41">
        <f>IF(ISERROR(AVERAGE(Calculations!C71:N71)),"",AVERAGE(Calculations!C71:N71))</f>
        <v>35</v>
      </c>
      <c r="P70" s="41">
        <f>IF(ISERROR(STDEV(Calculations!C71:N71)),"",IF(COUNT(Calculations!C71:N71)&lt;3,"N/A",STDEV(Calculations!C71:N71)))</f>
        <v>0</v>
      </c>
    </row>
    <row r="71" spans="1:16" ht="15" customHeight="1" x14ac:dyDescent="0.3">
      <c r="A71" s="25" t="str">
        <f>'Gene Table'!B71</f>
        <v>TGFB1</v>
      </c>
      <c r="B71" s="102">
        <v>69</v>
      </c>
      <c r="C71" s="23">
        <v>24.12</v>
      </c>
      <c r="D71" s="23">
        <v>24.24</v>
      </c>
      <c r="E71" s="23">
        <v>24.15</v>
      </c>
      <c r="F71" s="39"/>
      <c r="G71" s="39"/>
      <c r="H71" s="39"/>
      <c r="I71" s="39"/>
      <c r="J71" s="39"/>
      <c r="K71" s="39"/>
      <c r="L71" s="39"/>
      <c r="M71" s="39"/>
      <c r="N71" s="39"/>
      <c r="O71" s="41">
        <f>IF(ISERROR(AVERAGE(Calculations!C72:N72)),"",AVERAGE(Calculations!C72:N72))</f>
        <v>24.169999999999998</v>
      </c>
      <c r="P71" s="41">
        <f>IF(ISERROR(STDEV(Calculations!C72:N72)),"",IF(COUNT(Calculations!C72:N72)&lt;3,"N/A",STDEV(Calculations!C72:N72)))</f>
        <v>6.2449979983982933E-2</v>
      </c>
    </row>
    <row r="72" spans="1:16" ht="15" customHeight="1" x14ac:dyDescent="0.3">
      <c r="A72" s="25" t="str">
        <f>'Gene Table'!B72</f>
        <v>TGFB2</v>
      </c>
      <c r="B72" s="102">
        <v>70</v>
      </c>
      <c r="C72" s="23">
        <v>29.33</v>
      </c>
      <c r="D72" s="23">
        <v>29.46</v>
      </c>
      <c r="E72" s="23">
        <v>29.07</v>
      </c>
      <c r="F72" s="39"/>
      <c r="G72" s="39"/>
      <c r="H72" s="39"/>
      <c r="I72" s="39"/>
      <c r="J72" s="39"/>
      <c r="K72" s="39"/>
      <c r="L72" s="39"/>
      <c r="M72" s="39"/>
      <c r="N72" s="39"/>
      <c r="O72" s="41">
        <f>IF(ISERROR(AVERAGE(Calculations!C73:N73)),"",AVERAGE(Calculations!C73:N73))</f>
        <v>29.286666666666665</v>
      </c>
      <c r="P72" s="41">
        <f>IF(ISERROR(STDEV(Calculations!C73:N73)),"",IF(COUNT(Calculations!C73:N73)&lt;3,"N/A",STDEV(Calculations!C73:N73)))</f>
        <v>0.19857828011475309</v>
      </c>
    </row>
    <row r="73" spans="1:16" ht="15" customHeight="1" x14ac:dyDescent="0.3">
      <c r="A73" s="25" t="str">
        <f>'Gene Table'!B73</f>
        <v>TGFB3</v>
      </c>
      <c r="B73" s="102">
        <v>71</v>
      </c>
      <c r="C73" s="23">
        <v>18.23</v>
      </c>
      <c r="D73" s="23">
        <v>18.260000000000002</v>
      </c>
      <c r="E73" s="23">
        <v>18.21</v>
      </c>
      <c r="F73" s="39"/>
      <c r="G73" s="39"/>
      <c r="H73" s="39"/>
      <c r="I73" s="39"/>
      <c r="J73" s="39"/>
      <c r="K73" s="39"/>
      <c r="L73" s="39"/>
      <c r="M73" s="39"/>
      <c r="N73" s="39"/>
      <c r="O73" s="41">
        <f>IF(ISERROR(AVERAGE(Calculations!C74:N74)),"",AVERAGE(Calculations!C74:N74))</f>
        <v>18.233333333333334</v>
      </c>
      <c r="P73" s="41">
        <f>IF(ISERROR(STDEV(Calculations!C74:N74)),"",IF(COUNT(Calculations!C74:N74)&lt;3,"N/A",STDEV(Calculations!C74:N74)))</f>
        <v>2.5166114784236238E-2</v>
      </c>
    </row>
    <row r="74" spans="1:16" ht="15" customHeight="1" x14ac:dyDescent="0.3">
      <c r="A74" s="25" t="str">
        <f>'Gene Table'!B74</f>
        <v>THPO</v>
      </c>
      <c r="B74" s="102">
        <v>72</v>
      </c>
      <c r="C74" s="23">
        <v>28.88</v>
      </c>
      <c r="D74" s="23">
        <v>29.09</v>
      </c>
      <c r="E74" s="23">
        <v>28.98</v>
      </c>
      <c r="F74" s="39"/>
      <c r="G74" s="39"/>
      <c r="H74" s="39"/>
      <c r="I74" s="39"/>
      <c r="J74" s="39"/>
      <c r="K74" s="39"/>
      <c r="L74" s="39"/>
      <c r="M74" s="39"/>
      <c r="N74" s="39"/>
      <c r="O74" s="41">
        <f>IF(ISERROR(AVERAGE(Calculations!C75:N75)),"",AVERAGE(Calculations!C75:N75))</f>
        <v>28.983333333333334</v>
      </c>
      <c r="P74" s="41">
        <f>IF(ISERROR(STDEV(Calculations!C75:N75)),"",IF(COUNT(Calculations!C75:N75)&lt;3,"N/A",STDEV(Calculations!C75:N75)))</f>
        <v>0.10503967504392528</v>
      </c>
    </row>
    <row r="75" spans="1:16" ht="15" customHeight="1" x14ac:dyDescent="0.3">
      <c r="A75" s="25" t="str">
        <f>'Gene Table'!B75</f>
        <v>TNF</v>
      </c>
      <c r="B75" s="102">
        <v>73</v>
      </c>
      <c r="C75" s="23">
        <v>28.56</v>
      </c>
      <c r="D75" s="23">
        <v>28.4</v>
      </c>
      <c r="E75" s="23">
        <v>28.45</v>
      </c>
      <c r="F75" s="39"/>
      <c r="G75" s="39"/>
      <c r="H75" s="39"/>
      <c r="I75" s="39"/>
      <c r="J75" s="39"/>
      <c r="K75" s="39"/>
      <c r="L75" s="39"/>
      <c r="M75" s="39"/>
      <c r="N75" s="39"/>
      <c r="O75" s="41">
        <f>IF(ISERROR(AVERAGE(Calculations!C76:N76)),"",AVERAGE(Calculations!C76:N76))</f>
        <v>28.47</v>
      </c>
      <c r="P75" s="41">
        <f>IF(ISERROR(STDEV(Calculations!C76:N76)),"",IF(COUNT(Calculations!C76:N76)&lt;3,"N/A",STDEV(Calculations!C76:N76)))</f>
        <v>8.1853527718724492E-2</v>
      </c>
    </row>
    <row r="76" spans="1:16" ht="15" customHeight="1" x14ac:dyDescent="0.3">
      <c r="A76" s="25" t="str">
        <f>'Gene Table'!B76</f>
        <v>TNFRSF11B</v>
      </c>
      <c r="B76" s="102">
        <v>74</v>
      </c>
      <c r="C76" s="23">
        <v>17.89</v>
      </c>
      <c r="D76" s="23">
        <v>18.02</v>
      </c>
      <c r="E76" s="23">
        <v>17.82</v>
      </c>
      <c r="F76" s="39"/>
      <c r="G76" s="39"/>
      <c r="H76" s="39"/>
      <c r="I76" s="39"/>
      <c r="J76" s="39"/>
      <c r="K76" s="39"/>
      <c r="L76" s="39"/>
      <c r="M76" s="39"/>
      <c r="N76" s="39"/>
      <c r="O76" s="41">
        <f>IF(ISERROR(AVERAGE(Calculations!C77:N77)),"",AVERAGE(Calculations!C77:N77))</f>
        <v>17.91</v>
      </c>
      <c r="P76" s="41">
        <f>IF(ISERROR(STDEV(Calculations!C77:N77)),"",IF(COUNT(Calculations!C77:N77)&lt;3,"N/A",STDEV(Calculations!C77:N77)))</f>
        <v>0.10148891565092179</v>
      </c>
    </row>
    <row r="77" spans="1:16" ht="15" customHeight="1" x14ac:dyDescent="0.3">
      <c r="A77" s="25" t="str">
        <f>'Gene Table'!B77</f>
        <v>TNFSF10</v>
      </c>
      <c r="B77" s="102">
        <v>75</v>
      </c>
      <c r="C77" s="23">
        <v>30.63</v>
      </c>
      <c r="D77" s="23">
        <v>30.45</v>
      </c>
      <c r="E77" s="23">
        <v>30.09</v>
      </c>
      <c r="F77" s="39"/>
      <c r="G77" s="39"/>
      <c r="H77" s="39"/>
      <c r="I77" s="39"/>
      <c r="J77" s="39"/>
      <c r="K77" s="39"/>
      <c r="L77" s="39"/>
      <c r="M77" s="39"/>
      <c r="N77" s="39"/>
      <c r="O77" s="41">
        <f>IF(ISERROR(AVERAGE(Calculations!C78:N78)),"",AVERAGE(Calculations!C78:N78))</f>
        <v>30.39</v>
      </c>
      <c r="P77" s="41">
        <f>IF(ISERROR(STDEV(Calculations!C78:N78)),"",IF(COUNT(Calculations!C78:N78)&lt;3,"N/A",STDEV(Calculations!C78:N78)))</f>
        <v>0.27495454169734995</v>
      </c>
    </row>
    <row r="78" spans="1:16" ht="15" customHeight="1" x14ac:dyDescent="0.3">
      <c r="A78" s="25" t="str">
        <f>'Gene Table'!B78</f>
        <v>TNFSF11</v>
      </c>
      <c r="B78" s="102">
        <v>76</v>
      </c>
      <c r="C78" s="23">
        <v>26.31</v>
      </c>
      <c r="D78" s="23">
        <v>26.14</v>
      </c>
      <c r="E78" s="23">
        <v>26.02</v>
      </c>
      <c r="F78" s="39"/>
      <c r="G78" s="39"/>
      <c r="H78" s="39"/>
      <c r="I78" s="39"/>
      <c r="J78" s="39"/>
      <c r="K78" s="39"/>
      <c r="L78" s="39"/>
      <c r="M78" s="39"/>
      <c r="N78" s="39"/>
      <c r="O78" s="41">
        <f>IF(ISERROR(AVERAGE(Calculations!C79:N79)),"",AVERAGE(Calculations!C79:N79))</f>
        <v>26.156666666666666</v>
      </c>
      <c r="P78" s="41">
        <f>IF(ISERROR(STDEV(Calculations!C79:N79)),"",IF(COUNT(Calculations!C79:N79)&lt;3,"N/A",STDEV(Calculations!C79:N79)))</f>
        <v>0.14571661996262877</v>
      </c>
    </row>
    <row r="79" spans="1:16" ht="15" customHeight="1" x14ac:dyDescent="0.3">
      <c r="A79" s="25" t="str">
        <f>'Gene Table'!B79</f>
        <v>TNFSF12</v>
      </c>
      <c r="B79" s="102">
        <v>77</v>
      </c>
      <c r="C79" s="23">
        <v>26.92</v>
      </c>
      <c r="D79" s="23">
        <v>26.46</v>
      </c>
      <c r="E79" s="23">
        <v>26.46</v>
      </c>
      <c r="F79" s="39"/>
      <c r="G79" s="39"/>
      <c r="H79" s="39"/>
      <c r="I79" s="39"/>
      <c r="J79" s="39"/>
      <c r="K79" s="39"/>
      <c r="L79" s="39"/>
      <c r="M79" s="39"/>
      <c r="N79" s="39"/>
      <c r="O79" s="41">
        <f>IF(ISERROR(AVERAGE(Calculations!C80:N80)),"",AVERAGE(Calculations!C80:N80))</f>
        <v>26.613333333333333</v>
      </c>
      <c r="P79" s="41">
        <f>IF(ISERROR(STDEV(Calculations!C80:N80)),"",IF(COUNT(Calculations!C80:N80)&lt;3,"N/A",STDEV(Calculations!C80:N80)))</f>
        <v>0.26558112382722832</v>
      </c>
    </row>
    <row r="80" spans="1:16" ht="15" customHeight="1" x14ac:dyDescent="0.3">
      <c r="A80" s="25" t="str">
        <f>'Gene Table'!B80</f>
        <v>TNFSF13</v>
      </c>
      <c r="B80" s="102">
        <v>78</v>
      </c>
      <c r="C80" s="23">
        <v>26.03</v>
      </c>
      <c r="D80" s="23">
        <v>26.09</v>
      </c>
      <c r="E80" s="23">
        <v>26.02</v>
      </c>
      <c r="F80" s="39"/>
      <c r="G80" s="39"/>
      <c r="H80" s="39"/>
      <c r="I80" s="39"/>
      <c r="J80" s="39"/>
      <c r="K80" s="39"/>
      <c r="L80" s="39"/>
      <c r="M80" s="39"/>
      <c r="N80" s="39"/>
      <c r="O80" s="41">
        <f>IF(ISERROR(AVERAGE(Calculations!C81:N81)),"",AVERAGE(Calculations!C81:N81))</f>
        <v>26.046666666666667</v>
      </c>
      <c r="P80" s="41">
        <f>IF(ISERROR(STDEV(Calculations!C81:N81)),"",IF(COUNT(Calculations!C81:N81)&lt;3,"N/A",STDEV(Calculations!C81:N81)))</f>
        <v>3.7859388972001647E-2</v>
      </c>
    </row>
    <row r="81" spans="1:16" ht="15" customHeight="1" x14ac:dyDescent="0.3">
      <c r="A81" s="25" t="str">
        <f>'Gene Table'!B81</f>
        <v>TNFSF13B</v>
      </c>
      <c r="B81" s="102">
        <v>79</v>
      </c>
      <c r="C81" s="23">
        <v>29.15</v>
      </c>
      <c r="D81" s="23">
        <v>29.29</v>
      </c>
      <c r="E81" s="23">
        <v>29.16</v>
      </c>
      <c r="F81" s="39"/>
      <c r="G81" s="39"/>
      <c r="H81" s="39"/>
      <c r="I81" s="39"/>
      <c r="J81" s="39"/>
      <c r="K81" s="39"/>
      <c r="L81" s="39"/>
      <c r="M81" s="39"/>
      <c r="N81" s="39"/>
      <c r="O81" s="41">
        <f>IF(ISERROR(AVERAGE(Calculations!C82:N82)),"",AVERAGE(Calculations!C82:N82))</f>
        <v>29.2</v>
      </c>
      <c r="P81" s="41">
        <f>IF(ISERROR(STDEV(Calculations!C82:N82)),"",IF(COUNT(Calculations!C82:N82)&lt;3,"N/A",STDEV(Calculations!C82:N82)))</f>
        <v>7.810249675906647E-2</v>
      </c>
    </row>
    <row r="82" spans="1:16" ht="15" customHeight="1" x14ac:dyDescent="0.3">
      <c r="A82" s="25" t="str">
        <f>'Gene Table'!B82</f>
        <v>TNFSF14</v>
      </c>
      <c r="B82" s="102">
        <v>80</v>
      </c>
      <c r="C82" s="23">
        <v>30.05</v>
      </c>
      <c r="D82" s="23">
        <v>29.82</v>
      </c>
      <c r="E82" s="23">
        <v>29.16</v>
      </c>
      <c r="F82" s="39"/>
      <c r="G82" s="39"/>
      <c r="H82" s="39"/>
      <c r="I82" s="39"/>
      <c r="J82" s="39"/>
      <c r="K82" s="39"/>
      <c r="L82" s="39"/>
      <c r="M82" s="39"/>
      <c r="N82" s="39"/>
      <c r="O82" s="41">
        <f>IF(ISERROR(AVERAGE(Calculations!C83:N83)),"",AVERAGE(Calculations!C83:N83))</f>
        <v>29.676666666666666</v>
      </c>
      <c r="P82" s="41">
        <f>IF(ISERROR(STDEV(Calculations!C83:N83)),"",IF(COUNT(Calculations!C83:N83)&lt;3,"N/A",STDEV(Calculations!C83:N83)))</f>
        <v>0.46198845584422732</v>
      </c>
    </row>
    <row r="83" spans="1:16" ht="15" customHeight="1" x14ac:dyDescent="0.3">
      <c r="A83" s="25" t="str">
        <f>'Gene Table'!B83</f>
        <v>TNFSF4</v>
      </c>
      <c r="B83" s="102">
        <v>81</v>
      </c>
      <c r="C83" s="23">
        <v>33.11</v>
      </c>
      <c r="D83" s="23">
        <v>32.26</v>
      </c>
      <c r="E83" s="23">
        <v>32.94</v>
      </c>
      <c r="F83" s="39"/>
      <c r="G83" s="39"/>
      <c r="H83" s="39"/>
      <c r="I83" s="39"/>
      <c r="J83" s="39"/>
      <c r="K83" s="39"/>
      <c r="L83" s="39"/>
      <c r="M83" s="39"/>
      <c r="N83" s="39"/>
      <c r="O83" s="41">
        <f>IF(ISERROR(AVERAGE(Calculations!C84:N84)),"",AVERAGE(Calculations!C84:N84))</f>
        <v>32.770000000000003</v>
      </c>
      <c r="P83" s="41">
        <f>IF(ISERROR(STDEV(Calculations!C84:N84)),"",IF(COUNT(Calculations!C84:N84)&lt;3,"N/A",STDEV(Calculations!C84:N84)))</f>
        <v>0.44977772288098089</v>
      </c>
    </row>
    <row r="84" spans="1:16" ht="15" customHeight="1" x14ac:dyDescent="0.3">
      <c r="A84" s="25" t="str">
        <f>'Gene Table'!B84</f>
        <v>TNFSF8</v>
      </c>
      <c r="B84" s="102">
        <v>82</v>
      </c>
      <c r="C84" s="23">
        <v>28.33</v>
      </c>
      <c r="D84" s="23">
        <v>28.56</v>
      </c>
      <c r="E84" s="23">
        <v>28.39</v>
      </c>
      <c r="F84" s="39"/>
      <c r="G84" s="39"/>
      <c r="H84" s="39"/>
      <c r="I84" s="39"/>
      <c r="J84" s="39"/>
      <c r="K84" s="39"/>
      <c r="L84" s="39"/>
      <c r="M84" s="39"/>
      <c r="N84" s="39"/>
      <c r="O84" s="41">
        <f>IF(ISERROR(AVERAGE(Calculations!C85:N85)),"",AVERAGE(Calculations!C85:N85))</f>
        <v>28.426666666666666</v>
      </c>
      <c r="P84" s="41">
        <f>IF(ISERROR(STDEV(Calculations!C85:N85)),"",IF(COUNT(Calculations!C85:N85)&lt;3,"N/A",STDEV(Calculations!C85:N85)))</f>
        <v>0.11930353445448842</v>
      </c>
    </row>
    <row r="85" spans="1:16" ht="15" customHeight="1" x14ac:dyDescent="0.3">
      <c r="A85" s="25" t="str">
        <f>'Gene Table'!B85</f>
        <v>TXLNA</v>
      </c>
      <c r="B85" s="102">
        <v>83</v>
      </c>
      <c r="C85" s="23">
        <v>26.64</v>
      </c>
      <c r="D85" s="23">
        <v>26.73</v>
      </c>
      <c r="E85" s="23">
        <v>26.7</v>
      </c>
      <c r="F85" s="39"/>
      <c r="G85" s="39"/>
      <c r="H85" s="39"/>
      <c r="I85" s="39"/>
      <c r="J85" s="39"/>
      <c r="K85" s="39"/>
      <c r="L85" s="39"/>
      <c r="M85" s="39"/>
      <c r="N85" s="39"/>
      <c r="O85" s="41">
        <f>IF(ISERROR(AVERAGE(Calculations!C86:N86)),"",AVERAGE(Calculations!C86:N86))</f>
        <v>26.69</v>
      </c>
      <c r="P85" s="41">
        <f>IF(ISERROR(STDEV(Calculations!C86:N86)),"",IF(COUNT(Calculations!C86:N86)&lt;3,"N/A",STDEV(Calculations!C86:N86)))</f>
        <v>4.5825756949558198E-2</v>
      </c>
    </row>
    <row r="86" spans="1:16" ht="15" customHeight="1" x14ac:dyDescent="0.3">
      <c r="A86" s="25" t="str">
        <f>'Gene Table'!B86</f>
        <v>VEGFA</v>
      </c>
      <c r="B86" s="102">
        <v>84</v>
      </c>
      <c r="C86" s="23">
        <v>20.18</v>
      </c>
      <c r="D86" s="23">
        <v>20.2</v>
      </c>
      <c r="E86" s="23">
        <v>20.11</v>
      </c>
      <c r="F86" s="39"/>
      <c r="G86" s="39"/>
      <c r="H86" s="39"/>
      <c r="I86" s="39"/>
      <c r="J86" s="39"/>
      <c r="K86" s="39"/>
      <c r="L86" s="39"/>
      <c r="M86" s="39"/>
      <c r="N86" s="39"/>
      <c r="O86" s="41">
        <f>IF(ISERROR(AVERAGE(Calculations!C87:N87)),"",AVERAGE(Calculations!C87:N87))</f>
        <v>20.16333333333333</v>
      </c>
      <c r="P86" s="41">
        <f>IF(ISERROR(STDEV(Calculations!C87:N87)),"",IF(COUNT(Calculations!C87:N87)&lt;3,"N/A",STDEV(Calculations!C87:N87)))</f>
        <v>4.725815626252608E-2</v>
      </c>
    </row>
    <row r="87" spans="1:16" ht="15" customHeight="1" x14ac:dyDescent="0.3">
      <c r="A87" s="25" t="str">
        <f>'Gene Table'!B87</f>
        <v>ACTB</v>
      </c>
      <c r="B87" s="102">
        <v>85</v>
      </c>
      <c r="C87" s="23">
        <v>14.21</v>
      </c>
      <c r="D87" s="23">
        <v>14.67</v>
      </c>
      <c r="E87" s="23">
        <v>14.65</v>
      </c>
      <c r="F87" s="39"/>
      <c r="G87" s="39"/>
      <c r="H87" s="39"/>
      <c r="I87" s="39"/>
      <c r="J87" s="39"/>
      <c r="K87" s="39"/>
      <c r="L87" s="39"/>
      <c r="M87" s="39"/>
      <c r="N87" s="39"/>
      <c r="O87" s="41">
        <f>IF(ISERROR(AVERAGE(Calculations!C88:N88)),"",AVERAGE(Calculations!C88:N88))</f>
        <v>14.51</v>
      </c>
      <c r="P87" s="41">
        <f>IF(ISERROR(STDEV(Calculations!C88:N88)),"",IF(COUNT(Calculations!C88:N88)&lt;3,"N/A",STDEV(Calculations!C88:N88)))</f>
        <v>0.25999999999999956</v>
      </c>
    </row>
    <row r="88" spans="1:16" ht="15" customHeight="1" x14ac:dyDescent="0.3">
      <c r="A88" s="25" t="str">
        <f>'Gene Table'!B88</f>
        <v>B2M</v>
      </c>
      <c r="B88" s="102">
        <v>86</v>
      </c>
      <c r="C88" s="23">
        <v>25.01</v>
      </c>
      <c r="D88" s="23">
        <v>24.19</v>
      </c>
      <c r="E88" s="23">
        <v>24.09</v>
      </c>
      <c r="F88" s="39"/>
      <c r="G88" s="39"/>
      <c r="H88" s="39"/>
      <c r="I88" s="39"/>
      <c r="J88" s="39"/>
      <c r="K88" s="39"/>
      <c r="L88" s="39"/>
      <c r="M88" s="39"/>
      <c r="N88" s="39"/>
      <c r="O88" s="41">
        <f>IF(ISERROR(AVERAGE(Calculations!C89:N89)),"",AVERAGE(Calculations!C89:N89))</f>
        <v>24.430000000000003</v>
      </c>
      <c r="P88" s="41">
        <f>IF(ISERROR(STDEV(Calculations!C89:N89)),"",IF(COUNT(Calculations!C89:N89)&lt;3,"N/A",STDEV(Calculations!C89:N89)))</f>
        <v>0.50477717856495918</v>
      </c>
    </row>
    <row r="89" spans="1:16" ht="15" customHeight="1" x14ac:dyDescent="0.3">
      <c r="A89" s="25" t="str">
        <f>'Gene Table'!B89</f>
        <v>GAPDH</v>
      </c>
      <c r="B89" s="102">
        <v>87</v>
      </c>
      <c r="C89" s="23">
        <v>18.920000000000002</v>
      </c>
      <c r="D89" s="23">
        <v>18.96</v>
      </c>
      <c r="E89" s="23">
        <v>18.850000000000001</v>
      </c>
      <c r="F89" s="39"/>
      <c r="G89" s="39"/>
      <c r="H89" s="39"/>
      <c r="I89" s="39"/>
      <c r="J89" s="39"/>
      <c r="K89" s="39"/>
      <c r="L89" s="39"/>
      <c r="M89" s="39"/>
      <c r="N89" s="39"/>
      <c r="O89" s="41">
        <f>IF(ISERROR(AVERAGE(Calculations!C90:N90)),"",AVERAGE(Calculations!C90:N90))</f>
        <v>18.91</v>
      </c>
      <c r="P89" s="41">
        <f>IF(ISERROR(STDEV(Calculations!C90:N90)),"",IF(COUNT(Calculations!C90:N90)&lt;3,"N/A",STDEV(Calculations!C90:N90)))</f>
        <v>5.5677643628299987E-2</v>
      </c>
    </row>
    <row r="90" spans="1:16" ht="15" customHeight="1" x14ac:dyDescent="0.3">
      <c r="A90" s="25" t="str">
        <f>'Gene Table'!B90</f>
        <v>HPRT1</v>
      </c>
      <c r="B90" s="102">
        <v>88</v>
      </c>
      <c r="C90" s="23">
        <v>18.2</v>
      </c>
      <c r="D90" s="23">
        <v>18.309999999999999</v>
      </c>
      <c r="E90" s="23">
        <v>18.2</v>
      </c>
      <c r="F90" s="39"/>
      <c r="G90" s="39"/>
      <c r="H90" s="39"/>
      <c r="I90" s="39"/>
      <c r="J90" s="39"/>
      <c r="K90" s="39"/>
      <c r="L90" s="39"/>
      <c r="M90" s="39"/>
      <c r="N90" s="39"/>
      <c r="O90" s="41">
        <f>IF(ISERROR(AVERAGE(Calculations!C91:N91)),"",AVERAGE(Calculations!C91:N91))</f>
        <v>18.236666666666665</v>
      </c>
      <c r="P90" s="41">
        <f>IF(ISERROR(STDEV(Calculations!C91:N91)),"",IF(COUNT(Calculations!C91:N91)&lt;3,"N/A",STDEV(Calculations!C91:N91)))</f>
        <v>6.3508529610858511E-2</v>
      </c>
    </row>
    <row r="91" spans="1:16" ht="15" customHeight="1" x14ac:dyDescent="0.3">
      <c r="A91" s="25" t="str">
        <f>'Gene Table'!B91</f>
        <v>RPLP0</v>
      </c>
      <c r="B91" s="102">
        <v>89</v>
      </c>
      <c r="C91" s="23">
        <v>17.2</v>
      </c>
      <c r="D91" s="23">
        <v>17.29</v>
      </c>
      <c r="E91" s="23">
        <v>17.12</v>
      </c>
      <c r="F91" s="39"/>
      <c r="G91" s="39"/>
      <c r="H91" s="39"/>
      <c r="I91" s="39"/>
      <c r="J91" s="39"/>
      <c r="K91" s="39"/>
      <c r="L91" s="39"/>
      <c r="M91" s="39"/>
      <c r="N91" s="39"/>
      <c r="O91" s="41">
        <f>IF(ISERROR(AVERAGE(Calculations!C92:N92)),"",AVERAGE(Calculations!C92:N92))</f>
        <v>17.203333333333333</v>
      </c>
      <c r="P91" s="41">
        <f>IF(ISERROR(STDEV(Calculations!C92:N92)),"",IF(COUNT(Calculations!C92:N92)&lt;3,"N/A",STDEV(Calculations!C92:N92)))</f>
        <v>8.504900548115292E-2</v>
      </c>
    </row>
    <row r="92" spans="1:16" ht="15" customHeight="1" x14ac:dyDescent="0.3">
      <c r="A92" s="25" t="str">
        <f>'Gene Table'!B92</f>
        <v>HGDC</v>
      </c>
      <c r="B92" s="102">
        <v>90</v>
      </c>
      <c r="C92" s="23">
        <v>37.76</v>
      </c>
      <c r="D92" s="23">
        <v>38.64</v>
      </c>
      <c r="E92" s="23">
        <v>40.19</v>
      </c>
      <c r="F92" s="39"/>
      <c r="G92" s="39"/>
      <c r="H92" s="39"/>
      <c r="I92" s="39"/>
      <c r="J92" s="39"/>
      <c r="K92" s="39"/>
      <c r="L92" s="39"/>
      <c r="M92" s="39"/>
      <c r="N92" s="39"/>
      <c r="O92" s="41">
        <f>IF(ISERROR(AVERAGE(Calculations!C93:N93)),"",AVERAGE(Calculations!C93:N93))</f>
        <v>35</v>
      </c>
      <c r="P92" s="41">
        <f>IF(ISERROR(STDEV(Calculations!C93:N93)),"",IF(COUNT(Calculations!C93:N93)&lt;3,"N/A",STDEV(Calculations!C93:N93)))</f>
        <v>0</v>
      </c>
    </row>
    <row r="93" spans="1:16" ht="15" customHeight="1" x14ac:dyDescent="0.3">
      <c r="A93" s="25" t="str">
        <f>'Gene Table'!B93</f>
        <v>RTC1</v>
      </c>
      <c r="B93" s="102">
        <v>91</v>
      </c>
      <c r="C93" s="23">
        <v>20.03</v>
      </c>
      <c r="D93" s="23">
        <v>20.28</v>
      </c>
      <c r="E93" s="23">
        <v>20.43</v>
      </c>
      <c r="F93" s="39"/>
      <c r="G93" s="39"/>
      <c r="H93" s="39"/>
      <c r="I93" s="39"/>
      <c r="J93" s="39"/>
      <c r="K93" s="39"/>
      <c r="L93" s="39"/>
      <c r="M93" s="39"/>
      <c r="N93" s="39"/>
      <c r="O93" s="41">
        <f>IF(ISERROR(AVERAGE(Calculations!C94:N94)),"",AVERAGE(Calculations!C94:N94))</f>
        <v>20.246666666666666</v>
      </c>
      <c r="P93" s="41">
        <f>IF(ISERROR(STDEV(Calculations!C94:N94)),"",IF(COUNT(Calculations!C94:N94)&lt;3,"N/A",STDEV(Calculations!C94:N94)))</f>
        <v>0.20207259421636836</v>
      </c>
    </row>
    <row r="94" spans="1:16" ht="15" customHeight="1" x14ac:dyDescent="0.3">
      <c r="A94" s="25" t="str">
        <f>'Gene Table'!B94</f>
        <v>RTC2</v>
      </c>
      <c r="B94" s="102">
        <v>92</v>
      </c>
      <c r="C94" s="23">
        <v>19.98</v>
      </c>
      <c r="D94" s="23">
        <v>20.23</v>
      </c>
      <c r="E94" s="23">
        <v>20.09</v>
      </c>
      <c r="F94" s="39"/>
      <c r="G94" s="39"/>
      <c r="H94" s="39"/>
      <c r="I94" s="39"/>
      <c r="J94" s="39"/>
      <c r="K94" s="39"/>
      <c r="L94" s="39"/>
      <c r="M94" s="39"/>
      <c r="N94" s="39"/>
      <c r="O94" s="41">
        <f>IF(ISERROR(AVERAGE(Calculations!C95:N95)),"",AVERAGE(Calculations!C95:N95))</f>
        <v>20.099999999999998</v>
      </c>
      <c r="P94" s="41">
        <f>IF(ISERROR(STDEV(Calculations!C95:N95)),"",IF(COUNT(Calculations!C95:N95)&lt;3,"N/A",STDEV(Calculations!C95:N95)))</f>
        <v>0.12529964086141671</v>
      </c>
    </row>
    <row r="95" spans="1:16" ht="15" customHeight="1" x14ac:dyDescent="0.3">
      <c r="A95" s="25" t="str">
        <f>'Gene Table'!B95</f>
        <v>RTC3</v>
      </c>
      <c r="B95" s="102">
        <v>93</v>
      </c>
      <c r="C95" s="23">
        <v>20.07</v>
      </c>
      <c r="D95" s="23">
        <v>20.21</v>
      </c>
      <c r="E95" s="23">
        <v>20.16</v>
      </c>
      <c r="F95" s="39"/>
      <c r="G95" s="39"/>
      <c r="H95" s="39"/>
      <c r="I95" s="39"/>
      <c r="J95" s="39"/>
      <c r="K95" s="39"/>
      <c r="L95" s="39"/>
      <c r="M95" s="39"/>
      <c r="N95" s="39"/>
      <c r="O95" s="41">
        <f>IF(ISERROR(AVERAGE(Calculations!C96:N96)),"",AVERAGE(Calculations!C96:N96))</f>
        <v>20.146666666666665</v>
      </c>
      <c r="P95" s="41">
        <f>IF(ISERROR(STDEV(Calculations!C96:N96)),"",IF(COUNT(Calculations!C96:N96)&lt;3,"N/A",STDEV(Calculations!C96:N96)))</f>
        <v>7.0945988845976124E-2</v>
      </c>
    </row>
    <row r="96" spans="1:16" ht="15" customHeight="1" x14ac:dyDescent="0.3">
      <c r="A96" s="25" t="str">
        <f>'Gene Table'!B96</f>
        <v>PPC1</v>
      </c>
      <c r="B96" s="102">
        <v>94</v>
      </c>
      <c r="C96" s="23">
        <v>18.350000000000001</v>
      </c>
      <c r="D96" s="23">
        <v>18.11</v>
      </c>
      <c r="E96" s="23">
        <v>18.100000000000001</v>
      </c>
      <c r="F96" s="39"/>
      <c r="G96" s="39"/>
      <c r="H96" s="39"/>
      <c r="I96" s="39"/>
      <c r="J96" s="39"/>
      <c r="K96" s="39"/>
      <c r="L96" s="39"/>
      <c r="M96" s="39"/>
      <c r="N96" s="39"/>
      <c r="O96" s="41">
        <f>IF(ISERROR(AVERAGE(Calculations!C97:N97)),"",AVERAGE(Calculations!C97:N97))</f>
        <v>18.186666666666667</v>
      </c>
      <c r="P96" s="41">
        <f>IF(ISERROR(STDEV(Calculations!C97:N97)),"",IF(COUNT(Calculations!C97:N97)&lt;3,"N/A",STDEV(Calculations!C97:N97)))</f>
        <v>0.14153915830374816</v>
      </c>
    </row>
    <row r="97" spans="1:16" ht="15" customHeight="1" x14ac:dyDescent="0.3">
      <c r="A97" s="25" t="str">
        <f>'Gene Table'!B97</f>
        <v>PPC2</v>
      </c>
      <c r="B97" s="102">
        <v>95</v>
      </c>
      <c r="C97" s="23">
        <v>18.190000000000001</v>
      </c>
      <c r="D97" s="23">
        <v>18.12</v>
      </c>
      <c r="E97" s="23">
        <v>18.09</v>
      </c>
      <c r="F97" s="26"/>
      <c r="G97" s="26"/>
      <c r="H97" s="26"/>
      <c r="I97" s="26"/>
      <c r="J97" s="26"/>
      <c r="K97" s="26"/>
      <c r="L97" s="26"/>
      <c r="M97" s="26"/>
      <c r="N97" s="26"/>
      <c r="O97" s="41">
        <f>IF(ISERROR(AVERAGE(Calculations!C98:N98)),"",AVERAGE(Calculations!C98:N98))</f>
        <v>18.133333333333336</v>
      </c>
      <c r="P97" s="41">
        <f>IF(ISERROR(STDEV(Calculations!C98:N98)),"",IF(COUNT(Calculations!C98:N98)&lt;3,"N/A",STDEV(Calculations!C98:N98)))</f>
        <v>5.1316014394469478E-2</v>
      </c>
    </row>
    <row r="98" spans="1:16" ht="15" customHeight="1" x14ac:dyDescent="0.3">
      <c r="A98" s="25" t="str">
        <f>'Gene Table'!B98</f>
        <v>PPC3</v>
      </c>
      <c r="B98" s="102">
        <v>96</v>
      </c>
      <c r="C98" s="23">
        <v>18.649999999999999</v>
      </c>
      <c r="D98" s="23">
        <v>18.149999999999999</v>
      </c>
      <c r="E98" s="23">
        <v>18.239999999999998</v>
      </c>
      <c r="F98" s="26"/>
      <c r="G98" s="26"/>
      <c r="H98" s="26"/>
      <c r="I98" s="26"/>
      <c r="J98" s="26"/>
      <c r="K98" s="26"/>
      <c r="L98" s="26"/>
      <c r="M98" s="26"/>
      <c r="N98" s="26"/>
      <c r="O98" s="41">
        <f>IF(ISERROR(AVERAGE(Calculations!C99:N99)),"",AVERAGE(Calculations!C99:N99))</f>
        <v>18.346666666666664</v>
      </c>
      <c r="P98" s="41">
        <f>IF(ISERROR(STDEV(Calculations!C99:N99)),"",IF(COUNT(Calculations!C99:N99)&lt;3,"N/A",STDEV(Calculations!C99:N99)))</f>
        <v>0.26652079343520901</v>
      </c>
    </row>
    <row r="100" spans="1:16" ht="15" customHeight="1" x14ac:dyDescent="0.3">
      <c r="A100" s="186" t="s">
        <v>123</v>
      </c>
      <c r="B100" s="187"/>
      <c r="C100" s="187"/>
      <c r="D100" s="187"/>
      <c r="E100" s="187"/>
      <c r="F100" s="187"/>
      <c r="G100" s="187"/>
      <c r="H100" s="187"/>
      <c r="I100" s="187"/>
      <c r="J100" s="187"/>
      <c r="K100" s="187"/>
      <c r="L100" s="187"/>
      <c r="M100" s="187"/>
      <c r="N100" s="187"/>
      <c r="O100" s="187"/>
      <c r="P100" s="188"/>
    </row>
  </sheetData>
  <mergeCells count="4">
    <mergeCell ref="A100:P100"/>
    <mergeCell ref="A1:A2"/>
    <mergeCell ref="B1:B2"/>
    <mergeCell ref="C1:P1"/>
  </mergeCells>
  <conditionalFormatting sqref="C3:O98">
    <cfRule type="cellIs" dxfId="9"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D100F2FB-9EA5-4D6C-8526-3DA11911C1AF}">
            <xm:f>Calculations!$C$109</xm:f>
            <x14:dxf>
              <font>
                <b/>
                <i val="0"/>
                <condense val="0"/>
                <extend val="0"/>
                <color indexed="10"/>
              </font>
            </x14:dxf>
          </x14:cfRule>
          <xm:sqref>C3:O98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9"/>
  <sheetViews>
    <sheetView zoomScale="120" zoomScaleNormal="120" workbookViewId="0">
      <selection sqref="A1:A2"/>
    </sheetView>
  </sheetViews>
  <sheetFormatPr defaultColWidth="6.58203125" defaultRowHeight="15" customHeight="1" x14ac:dyDescent="0.3"/>
  <cols>
    <col min="1" max="1" width="12.58203125" style="16" customWidth="1"/>
    <col min="2" max="2" width="6.58203125" style="30" customWidth="1"/>
    <col min="3" max="14" width="9.58203125" style="16" customWidth="1"/>
    <col min="15" max="16" width="6.58203125" style="16" customWidth="1"/>
    <col min="17" max="16384" width="6.58203125" style="16"/>
  </cols>
  <sheetData>
    <row r="1" spans="1:16" s="14" customFormat="1" ht="15" customHeight="1" x14ac:dyDescent="0.3">
      <c r="A1" s="176" t="s">
        <v>7</v>
      </c>
      <c r="B1" s="176" t="s">
        <v>268</v>
      </c>
      <c r="C1" s="181" t="str">
        <f>Results!D2</f>
        <v>Control Group</v>
      </c>
      <c r="D1" s="183"/>
      <c r="E1" s="183"/>
      <c r="F1" s="183"/>
      <c r="G1" s="183"/>
      <c r="H1" s="183"/>
      <c r="I1" s="183"/>
      <c r="J1" s="183"/>
      <c r="K1" s="183"/>
      <c r="L1" s="183"/>
      <c r="M1" s="183"/>
      <c r="N1" s="183"/>
      <c r="O1" s="183"/>
      <c r="P1" s="184"/>
    </row>
    <row r="2" spans="1:16" ht="15" customHeight="1" x14ac:dyDescent="0.3">
      <c r="A2" s="176"/>
      <c r="B2" s="176"/>
      <c r="C2" s="45" t="s">
        <v>221</v>
      </c>
      <c r="D2" s="45" t="s">
        <v>222</v>
      </c>
      <c r="E2" s="45" t="s">
        <v>223</v>
      </c>
      <c r="F2" s="45" t="s">
        <v>224</v>
      </c>
      <c r="G2" s="45" t="s">
        <v>225</v>
      </c>
      <c r="H2" s="45" t="s">
        <v>226</v>
      </c>
      <c r="I2" s="45" t="s">
        <v>227</v>
      </c>
      <c r="J2" s="45" t="s">
        <v>228</v>
      </c>
      <c r="K2" s="45" t="s">
        <v>229</v>
      </c>
      <c r="L2" s="45" t="s">
        <v>230</v>
      </c>
      <c r="M2" s="115" t="s">
        <v>273</v>
      </c>
      <c r="N2" s="115" t="s">
        <v>274</v>
      </c>
      <c r="O2" s="46" t="s">
        <v>120</v>
      </c>
      <c r="P2" s="45" t="s">
        <v>121</v>
      </c>
    </row>
    <row r="3" spans="1:16" ht="15" customHeight="1" x14ac:dyDescent="0.3">
      <c r="A3" s="25" t="str">
        <f>'Gene Table'!B3</f>
        <v>ADIPOQ</v>
      </c>
      <c r="B3" s="102">
        <v>1</v>
      </c>
      <c r="C3" s="23">
        <v>29.08</v>
      </c>
      <c r="D3" s="23">
        <v>29.02</v>
      </c>
      <c r="E3" s="23">
        <v>29.27</v>
      </c>
      <c r="F3" s="39"/>
      <c r="G3" s="39"/>
      <c r="H3" s="39"/>
      <c r="I3" s="39"/>
      <c r="J3" s="39"/>
      <c r="K3" s="39"/>
      <c r="L3" s="39"/>
      <c r="M3" s="116"/>
      <c r="N3" s="116"/>
      <c r="O3" s="40">
        <f>IF(ISERROR(AVERAGE(Calculations!Q4:AB4)),"",AVERAGE(Calculations!Q4:AB4))</f>
        <v>29.123333333333331</v>
      </c>
      <c r="P3" s="41">
        <f>IF(ISERROR(STDEV(Calculations!Q4:AB4)),"",IF(COUNT(Calculations!Q4:AB4)&lt;3,"N/A",STDEV(Calculations!Q4:AB4)))</f>
        <v>0.13051181300301284</v>
      </c>
    </row>
    <row r="4" spans="1:16" ht="15" customHeight="1" x14ac:dyDescent="0.3">
      <c r="A4" s="25" t="str">
        <f>'Gene Table'!B4</f>
        <v>BMP1</v>
      </c>
      <c r="B4" s="102">
        <v>2</v>
      </c>
      <c r="C4" s="23">
        <v>32.020000000000003</v>
      </c>
      <c r="D4" s="23">
        <v>32.130000000000003</v>
      </c>
      <c r="E4" s="23">
        <v>31.96</v>
      </c>
      <c r="F4" s="39"/>
      <c r="G4" s="39"/>
      <c r="H4" s="39"/>
      <c r="I4" s="39"/>
      <c r="J4" s="39"/>
      <c r="K4" s="39"/>
      <c r="L4" s="39"/>
      <c r="M4" s="116"/>
      <c r="N4" s="116"/>
      <c r="O4" s="40">
        <f>IF(ISERROR(AVERAGE(Calculations!Q5:AB5)),"",AVERAGE(Calculations!Q5:AB5))</f>
        <v>32.036666666666669</v>
      </c>
      <c r="P4" s="41">
        <f>IF(ISERROR(STDEV(Calculations!Q5:AB5)),"",IF(COUNT(Calculations!Q5:AB5)&lt;3,"N/A",STDEV(Calculations!Q5:AB5)))</f>
        <v>8.6216781042517787E-2</v>
      </c>
    </row>
    <row r="5" spans="1:16" ht="15" customHeight="1" x14ac:dyDescent="0.3">
      <c r="A5" s="25" t="str">
        <f>'Gene Table'!B5</f>
        <v>BMP2</v>
      </c>
      <c r="B5" s="102">
        <v>3</v>
      </c>
      <c r="C5" s="23">
        <v>33.83</v>
      </c>
      <c r="D5" s="23">
        <v>34.22</v>
      </c>
      <c r="E5" s="23">
        <v>33.090000000000003</v>
      </c>
      <c r="F5" s="39"/>
      <c r="G5" s="39"/>
      <c r="H5" s="39"/>
      <c r="I5" s="39"/>
      <c r="J5" s="39"/>
      <c r="K5" s="39"/>
      <c r="L5" s="39"/>
      <c r="M5" s="116"/>
      <c r="N5" s="116"/>
      <c r="O5" s="40">
        <f>IF(ISERROR(AVERAGE(Calculations!Q6:AB6)),"",AVERAGE(Calculations!Q6:AB6))</f>
        <v>33.713333333333331</v>
      </c>
      <c r="P5" s="41">
        <f>IF(ISERROR(STDEV(Calculations!Q6:AB6)),"",IF(COUNT(Calculations!Q6:AB6)&lt;3,"N/A",STDEV(Calculations!Q6:AB6)))</f>
        <v>0.57396283271073434</v>
      </c>
    </row>
    <row r="6" spans="1:16" ht="15" customHeight="1" x14ac:dyDescent="0.3">
      <c r="A6" s="25" t="str">
        <f>'Gene Table'!B6</f>
        <v>BMP3</v>
      </c>
      <c r="B6" s="102">
        <v>4</v>
      </c>
      <c r="C6" s="23">
        <v>33.950000000000003</v>
      </c>
      <c r="D6" s="23">
        <v>33.26</v>
      </c>
      <c r="E6" s="23">
        <v>32.65</v>
      </c>
      <c r="F6" s="39"/>
      <c r="G6" s="39"/>
      <c r="H6" s="39"/>
      <c r="I6" s="39"/>
      <c r="J6" s="39"/>
      <c r="K6" s="39"/>
      <c r="L6" s="39"/>
      <c r="M6" s="116"/>
      <c r="N6" s="116"/>
      <c r="O6" s="40">
        <f>IF(ISERROR(AVERAGE(Calculations!Q7:AB7)),"",AVERAGE(Calculations!Q7:AB7))</f>
        <v>33.286666666666669</v>
      </c>
      <c r="P6" s="41">
        <f>IF(ISERROR(STDEV(Calculations!Q7:AB7)),"",IF(COUNT(Calculations!Q7:AB7)&lt;3,"N/A",STDEV(Calculations!Q7:AB7)))</f>
        <v>0.65041012702243206</v>
      </c>
    </row>
    <row r="7" spans="1:16" ht="15" customHeight="1" x14ac:dyDescent="0.3">
      <c r="A7" s="25" t="str">
        <f>'Gene Table'!B7</f>
        <v>BMP4</v>
      </c>
      <c r="B7" s="102">
        <v>5</v>
      </c>
      <c r="C7" s="23" t="s">
        <v>122</v>
      </c>
      <c r="D7" s="23" t="s">
        <v>122</v>
      </c>
      <c r="E7" s="23" t="s">
        <v>122</v>
      </c>
      <c r="F7" s="39"/>
      <c r="G7" s="39"/>
      <c r="H7" s="39"/>
      <c r="I7" s="39"/>
      <c r="J7" s="39"/>
      <c r="K7" s="39"/>
      <c r="L7" s="39"/>
      <c r="M7" s="116"/>
      <c r="N7" s="116"/>
      <c r="O7" s="40">
        <f>IF(ISERROR(AVERAGE(Calculations!Q8:AB8)),"",AVERAGE(Calculations!Q8:AB8))</f>
        <v>35</v>
      </c>
      <c r="P7" s="41">
        <f>IF(ISERROR(STDEV(Calculations!Q8:AB8)),"",IF(COUNT(Calculations!Q8:AB8)&lt;3,"N/A",STDEV(Calculations!Q8:AB8)))</f>
        <v>0</v>
      </c>
    </row>
    <row r="8" spans="1:16" ht="15" customHeight="1" x14ac:dyDescent="0.3">
      <c r="A8" s="25" t="str">
        <f>'Gene Table'!B8</f>
        <v>BMP5</v>
      </c>
      <c r="B8" s="102">
        <v>6</v>
      </c>
      <c r="C8" s="23">
        <v>29</v>
      </c>
      <c r="D8" s="23">
        <v>28.84</v>
      </c>
      <c r="E8" s="23">
        <v>28.53</v>
      </c>
      <c r="F8" s="39"/>
      <c r="G8" s="39"/>
      <c r="H8" s="39"/>
      <c r="I8" s="39"/>
      <c r="J8" s="39"/>
      <c r="K8" s="39"/>
      <c r="L8" s="39"/>
      <c r="M8" s="116"/>
      <c r="N8" s="116"/>
      <c r="O8" s="40">
        <f>IF(ISERROR(AVERAGE(Calculations!Q9:AB9)),"",AVERAGE(Calculations!Q9:AB9))</f>
        <v>28.790000000000003</v>
      </c>
      <c r="P8" s="41">
        <f>IF(ISERROR(STDEV(Calculations!Q9:AB9)),"",IF(COUNT(Calculations!Q9:AB9)&lt;3,"N/A",STDEV(Calculations!Q9:AB9)))</f>
        <v>0.23895606290696977</v>
      </c>
    </row>
    <row r="9" spans="1:16" ht="15" customHeight="1" x14ac:dyDescent="0.3">
      <c r="A9" s="25" t="str">
        <f>'Gene Table'!B9</f>
        <v>BMP6</v>
      </c>
      <c r="B9" s="102">
        <v>7</v>
      </c>
      <c r="C9" s="23" t="s">
        <v>122</v>
      </c>
      <c r="D9" s="23">
        <v>37.049999999999997</v>
      </c>
      <c r="E9" s="23" t="s">
        <v>122</v>
      </c>
      <c r="F9" s="39"/>
      <c r="G9" s="39"/>
      <c r="H9" s="39"/>
      <c r="I9" s="39"/>
      <c r="J9" s="39"/>
      <c r="K9" s="39"/>
      <c r="L9" s="39"/>
      <c r="M9" s="116"/>
      <c r="N9" s="116"/>
      <c r="O9" s="40">
        <f>IF(ISERROR(AVERAGE(Calculations!Q10:AB10)),"",AVERAGE(Calculations!Q10:AB10))</f>
        <v>35</v>
      </c>
      <c r="P9" s="41">
        <f>IF(ISERROR(STDEV(Calculations!Q10:AB10)),"",IF(COUNT(Calculations!Q10:AB10)&lt;3,"N/A",STDEV(Calculations!Q10:AB10)))</f>
        <v>0</v>
      </c>
    </row>
    <row r="10" spans="1:16" ht="15" customHeight="1" x14ac:dyDescent="0.3">
      <c r="A10" s="25" t="str">
        <f>'Gene Table'!B10</f>
        <v>BMP7</v>
      </c>
      <c r="B10" s="102">
        <v>8</v>
      </c>
      <c r="C10" s="23">
        <v>27.33</v>
      </c>
      <c r="D10" s="23">
        <v>27.11</v>
      </c>
      <c r="E10" s="23">
        <v>27.31</v>
      </c>
      <c r="F10" s="39"/>
      <c r="G10" s="39"/>
      <c r="H10" s="39"/>
      <c r="I10" s="39"/>
      <c r="J10" s="39"/>
      <c r="K10" s="39"/>
      <c r="L10" s="39"/>
      <c r="M10" s="116"/>
      <c r="N10" s="116"/>
      <c r="O10" s="40">
        <f>IF(ISERROR(AVERAGE(Calculations!Q11:AB11)),"",AVERAGE(Calculations!Q11:AB11))</f>
        <v>27.25</v>
      </c>
      <c r="P10" s="41">
        <f>IF(ISERROR(STDEV(Calculations!Q11:AB11)),"",IF(COUNT(Calculations!Q11:AB11)&lt;3,"N/A",STDEV(Calculations!Q11:AB11)))</f>
        <v>0.12165525060596384</v>
      </c>
    </row>
    <row r="11" spans="1:16" ht="15" customHeight="1" x14ac:dyDescent="0.3">
      <c r="A11" s="25" t="str">
        <f>'Gene Table'!B11</f>
        <v>CD40LG</v>
      </c>
      <c r="B11" s="102">
        <v>9</v>
      </c>
      <c r="C11" s="23">
        <v>25.52</v>
      </c>
      <c r="D11" s="23">
        <v>25.6</v>
      </c>
      <c r="E11" s="23">
        <v>25.81</v>
      </c>
      <c r="F11" s="39"/>
      <c r="G11" s="39"/>
      <c r="H11" s="39"/>
      <c r="I11" s="39"/>
      <c r="J11" s="39"/>
      <c r="K11" s="39"/>
      <c r="L11" s="39"/>
      <c r="M11" s="116"/>
      <c r="N11" s="116"/>
      <c r="O11" s="40">
        <f>IF(ISERROR(AVERAGE(Calculations!Q12:AB12)),"",AVERAGE(Calculations!Q12:AB12))</f>
        <v>25.643333333333334</v>
      </c>
      <c r="P11" s="41">
        <f>IF(ISERROR(STDEV(Calculations!Q12:AB12)),"",IF(COUNT(Calculations!Q12:AB12)&lt;3,"N/A",STDEV(Calculations!Q12:AB12)))</f>
        <v>0.14977761292440572</v>
      </c>
    </row>
    <row r="12" spans="1:16" ht="15" customHeight="1" x14ac:dyDescent="0.3">
      <c r="A12" s="25" t="str">
        <f>'Gene Table'!B12</f>
        <v>CD70</v>
      </c>
      <c r="B12" s="102">
        <v>10</v>
      </c>
      <c r="C12" s="23">
        <v>27.12</v>
      </c>
      <c r="D12" s="23">
        <v>27.21</v>
      </c>
      <c r="E12" s="23">
        <v>27.12</v>
      </c>
      <c r="F12" s="39"/>
      <c r="G12" s="39"/>
      <c r="H12" s="39"/>
      <c r="I12" s="39"/>
      <c r="J12" s="39"/>
      <c r="K12" s="39"/>
      <c r="L12" s="39"/>
      <c r="M12" s="116"/>
      <c r="N12" s="116"/>
      <c r="O12" s="40">
        <f>IF(ISERROR(AVERAGE(Calculations!Q13:AB13)),"",AVERAGE(Calculations!Q13:AB13))</f>
        <v>27.150000000000002</v>
      </c>
      <c r="P12" s="41">
        <f>IF(ISERROR(STDEV(Calculations!Q13:AB13)),"",IF(COUNT(Calculations!Q13:AB13)&lt;3,"N/A",STDEV(Calculations!Q13:AB13)))</f>
        <v>5.1961524227066236E-2</v>
      </c>
    </row>
    <row r="13" spans="1:16" ht="15" customHeight="1" x14ac:dyDescent="0.3">
      <c r="A13" s="25" t="str">
        <f>'Gene Table'!B13</f>
        <v>CNTF</v>
      </c>
      <c r="B13" s="102">
        <v>11</v>
      </c>
      <c r="C13" s="23">
        <v>35.53</v>
      </c>
      <c r="D13" s="23">
        <v>36.21</v>
      </c>
      <c r="E13" s="23">
        <v>37.659999999999997</v>
      </c>
      <c r="F13" s="39"/>
      <c r="G13" s="39"/>
      <c r="H13" s="39"/>
      <c r="I13" s="39"/>
      <c r="J13" s="39"/>
      <c r="K13" s="39"/>
      <c r="L13" s="39"/>
      <c r="M13" s="116"/>
      <c r="N13" s="116"/>
      <c r="O13" s="40">
        <f>IF(ISERROR(AVERAGE(Calculations!Q14:AB14)),"",AVERAGE(Calculations!Q14:AB14))</f>
        <v>35</v>
      </c>
      <c r="P13" s="41">
        <f>IF(ISERROR(STDEV(Calculations!Q14:AB14)),"",IF(COUNT(Calculations!Q14:AB14)&lt;3,"N/A",STDEV(Calculations!Q14:AB14)))</f>
        <v>0</v>
      </c>
    </row>
    <row r="14" spans="1:16" ht="15" customHeight="1" x14ac:dyDescent="0.3">
      <c r="A14" s="25" t="str">
        <f>'Gene Table'!B14</f>
        <v>CSF1</v>
      </c>
      <c r="B14" s="102">
        <v>12</v>
      </c>
      <c r="C14" s="23">
        <v>23.03</v>
      </c>
      <c r="D14" s="23">
        <v>23.28</v>
      </c>
      <c r="E14" s="23">
        <v>23.16</v>
      </c>
      <c r="F14" s="39"/>
      <c r="G14" s="39"/>
      <c r="H14" s="39"/>
      <c r="I14" s="39"/>
      <c r="J14" s="39"/>
      <c r="K14" s="39"/>
      <c r="L14" s="39"/>
      <c r="M14" s="116"/>
      <c r="N14" s="116"/>
      <c r="O14" s="40">
        <f>IF(ISERROR(AVERAGE(Calculations!Q15:AB15)),"",AVERAGE(Calculations!Q15:AB15))</f>
        <v>23.156666666666666</v>
      </c>
      <c r="P14" s="41">
        <f>IF(ISERROR(STDEV(Calculations!Q15:AB15)),"",IF(COUNT(Calculations!Q15:AB15)&lt;3,"N/A",STDEV(Calculations!Q15:AB15)))</f>
        <v>0.12503332889007365</v>
      </c>
    </row>
    <row r="15" spans="1:16" ht="15" customHeight="1" x14ac:dyDescent="0.3">
      <c r="A15" s="25" t="str">
        <f>'Gene Table'!B15</f>
        <v>CSF2</v>
      </c>
      <c r="B15" s="102">
        <v>13</v>
      </c>
      <c r="C15" s="23">
        <v>34.1</v>
      </c>
      <c r="D15" s="23">
        <v>34.36</v>
      </c>
      <c r="E15" s="23">
        <v>32.92</v>
      </c>
      <c r="F15" s="39"/>
      <c r="G15" s="39"/>
      <c r="H15" s="39"/>
      <c r="I15" s="39"/>
      <c r="J15" s="39"/>
      <c r="K15" s="39"/>
      <c r="L15" s="39"/>
      <c r="M15" s="116"/>
      <c r="N15" s="116"/>
      <c r="O15" s="40">
        <f>IF(ISERROR(AVERAGE(Calculations!Q16:AB16)),"",AVERAGE(Calculations!Q16:AB16))</f>
        <v>33.793333333333337</v>
      </c>
      <c r="P15" s="41">
        <f>IF(ISERROR(STDEV(Calculations!Q16:AB16)),"",IF(COUNT(Calculations!Q16:AB16)&lt;3,"N/A",STDEV(Calculations!Q16:AB16)))</f>
        <v>0.76741991981791302</v>
      </c>
    </row>
    <row r="16" spans="1:16" ht="15" customHeight="1" x14ac:dyDescent="0.3">
      <c r="A16" s="25" t="str">
        <f>'Gene Table'!B16</f>
        <v>CSF3</v>
      </c>
      <c r="B16" s="102">
        <v>14</v>
      </c>
      <c r="C16" s="23">
        <v>33.130000000000003</v>
      </c>
      <c r="D16" s="23">
        <v>36.08</v>
      </c>
      <c r="E16" s="23">
        <v>34.1</v>
      </c>
      <c r="F16" s="39"/>
      <c r="G16" s="39"/>
      <c r="H16" s="39"/>
      <c r="I16" s="39"/>
      <c r="J16" s="39"/>
      <c r="K16" s="39"/>
      <c r="L16" s="39"/>
      <c r="M16" s="116"/>
      <c r="N16" s="116"/>
      <c r="O16" s="40">
        <f>IF(ISERROR(AVERAGE(Calculations!Q17:AB17)),"",AVERAGE(Calculations!Q17:AB17))</f>
        <v>34.076666666666661</v>
      </c>
      <c r="P16" s="41">
        <f>IF(ISERROR(STDEV(Calculations!Q17:AB17)),"",IF(COUNT(Calculations!Q17:AB17)&lt;3,"N/A",STDEV(Calculations!Q17:AB17)))</f>
        <v>0.93521833457932746</v>
      </c>
    </row>
    <row r="17" spans="1:16" ht="15" customHeight="1" x14ac:dyDescent="0.3">
      <c r="A17" s="25" t="str">
        <f>'Gene Table'!B17</f>
        <v>FAM3B</v>
      </c>
      <c r="B17" s="102">
        <v>15</v>
      </c>
      <c r="C17" s="23">
        <v>25.3</v>
      </c>
      <c r="D17" s="23">
        <v>25.36</v>
      </c>
      <c r="E17" s="23">
        <v>25.3</v>
      </c>
      <c r="F17" s="39"/>
      <c r="G17" s="39"/>
      <c r="H17" s="39"/>
      <c r="I17" s="39"/>
      <c r="J17" s="39"/>
      <c r="K17" s="39"/>
      <c r="L17" s="39"/>
      <c r="M17" s="116"/>
      <c r="N17" s="116"/>
      <c r="O17" s="40">
        <f>IF(ISERROR(AVERAGE(Calculations!Q18:AB18)),"",AVERAGE(Calculations!Q18:AB18))</f>
        <v>25.319999999999997</v>
      </c>
      <c r="P17" s="41">
        <f>IF(ISERROR(STDEV(Calculations!Q18:AB18)),"",IF(COUNT(Calculations!Q18:AB18)&lt;3,"N/A",STDEV(Calculations!Q18:AB18)))</f>
        <v>3.4641016151376811E-2</v>
      </c>
    </row>
    <row r="18" spans="1:16" ht="15" customHeight="1" x14ac:dyDescent="0.3">
      <c r="A18" s="25" t="str">
        <f>'Gene Table'!B18</f>
        <v>FASLG</v>
      </c>
      <c r="B18" s="102">
        <v>16</v>
      </c>
      <c r="C18" s="23" t="s">
        <v>122</v>
      </c>
      <c r="D18" s="23" t="s">
        <v>122</v>
      </c>
      <c r="E18" s="23" t="s">
        <v>122</v>
      </c>
      <c r="F18" s="39"/>
      <c r="G18" s="39"/>
      <c r="H18" s="39"/>
      <c r="I18" s="39"/>
      <c r="J18" s="39"/>
      <c r="K18" s="39"/>
      <c r="L18" s="39"/>
      <c r="M18" s="116"/>
      <c r="N18" s="116"/>
      <c r="O18" s="40">
        <f>IF(ISERROR(AVERAGE(Calculations!Q19:AB19)),"",AVERAGE(Calculations!Q19:AB19))</f>
        <v>35</v>
      </c>
      <c r="P18" s="41">
        <f>IF(ISERROR(STDEV(Calculations!Q19:AB19)),"",IF(COUNT(Calculations!Q19:AB19)&lt;3,"N/A",STDEV(Calculations!Q19:AB19)))</f>
        <v>0</v>
      </c>
    </row>
    <row r="19" spans="1:16" ht="15" customHeight="1" x14ac:dyDescent="0.3">
      <c r="A19" s="25" t="str">
        <f>'Gene Table'!B19</f>
        <v>FIGF</v>
      </c>
      <c r="B19" s="102">
        <v>17</v>
      </c>
      <c r="C19" s="23" t="s">
        <v>122</v>
      </c>
      <c r="D19" s="23">
        <v>36.130000000000003</v>
      </c>
      <c r="E19" s="23" t="s">
        <v>122</v>
      </c>
      <c r="F19" s="39"/>
      <c r="G19" s="39"/>
      <c r="H19" s="39"/>
      <c r="I19" s="39"/>
      <c r="J19" s="39"/>
      <c r="K19" s="39"/>
      <c r="L19" s="39"/>
      <c r="M19" s="116"/>
      <c r="N19" s="116"/>
      <c r="O19" s="40">
        <f>IF(ISERROR(AVERAGE(Calculations!Q20:AB20)),"",AVERAGE(Calculations!Q20:AB20))</f>
        <v>35</v>
      </c>
      <c r="P19" s="41">
        <f>IF(ISERROR(STDEV(Calculations!Q20:AB20)),"",IF(COUNT(Calculations!Q20:AB20)&lt;3,"N/A",STDEV(Calculations!Q20:AB20)))</f>
        <v>0</v>
      </c>
    </row>
    <row r="20" spans="1:16" ht="15" customHeight="1" x14ac:dyDescent="0.3">
      <c r="A20" s="25" t="str">
        <f>'Gene Table'!B20</f>
        <v>GDF2</v>
      </c>
      <c r="B20" s="102">
        <v>18</v>
      </c>
      <c r="C20" s="23" t="s">
        <v>122</v>
      </c>
      <c r="D20" s="23">
        <v>38.61</v>
      </c>
      <c r="E20" s="23">
        <v>37.43</v>
      </c>
      <c r="F20" s="39"/>
      <c r="G20" s="39"/>
      <c r="H20" s="39"/>
      <c r="I20" s="39"/>
      <c r="J20" s="39"/>
      <c r="K20" s="39"/>
      <c r="L20" s="39"/>
      <c r="M20" s="116"/>
      <c r="N20" s="116"/>
      <c r="O20" s="40">
        <f>IF(ISERROR(AVERAGE(Calculations!Q21:AB21)),"",AVERAGE(Calculations!Q21:AB21))</f>
        <v>35</v>
      </c>
      <c r="P20" s="41">
        <f>IF(ISERROR(STDEV(Calculations!Q21:AB21)),"",IF(COUNT(Calculations!Q21:AB21)&lt;3,"N/A",STDEV(Calculations!Q21:AB21)))</f>
        <v>0</v>
      </c>
    </row>
    <row r="21" spans="1:16" ht="15" customHeight="1" x14ac:dyDescent="0.3">
      <c r="A21" s="25" t="str">
        <f>'Gene Table'!B21</f>
        <v>GDF5</v>
      </c>
      <c r="B21" s="102">
        <v>19</v>
      </c>
      <c r="C21" s="23">
        <v>33.119999999999997</v>
      </c>
      <c r="D21" s="23">
        <v>36.53</v>
      </c>
      <c r="E21" s="23" t="s">
        <v>122</v>
      </c>
      <c r="F21" s="39"/>
      <c r="G21" s="39"/>
      <c r="H21" s="39"/>
      <c r="I21" s="39"/>
      <c r="J21" s="39"/>
      <c r="K21" s="39"/>
      <c r="L21" s="39"/>
      <c r="M21" s="116"/>
      <c r="N21" s="116"/>
      <c r="O21" s="40">
        <f>IF(ISERROR(AVERAGE(Calculations!Q22:AB22)),"",AVERAGE(Calculations!Q22:AB22))</f>
        <v>34.373333333333335</v>
      </c>
      <c r="P21" s="41">
        <f>IF(ISERROR(STDEV(Calculations!Q22:AB22)),"",IF(COUNT(Calculations!Q22:AB22)&lt;3,"N/A",STDEV(Calculations!Q22:AB22)))</f>
        <v>1.085418506076498</v>
      </c>
    </row>
    <row r="22" spans="1:16" ht="15" customHeight="1" x14ac:dyDescent="0.3">
      <c r="A22" s="25" t="str">
        <f>'Gene Table'!B22</f>
        <v>GDF9</v>
      </c>
      <c r="B22" s="102">
        <v>20</v>
      </c>
      <c r="C22" s="23">
        <v>33.369999999999997</v>
      </c>
      <c r="D22" s="23">
        <v>33.47</v>
      </c>
      <c r="E22" s="23">
        <v>31.59</v>
      </c>
      <c r="F22" s="39"/>
      <c r="G22" s="39"/>
      <c r="H22" s="39"/>
      <c r="I22" s="39"/>
      <c r="J22" s="39"/>
      <c r="K22" s="39"/>
      <c r="L22" s="39"/>
      <c r="M22" s="116"/>
      <c r="N22" s="116"/>
      <c r="O22" s="40">
        <f>IF(ISERROR(AVERAGE(Calculations!Q23:AB23)),"",AVERAGE(Calculations!Q23:AB23))</f>
        <v>32.81</v>
      </c>
      <c r="P22" s="41">
        <f>IF(ISERROR(STDEV(Calculations!Q23:AB23)),"",IF(COUNT(Calculations!Q23:AB23)&lt;3,"N/A",STDEV(Calculations!Q23:AB23)))</f>
        <v>1.0577334257741873</v>
      </c>
    </row>
    <row r="23" spans="1:16" ht="15" customHeight="1" x14ac:dyDescent="0.3">
      <c r="A23" s="25" t="str">
        <f>'Gene Table'!B23</f>
        <v>IFNA1</v>
      </c>
      <c r="B23" s="102">
        <v>21</v>
      </c>
      <c r="C23" s="23" t="s">
        <v>122</v>
      </c>
      <c r="D23" s="23">
        <v>38.270000000000003</v>
      </c>
      <c r="E23" s="23" t="s">
        <v>122</v>
      </c>
      <c r="F23" s="39"/>
      <c r="G23" s="39"/>
      <c r="H23" s="39"/>
      <c r="I23" s="39"/>
      <c r="J23" s="39"/>
      <c r="K23" s="39"/>
      <c r="L23" s="39"/>
      <c r="M23" s="116"/>
      <c r="N23" s="116"/>
      <c r="O23" s="40">
        <f>IF(ISERROR(AVERAGE(Calculations!Q24:AB24)),"",AVERAGE(Calculations!Q24:AB24))</f>
        <v>35</v>
      </c>
      <c r="P23" s="41">
        <f>IF(ISERROR(STDEV(Calculations!Q24:AB24)),"",IF(COUNT(Calculations!Q24:AB24)&lt;3,"N/A",STDEV(Calculations!Q24:AB24)))</f>
        <v>0</v>
      </c>
    </row>
    <row r="24" spans="1:16" ht="15" customHeight="1" x14ac:dyDescent="0.3">
      <c r="A24" s="25" t="str">
        <f>'Gene Table'!B24</f>
        <v>IFNA2</v>
      </c>
      <c r="B24" s="102">
        <v>22</v>
      </c>
      <c r="C24" s="23">
        <v>38.33</v>
      </c>
      <c r="D24" s="23" t="s">
        <v>122</v>
      </c>
      <c r="E24" s="23" t="s">
        <v>122</v>
      </c>
      <c r="F24" s="39"/>
      <c r="G24" s="39"/>
      <c r="H24" s="39"/>
      <c r="I24" s="39"/>
      <c r="J24" s="39"/>
      <c r="K24" s="39"/>
      <c r="L24" s="39"/>
      <c r="M24" s="116"/>
      <c r="N24" s="116"/>
      <c r="O24" s="40">
        <f>IF(ISERROR(AVERAGE(Calculations!Q25:AB25)),"",AVERAGE(Calculations!Q25:AB25))</f>
        <v>35</v>
      </c>
      <c r="P24" s="41">
        <f>IF(ISERROR(STDEV(Calculations!Q25:AB25)),"",IF(COUNT(Calculations!Q25:AB25)&lt;3,"N/A",STDEV(Calculations!Q25:AB25)))</f>
        <v>0</v>
      </c>
    </row>
    <row r="25" spans="1:16" ht="15" customHeight="1" x14ac:dyDescent="0.3">
      <c r="A25" s="25" t="str">
        <f>'Gene Table'!B25</f>
        <v>IFNA4</v>
      </c>
      <c r="B25" s="102">
        <v>23</v>
      </c>
      <c r="C25" s="23">
        <v>35.14</v>
      </c>
      <c r="D25" s="23">
        <v>36.71</v>
      </c>
      <c r="E25" s="23">
        <v>34.83</v>
      </c>
      <c r="F25" s="39"/>
      <c r="G25" s="39"/>
      <c r="H25" s="39"/>
      <c r="I25" s="39"/>
      <c r="J25" s="39"/>
      <c r="K25" s="39"/>
      <c r="L25" s="39"/>
      <c r="M25" s="116"/>
      <c r="N25" s="116"/>
      <c r="O25" s="40">
        <f>IF(ISERROR(AVERAGE(Calculations!Q26:AB26)),"",AVERAGE(Calculations!Q26:AB26))</f>
        <v>34.943333333333335</v>
      </c>
      <c r="P25" s="41">
        <f>IF(ISERROR(STDEV(Calculations!Q26:AB26)),"",IF(COUNT(Calculations!Q26:AB26)&lt;3,"N/A",STDEV(Calculations!Q26:AB26)))</f>
        <v>9.8149545762237361E-2</v>
      </c>
    </row>
    <row r="26" spans="1:16" ht="15" customHeight="1" x14ac:dyDescent="0.3">
      <c r="A26" s="25" t="str">
        <f>'Gene Table'!B26</f>
        <v>IFNA5</v>
      </c>
      <c r="B26" s="102">
        <v>24</v>
      </c>
      <c r="C26" s="23">
        <v>29.4</v>
      </c>
      <c r="D26" s="23">
        <v>29.83</v>
      </c>
      <c r="E26" s="23">
        <v>29.71</v>
      </c>
      <c r="F26" s="39"/>
      <c r="G26" s="39"/>
      <c r="H26" s="39"/>
      <c r="I26" s="39"/>
      <c r="J26" s="39"/>
      <c r="K26" s="39"/>
      <c r="L26" s="39"/>
      <c r="M26" s="116"/>
      <c r="N26" s="116"/>
      <c r="O26" s="40">
        <f>IF(ISERROR(AVERAGE(Calculations!Q27:AB27)),"",AVERAGE(Calculations!Q27:AB27))</f>
        <v>29.646666666666665</v>
      </c>
      <c r="P26" s="41">
        <f>IF(ISERROR(STDEV(Calculations!Q27:AB27)),"",IF(COUNT(Calculations!Q27:AB27)&lt;3,"N/A",STDEV(Calculations!Q27:AB27)))</f>
        <v>0.22188585654190179</v>
      </c>
    </row>
    <row r="27" spans="1:16" ht="15" customHeight="1" x14ac:dyDescent="0.3">
      <c r="A27" s="25" t="str">
        <f>'Gene Table'!B27</f>
        <v>IFNB1</v>
      </c>
      <c r="B27" s="102">
        <v>25</v>
      </c>
      <c r="C27" s="23" t="s">
        <v>122</v>
      </c>
      <c r="D27" s="23">
        <v>39.229999999999997</v>
      </c>
      <c r="E27" s="23" t="s">
        <v>122</v>
      </c>
      <c r="F27" s="39"/>
      <c r="G27" s="39"/>
      <c r="H27" s="39"/>
      <c r="I27" s="39"/>
      <c r="J27" s="39"/>
      <c r="K27" s="39"/>
      <c r="L27" s="39"/>
      <c r="M27" s="116"/>
      <c r="N27" s="116"/>
      <c r="O27" s="40">
        <f>IF(ISERROR(AVERAGE(Calculations!Q28:AB28)),"",AVERAGE(Calculations!Q28:AB28))</f>
        <v>35</v>
      </c>
      <c r="P27" s="41">
        <f>IF(ISERROR(STDEV(Calculations!Q28:AB28)),"",IF(COUNT(Calculations!Q28:AB28)&lt;3,"N/A",STDEV(Calculations!Q28:AB28)))</f>
        <v>0</v>
      </c>
    </row>
    <row r="28" spans="1:16" ht="15" customHeight="1" x14ac:dyDescent="0.3">
      <c r="A28" s="25" t="str">
        <f>'Gene Table'!B28</f>
        <v>IFNG</v>
      </c>
      <c r="B28" s="102">
        <v>26</v>
      </c>
      <c r="C28" s="23">
        <v>29.25</v>
      </c>
      <c r="D28" s="23">
        <v>29.17</v>
      </c>
      <c r="E28" s="23">
        <v>28.79</v>
      </c>
      <c r="F28" s="39"/>
      <c r="G28" s="39"/>
      <c r="H28" s="39"/>
      <c r="I28" s="39"/>
      <c r="J28" s="39"/>
      <c r="K28" s="39"/>
      <c r="L28" s="39"/>
      <c r="M28" s="116"/>
      <c r="N28" s="116"/>
      <c r="O28" s="40">
        <f>IF(ISERROR(AVERAGE(Calculations!Q29:AB29)),"",AVERAGE(Calculations!Q29:AB29))</f>
        <v>29.070000000000004</v>
      </c>
      <c r="P28" s="41">
        <f>IF(ISERROR(STDEV(Calculations!Q29:AB29)),"",IF(COUNT(Calculations!Q29:AB29)&lt;3,"N/A",STDEV(Calculations!Q29:AB29)))</f>
        <v>0.24576411454889097</v>
      </c>
    </row>
    <row r="29" spans="1:16" ht="15" customHeight="1" x14ac:dyDescent="0.3">
      <c r="A29" s="25" t="str">
        <f>'Gene Table'!B29</f>
        <v>IL10</v>
      </c>
      <c r="B29" s="102">
        <v>27</v>
      </c>
      <c r="C29" s="23">
        <v>22.38</v>
      </c>
      <c r="D29" s="23">
        <v>22.43</v>
      </c>
      <c r="E29" s="23">
        <v>22.43</v>
      </c>
      <c r="F29" s="39"/>
      <c r="G29" s="39"/>
      <c r="H29" s="39"/>
      <c r="I29" s="39"/>
      <c r="J29" s="39"/>
      <c r="K29" s="39"/>
      <c r="L29" s="39"/>
      <c r="M29" s="116"/>
      <c r="N29" s="116"/>
      <c r="O29" s="40">
        <f>IF(ISERROR(AVERAGE(Calculations!Q30:AB30)),"",AVERAGE(Calculations!Q30:AB30))</f>
        <v>22.413333333333338</v>
      </c>
      <c r="P29" s="41">
        <f>IF(ISERROR(STDEV(Calculations!Q30:AB30)),"",IF(COUNT(Calculations!Q30:AB30)&lt;3,"N/A",STDEV(Calculations!Q30:AB30)))</f>
        <v>2.88675134594817E-2</v>
      </c>
    </row>
    <row r="30" spans="1:16" ht="15" customHeight="1" x14ac:dyDescent="0.3">
      <c r="A30" s="25" t="str">
        <f>'Gene Table'!B30</f>
        <v>IL11</v>
      </c>
      <c r="B30" s="102">
        <v>28</v>
      </c>
      <c r="C30" s="23">
        <v>28.7</v>
      </c>
      <c r="D30" s="23">
        <v>28.21</v>
      </c>
      <c r="E30" s="23">
        <v>28.29</v>
      </c>
      <c r="F30" s="39"/>
      <c r="G30" s="39"/>
      <c r="H30" s="39"/>
      <c r="I30" s="39"/>
      <c r="J30" s="39"/>
      <c r="K30" s="39"/>
      <c r="L30" s="39"/>
      <c r="M30" s="116"/>
      <c r="N30" s="116"/>
      <c r="O30" s="40">
        <f>IF(ISERROR(AVERAGE(Calculations!Q31:AB31)),"",AVERAGE(Calculations!Q31:AB31))</f>
        <v>28.399999999999995</v>
      </c>
      <c r="P30" s="41">
        <f>IF(ISERROR(STDEV(Calculations!Q31:AB31)),"",IF(COUNT(Calculations!Q31:AB31)&lt;3,"N/A",STDEV(Calculations!Q31:AB31)))</f>
        <v>0.26286878856189777</v>
      </c>
    </row>
    <row r="31" spans="1:16" ht="15" customHeight="1" x14ac:dyDescent="0.3">
      <c r="A31" s="25" t="str">
        <f>'Gene Table'!B31</f>
        <v>IL12A</v>
      </c>
      <c r="B31" s="102">
        <v>29</v>
      </c>
      <c r="C31" s="23">
        <v>27.23</v>
      </c>
      <c r="D31" s="23">
        <v>27.15</v>
      </c>
      <c r="E31" s="23">
        <v>27.24</v>
      </c>
      <c r="F31" s="39"/>
      <c r="G31" s="39"/>
      <c r="H31" s="39"/>
      <c r="I31" s="39"/>
      <c r="J31" s="39"/>
      <c r="K31" s="39"/>
      <c r="L31" s="39"/>
      <c r="M31" s="116"/>
      <c r="N31" s="116"/>
      <c r="O31" s="40">
        <f>IF(ISERROR(AVERAGE(Calculations!Q32:AB32)),"",AVERAGE(Calculations!Q32:AB32))</f>
        <v>27.206666666666663</v>
      </c>
      <c r="P31" s="41">
        <f>IF(ISERROR(STDEV(Calculations!Q32:AB32)),"",IF(COUNT(Calculations!Q32:AB32)&lt;3,"N/A",STDEV(Calculations!Q32:AB32)))</f>
        <v>4.932882862316286E-2</v>
      </c>
    </row>
    <row r="32" spans="1:16" ht="15" customHeight="1" x14ac:dyDescent="0.3">
      <c r="A32" s="25" t="str">
        <f>'Gene Table'!B32</f>
        <v>IL12B</v>
      </c>
      <c r="B32" s="102">
        <v>30</v>
      </c>
      <c r="C32" s="23">
        <v>31.06</v>
      </c>
      <c r="D32" s="23">
        <v>31.12</v>
      </c>
      <c r="E32" s="23">
        <v>31.19</v>
      </c>
      <c r="F32" s="39"/>
      <c r="G32" s="39"/>
      <c r="H32" s="39"/>
      <c r="I32" s="39"/>
      <c r="J32" s="39"/>
      <c r="K32" s="39"/>
      <c r="L32" s="39"/>
      <c r="M32" s="116"/>
      <c r="N32" s="116"/>
      <c r="O32" s="40">
        <f>IF(ISERROR(AVERAGE(Calculations!Q33:AB33)),"",AVERAGE(Calculations!Q33:AB33))</f>
        <v>31.123333333333335</v>
      </c>
      <c r="P32" s="41">
        <f>IF(ISERROR(STDEV(Calculations!Q33:AB33)),"",IF(COUNT(Calculations!Q33:AB33)&lt;3,"N/A",STDEV(Calculations!Q33:AB33)))</f>
        <v>6.5064070986478373E-2</v>
      </c>
    </row>
    <row r="33" spans="1:16" ht="15" customHeight="1" x14ac:dyDescent="0.3">
      <c r="A33" s="25" t="str">
        <f>'Gene Table'!B33</f>
        <v>IL13</v>
      </c>
      <c r="B33" s="102">
        <v>31</v>
      </c>
      <c r="C33" s="23">
        <v>27.09</v>
      </c>
      <c r="D33" s="23">
        <v>27.24</v>
      </c>
      <c r="E33" s="23">
        <v>27.24</v>
      </c>
      <c r="F33" s="39"/>
      <c r="G33" s="39"/>
      <c r="H33" s="39"/>
      <c r="I33" s="39"/>
      <c r="J33" s="39"/>
      <c r="K33" s="39"/>
      <c r="L33" s="39"/>
      <c r="M33" s="116"/>
      <c r="N33" s="116"/>
      <c r="O33" s="40">
        <f>IF(ISERROR(AVERAGE(Calculations!Q34:AB34)),"",AVERAGE(Calculations!Q34:AB34))</f>
        <v>27.189999999999998</v>
      </c>
      <c r="P33" s="41">
        <f>IF(ISERROR(STDEV(Calculations!Q34:AB34)),"",IF(COUNT(Calculations!Q34:AB34)&lt;3,"N/A",STDEV(Calculations!Q34:AB34)))</f>
        <v>8.6602540378443046E-2</v>
      </c>
    </row>
    <row r="34" spans="1:16" ht="15" customHeight="1" x14ac:dyDescent="0.3">
      <c r="A34" s="25" t="str">
        <f>'Gene Table'!B34</f>
        <v>IL15</v>
      </c>
      <c r="B34" s="102">
        <v>32</v>
      </c>
      <c r="C34" s="23">
        <v>32.53</v>
      </c>
      <c r="D34" s="23">
        <v>31.86</v>
      </c>
      <c r="E34" s="23">
        <v>33.76</v>
      </c>
      <c r="F34" s="39"/>
      <c r="G34" s="39"/>
      <c r="H34" s="39"/>
      <c r="I34" s="39"/>
      <c r="J34" s="39"/>
      <c r="K34" s="39"/>
      <c r="L34" s="39"/>
      <c r="M34" s="116"/>
      <c r="N34" s="116"/>
      <c r="O34" s="40">
        <f>IF(ISERROR(AVERAGE(Calculations!Q35:AB35)),"",AVERAGE(Calculations!Q35:AB35))</f>
        <v>32.716666666666669</v>
      </c>
      <c r="P34" s="41">
        <f>IF(ISERROR(STDEV(Calculations!Q35:AB35)),"",IF(COUNT(Calculations!Q35:AB35)&lt;3,"N/A",STDEV(Calculations!Q35:AB35)))</f>
        <v>0.96365623192782368</v>
      </c>
    </row>
    <row r="35" spans="1:16" ht="15" customHeight="1" x14ac:dyDescent="0.3">
      <c r="A35" s="25" t="str">
        <f>'Gene Table'!B35</f>
        <v>IL16</v>
      </c>
      <c r="B35" s="102">
        <v>33</v>
      </c>
      <c r="C35" s="23">
        <v>32.409999999999997</v>
      </c>
      <c r="D35" s="23">
        <v>32.950000000000003</v>
      </c>
      <c r="E35" s="23">
        <v>33.049999999999997</v>
      </c>
      <c r="F35" s="39"/>
      <c r="G35" s="39"/>
      <c r="H35" s="39"/>
      <c r="I35" s="39"/>
      <c r="J35" s="39"/>
      <c r="K35" s="39"/>
      <c r="L35" s="39"/>
      <c r="M35" s="116"/>
      <c r="N35" s="116"/>
      <c r="O35" s="40">
        <f>IF(ISERROR(AVERAGE(Calculations!Q36:AB36)),"",AVERAGE(Calculations!Q36:AB36))</f>
        <v>32.803333333333335</v>
      </c>
      <c r="P35" s="41">
        <f>IF(ISERROR(STDEV(Calculations!Q36:AB36)),"",IF(COUNT(Calculations!Q36:AB36)&lt;3,"N/A",STDEV(Calculations!Q36:AB36)))</f>
        <v>0.34428670223134439</v>
      </c>
    </row>
    <row r="36" spans="1:16" ht="15" customHeight="1" x14ac:dyDescent="0.3">
      <c r="A36" s="25" t="str">
        <f>'Gene Table'!B36</f>
        <v>IL17A</v>
      </c>
      <c r="B36" s="102">
        <v>34</v>
      </c>
      <c r="C36" s="23">
        <v>23.41</v>
      </c>
      <c r="D36" s="23">
        <v>23.44</v>
      </c>
      <c r="E36" s="23">
        <v>23.4</v>
      </c>
      <c r="F36" s="39"/>
      <c r="G36" s="39"/>
      <c r="H36" s="39"/>
      <c r="I36" s="39"/>
      <c r="J36" s="39"/>
      <c r="K36" s="39"/>
      <c r="L36" s="39"/>
      <c r="M36" s="116"/>
      <c r="N36" s="116"/>
      <c r="O36" s="40">
        <f>IF(ISERROR(AVERAGE(Calculations!Q37:AB37)),"",AVERAGE(Calculations!Q37:AB37))</f>
        <v>23.416666666666668</v>
      </c>
      <c r="P36" s="41">
        <f>IF(ISERROR(STDEV(Calculations!Q37:AB37)),"",IF(COUNT(Calculations!Q37:AB37)&lt;3,"N/A",STDEV(Calculations!Q37:AB37)))</f>
        <v>2.081665999466259E-2</v>
      </c>
    </row>
    <row r="37" spans="1:16" ht="15" customHeight="1" x14ac:dyDescent="0.3">
      <c r="A37" s="25" t="str">
        <f>'Gene Table'!B37</f>
        <v>IL17B</v>
      </c>
      <c r="B37" s="102">
        <v>35</v>
      </c>
      <c r="C37" s="23">
        <v>27.49</v>
      </c>
      <c r="D37" s="23">
        <v>27.72</v>
      </c>
      <c r="E37" s="23">
        <v>27.44</v>
      </c>
      <c r="F37" s="39"/>
      <c r="G37" s="39"/>
      <c r="H37" s="39"/>
      <c r="I37" s="39"/>
      <c r="J37" s="39"/>
      <c r="K37" s="39"/>
      <c r="L37" s="39"/>
      <c r="M37" s="116"/>
      <c r="N37" s="116"/>
      <c r="O37" s="40">
        <f>IF(ISERROR(AVERAGE(Calculations!Q38:AB38)),"",AVERAGE(Calculations!Q38:AB38))</f>
        <v>27.549999999999997</v>
      </c>
      <c r="P37" s="41">
        <f>IF(ISERROR(STDEV(Calculations!Q38:AB38)),"",IF(COUNT(Calculations!Q38:AB38)&lt;3,"N/A",STDEV(Calculations!Q38:AB38)))</f>
        <v>0.14933184523067999</v>
      </c>
    </row>
    <row r="38" spans="1:16" ht="15" customHeight="1" x14ac:dyDescent="0.3">
      <c r="A38" s="25" t="str">
        <f>'Gene Table'!B38</f>
        <v>IL17C</v>
      </c>
      <c r="B38" s="102">
        <v>36</v>
      </c>
      <c r="C38" s="23">
        <v>22.3</v>
      </c>
      <c r="D38" s="23">
        <v>22.16</v>
      </c>
      <c r="E38" s="23">
        <v>22.29</v>
      </c>
      <c r="F38" s="39"/>
      <c r="G38" s="39"/>
      <c r="H38" s="39"/>
      <c r="I38" s="39"/>
      <c r="J38" s="39"/>
      <c r="K38" s="39"/>
      <c r="L38" s="39"/>
      <c r="M38" s="116"/>
      <c r="N38" s="116"/>
      <c r="O38" s="40">
        <f>IF(ISERROR(AVERAGE(Calculations!Q39:AB39)),"",AVERAGE(Calculations!Q39:AB39))</f>
        <v>22.25</v>
      </c>
      <c r="P38" s="41">
        <f>IF(ISERROR(STDEV(Calculations!Q39:AB39)),"",IF(COUNT(Calculations!Q39:AB39)&lt;3,"N/A",STDEV(Calculations!Q39:AB39)))</f>
        <v>7.810249675906647E-2</v>
      </c>
    </row>
    <row r="39" spans="1:16" ht="15" customHeight="1" x14ac:dyDescent="0.3">
      <c r="A39" s="25" t="str">
        <f>'Gene Table'!B39</f>
        <v>IL18</v>
      </c>
      <c r="B39" s="102">
        <v>37</v>
      </c>
      <c r="C39" s="23">
        <v>35.31</v>
      </c>
      <c r="D39" s="23">
        <v>33.270000000000003</v>
      </c>
      <c r="E39" s="23">
        <v>34.35</v>
      </c>
      <c r="F39" s="39"/>
      <c r="G39" s="39"/>
      <c r="H39" s="39"/>
      <c r="I39" s="39"/>
      <c r="J39" s="39"/>
      <c r="K39" s="39"/>
      <c r="L39" s="39"/>
      <c r="M39" s="116"/>
      <c r="N39" s="116"/>
      <c r="O39" s="40">
        <f>IF(ISERROR(AVERAGE(Calculations!Q40:AB40)),"",AVERAGE(Calculations!Q40:AB40))</f>
        <v>34.206666666666671</v>
      </c>
      <c r="P39" s="41">
        <f>IF(ISERROR(STDEV(Calculations!Q40:AB40)),"",IF(COUNT(Calculations!Q40:AB40)&lt;3,"N/A",STDEV(Calculations!Q40:AB40)))</f>
        <v>0.87386116364862598</v>
      </c>
    </row>
    <row r="40" spans="1:16" ht="15" customHeight="1" x14ac:dyDescent="0.3">
      <c r="A40" s="25" t="str">
        <f>'Gene Table'!B40</f>
        <v>IL19</v>
      </c>
      <c r="B40" s="102">
        <v>38</v>
      </c>
      <c r="C40" s="23">
        <v>35.57</v>
      </c>
      <c r="D40" s="23">
        <v>35.43</v>
      </c>
      <c r="E40" s="23">
        <v>36.090000000000003</v>
      </c>
      <c r="F40" s="39"/>
      <c r="G40" s="39"/>
      <c r="H40" s="39"/>
      <c r="I40" s="39"/>
      <c r="J40" s="39"/>
      <c r="K40" s="39"/>
      <c r="L40" s="39"/>
      <c r="M40" s="116"/>
      <c r="N40" s="116"/>
      <c r="O40" s="40">
        <f>IF(ISERROR(AVERAGE(Calculations!Q41:AB41)),"",AVERAGE(Calculations!Q41:AB41))</f>
        <v>35</v>
      </c>
      <c r="P40" s="41">
        <f>IF(ISERROR(STDEV(Calculations!Q41:AB41)),"",IF(COUNT(Calculations!Q41:AB41)&lt;3,"N/A",STDEV(Calculations!Q41:AB41)))</f>
        <v>0</v>
      </c>
    </row>
    <row r="41" spans="1:16" ht="15" customHeight="1" x14ac:dyDescent="0.3">
      <c r="A41" s="25" t="str">
        <f>'Gene Table'!B41</f>
        <v>IL1A</v>
      </c>
      <c r="B41" s="102">
        <v>39</v>
      </c>
      <c r="C41" s="23">
        <v>27.91</v>
      </c>
      <c r="D41" s="23">
        <v>27.97</v>
      </c>
      <c r="E41" s="23">
        <v>27.98</v>
      </c>
      <c r="F41" s="39"/>
      <c r="G41" s="39"/>
      <c r="H41" s="39"/>
      <c r="I41" s="39"/>
      <c r="J41" s="39"/>
      <c r="K41" s="39"/>
      <c r="L41" s="39"/>
      <c r="M41" s="116"/>
      <c r="N41" s="116"/>
      <c r="O41" s="40">
        <f>IF(ISERROR(AVERAGE(Calculations!Q42:AB42)),"",AVERAGE(Calculations!Q42:AB42))</f>
        <v>27.953333333333333</v>
      </c>
      <c r="P41" s="41">
        <f>IF(ISERROR(STDEV(Calculations!Q42:AB42)),"",IF(COUNT(Calculations!Q42:AB42)&lt;3,"N/A",STDEV(Calculations!Q42:AB42)))</f>
        <v>3.7859388972001647E-2</v>
      </c>
    </row>
    <row r="42" spans="1:16" ht="15" customHeight="1" x14ac:dyDescent="0.3">
      <c r="A42" s="25" t="str">
        <f>'Gene Table'!B42</f>
        <v>IL1B</v>
      </c>
      <c r="B42" s="102">
        <v>40</v>
      </c>
      <c r="C42" s="23">
        <v>37.86</v>
      </c>
      <c r="D42" s="23">
        <v>38.83</v>
      </c>
      <c r="E42" s="23">
        <v>38.61</v>
      </c>
      <c r="F42" s="39"/>
      <c r="G42" s="39"/>
      <c r="H42" s="39"/>
      <c r="I42" s="39"/>
      <c r="J42" s="39"/>
      <c r="K42" s="39"/>
      <c r="L42" s="39"/>
      <c r="M42" s="116"/>
      <c r="N42" s="116"/>
      <c r="O42" s="40">
        <f>IF(ISERROR(AVERAGE(Calculations!Q43:AB43)),"",AVERAGE(Calculations!Q43:AB43))</f>
        <v>35</v>
      </c>
      <c r="P42" s="41">
        <f>IF(ISERROR(STDEV(Calculations!Q43:AB43)),"",IF(COUNT(Calculations!Q43:AB43)&lt;3,"N/A",STDEV(Calculations!Q43:AB43)))</f>
        <v>0</v>
      </c>
    </row>
    <row r="43" spans="1:16" ht="15" customHeight="1" x14ac:dyDescent="0.3">
      <c r="A43" s="25" t="str">
        <f>'Gene Table'!B43</f>
        <v>IL1RN</v>
      </c>
      <c r="B43" s="102">
        <v>41</v>
      </c>
      <c r="C43" s="23">
        <v>28.65</v>
      </c>
      <c r="D43" s="23">
        <v>28.56</v>
      </c>
      <c r="E43" s="23">
        <v>28.38</v>
      </c>
      <c r="F43" s="39"/>
      <c r="G43" s="39"/>
      <c r="H43" s="39"/>
      <c r="I43" s="39"/>
      <c r="J43" s="39"/>
      <c r="K43" s="39"/>
      <c r="L43" s="39"/>
      <c r="M43" s="116"/>
      <c r="N43" s="116"/>
      <c r="O43" s="40">
        <f>IF(ISERROR(AVERAGE(Calculations!Q44:AB44)),"",AVERAGE(Calculations!Q44:AB44))</f>
        <v>28.529999999999998</v>
      </c>
      <c r="P43" s="41">
        <f>IF(ISERROR(STDEV(Calculations!Q44:AB44)),"",IF(COUNT(Calculations!Q44:AB44)&lt;3,"N/A",STDEV(Calculations!Q44:AB44)))</f>
        <v>0.13747727084867498</v>
      </c>
    </row>
    <row r="44" spans="1:16" ht="15" customHeight="1" x14ac:dyDescent="0.3">
      <c r="A44" s="25" t="str">
        <f>'Gene Table'!B44</f>
        <v>IL2</v>
      </c>
      <c r="B44" s="102">
        <v>42</v>
      </c>
      <c r="C44" s="23">
        <v>31.72</v>
      </c>
      <c r="D44" s="23">
        <v>32.28</v>
      </c>
      <c r="E44" s="23">
        <v>32.53</v>
      </c>
      <c r="F44" s="39"/>
      <c r="G44" s="39"/>
      <c r="H44" s="39"/>
      <c r="I44" s="39"/>
      <c r="J44" s="39"/>
      <c r="K44" s="39"/>
      <c r="L44" s="39"/>
      <c r="M44" s="116"/>
      <c r="N44" s="116"/>
      <c r="O44" s="40">
        <f>IF(ISERROR(AVERAGE(Calculations!Q45:AB45)),"",AVERAGE(Calculations!Q45:AB45))</f>
        <v>32.176666666666669</v>
      </c>
      <c r="P44" s="41">
        <f>IF(ISERROR(STDEV(Calculations!Q45:AB45)),"",IF(COUNT(Calculations!Q45:AB45)&lt;3,"N/A",STDEV(Calculations!Q45:AB45)))</f>
        <v>0.41476901202155203</v>
      </c>
    </row>
    <row r="45" spans="1:16" ht="15" customHeight="1" x14ac:dyDescent="0.3">
      <c r="A45" s="25" t="str">
        <f>'Gene Table'!B45</f>
        <v>IL20</v>
      </c>
      <c r="B45" s="102">
        <v>43</v>
      </c>
      <c r="C45" s="23">
        <v>20</v>
      </c>
      <c r="D45" s="23">
        <v>19.96</v>
      </c>
      <c r="E45" s="23">
        <v>20.09</v>
      </c>
      <c r="F45" s="39"/>
      <c r="G45" s="39"/>
      <c r="H45" s="39"/>
      <c r="I45" s="39"/>
      <c r="J45" s="39"/>
      <c r="K45" s="39"/>
      <c r="L45" s="39"/>
      <c r="M45" s="116"/>
      <c r="N45" s="116"/>
      <c r="O45" s="40">
        <f>IF(ISERROR(AVERAGE(Calculations!Q46:AB46)),"",AVERAGE(Calculations!Q46:AB46))</f>
        <v>20.016666666666666</v>
      </c>
      <c r="P45" s="41">
        <f>IF(ISERROR(STDEV(Calculations!Q46:AB46)),"",IF(COUNT(Calculations!Q46:AB46)&lt;3,"N/A",STDEV(Calculations!Q46:AB46)))</f>
        <v>6.6583281184793494E-2</v>
      </c>
    </row>
    <row r="46" spans="1:16" ht="15" customHeight="1" x14ac:dyDescent="0.3">
      <c r="A46" s="25" t="str">
        <f>'Gene Table'!B46</f>
        <v>IL21</v>
      </c>
      <c r="B46" s="102">
        <v>44</v>
      </c>
      <c r="C46" s="23">
        <v>15.58</v>
      </c>
      <c r="D46" s="23">
        <v>15.57</v>
      </c>
      <c r="E46" s="23">
        <v>15.76</v>
      </c>
      <c r="F46" s="39"/>
      <c r="G46" s="39"/>
      <c r="H46" s="39"/>
      <c r="I46" s="39"/>
      <c r="J46" s="39"/>
      <c r="K46" s="39"/>
      <c r="L46" s="39"/>
      <c r="M46" s="116"/>
      <c r="N46" s="116"/>
      <c r="O46" s="40">
        <f>IF(ISERROR(AVERAGE(Calculations!Q47:AB47)),"",AVERAGE(Calculations!Q47:AB47))</f>
        <v>15.636666666666665</v>
      </c>
      <c r="P46" s="41">
        <f>IF(ISERROR(STDEV(Calculations!Q47:AB47)),"",IF(COUNT(Calculations!Q47:AB47)&lt;3,"N/A",STDEV(Calculations!Q47:AB47)))</f>
        <v>0.10692676621563604</v>
      </c>
    </row>
    <row r="47" spans="1:16" ht="15" customHeight="1" x14ac:dyDescent="0.3">
      <c r="A47" s="25" t="str">
        <f>'Gene Table'!B47</f>
        <v>IL22</v>
      </c>
      <c r="B47" s="102">
        <v>45</v>
      </c>
      <c r="C47" s="23" t="s">
        <v>122</v>
      </c>
      <c r="D47" s="23" t="s">
        <v>122</v>
      </c>
      <c r="E47" s="23" t="s">
        <v>122</v>
      </c>
      <c r="F47" s="39"/>
      <c r="G47" s="39"/>
      <c r="H47" s="39"/>
      <c r="I47" s="39"/>
      <c r="J47" s="39"/>
      <c r="K47" s="39"/>
      <c r="L47" s="39"/>
      <c r="M47" s="116"/>
      <c r="N47" s="116"/>
      <c r="O47" s="40">
        <f>IF(ISERROR(AVERAGE(Calculations!Q48:AB48)),"",AVERAGE(Calculations!Q48:AB48))</f>
        <v>35</v>
      </c>
      <c r="P47" s="41">
        <f>IF(ISERROR(STDEV(Calculations!Q48:AB48)),"",IF(COUNT(Calculations!Q48:AB48)&lt;3,"N/A",STDEV(Calculations!Q48:AB48)))</f>
        <v>0</v>
      </c>
    </row>
    <row r="48" spans="1:16" ht="15" customHeight="1" x14ac:dyDescent="0.3">
      <c r="A48" s="25" t="str">
        <f>'Gene Table'!B48</f>
        <v>IL23A</v>
      </c>
      <c r="B48" s="102">
        <v>46</v>
      </c>
      <c r="C48" s="23">
        <v>28.59</v>
      </c>
      <c r="D48" s="23">
        <v>29.01</v>
      </c>
      <c r="E48" s="23">
        <v>29.01</v>
      </c>
      <c r="F48" s="39"/>
      <c r="G48" s="39"/>
      <c r="H48" s="39"/>
      <c r="I48" s="39"/>
      <c r="J48" s="39"/>
      <c r="K48" s="39"/>
      <c r="L48" s="39"/>
      <c r="M48" s="116"/>
      <c r="N48" s="116"/>
      <c r="O48" s="40">
        <f>IF(ISERROR(AVERAGE(Calculations!Q49:AB49)),"",AVERAGE(Calculations!Q49:AB49))</f>
        <v>28.87</v>
      </c>
      <c r="P48" s="41">
        <f>IF(ISERROR(STDEV(Calculations!Q49:AB49)),"",IF(COUNT(Calculations!Q49:AB49)&lt;3,"N/A",STDEV(Calculations!Q49:AB49)))</f>
        <v>0.24248711305964379</v>
      </c>
    </row>
    <row r="49" spans="1:16" ht="15" customHeight="1" x14ac:dyDescent="0.3">
      <c r="A49" s="25" t="str">
        <f>'Gene Table'!B49</f>
        <v>IL24</v>
      </c>
      <c r="B49" s="102">
        <v>47</v>
      </c>
      <c r="C49" s="23">
        <v>29.41</v>
      </c>
      <c r="D49" s="23">
        <v>29.55</v>
      </c>
      <c r="E49" s="23">
        <v>30.21</v>
      </c>
      <c r="F49" s="39"/>
      <c r="G49" s="39"/>
      <c r="H49" s="39"/>
      <c r="I49" s="39"/>
      <c r="J49" s="39"/>
      <c r="K49" s="39"/>
      <c r="L49" s="39"/>
      <c r="M49" s="116"/>
      <c r="N49" s="116"/>
      <c r="O49" s="40">
        <f>IF(ISERROR(AVERAGE(Calculations!Q50:AB50)),"",AVERAGE(Calculations!Q50:AB50))</f>
        <v>29.723333333333333</v>
      </c>
      <c r="P49" s="41">
        <f>IF(ISERROR(STDEV(Calculations!Q50:AB50)),"",IF(COUNT(Calculations!Q50:AB50)&lt;3,"N/A",STDEV(Calculations!Q50:AB50)))</f>
        <v>0.42723919920032338</v>
      </c>
    </row>
    <row r="50" spans="1:16" ht="15" customHeight="1" x14ac:dyDescent="0.3">
      <c r="A50" s="25" t="str">
        <f>'Gene Table'!B50</f>
        <v>IL25</v>
      </c>
      <c r="B50" s="102">
        <v>48</v>
      </c>
      <c r="C50" s="23">
        <v>31.5</v>
      </c>
      <c r="D50" s="23">
        <v>30.32</v>
      </c>
      <c r="E50" s="23">
        <v>30.7</v>
      </c>
      <c r="F50" s="39"/>
      <c r="G50" s="39"/>
      <c r="H50" s="39"/>
      <c r="I50" s="39"/>
      <c r="J50" s="39"/>
      <c r="K50" s="39"/>
      <c r="L50" s="39"/>
      <c r="M50" s="116"/>
      <c r="N50" s="116"/>
      <c r="O50" s="40">
        <f>IF(ISERROR(AVERAGE(Calculations!Q51:AB51)),"",AVERAGE(Calculations!Q51:AB51))</f>
        <v>30.84</v>
      </c>
      <c r="P50" s="41">
        <f>IF(ISERROR(STDEV(Calculations!Q51:AB51)),"",IF(COUNT(Calculations!Q51:AB51)&lt;3,"N/A",STDEV(Calculations!Q51:AB51)))</f>
        <v>0.60232881385502379</v>
      </c>
    </row>
    <row r="51" spans="1:16" ht="15" customHeight="1" x14ac:dyDescent="0.3">
      <c r="A51" s="25" t="str">
        <f>'Gene Table'!B51</f>
        <v>IL27</v>
      </c>
      <c r="B51" s="102">
        <v>49</v>
      </c>
      <c r="C51" s="23">
        <v>32.74</v>
      </c>
      <c r="D51" s="23">
        <v>37.06</v>
      </c>
      <c r="E51" s="23">
        <v>33.520000000000003</v>
      </c>
      <c r="F51" s="39"/>
      <c r="G51" s="39"/>
      <c r="H51" s="39"/>
      <c r="I51" s="39"/>
      <c r="J51" s="39"/>
      <c r="K51" s="39"/>
      <c r="L51" s="39"/>
      <c r="M51" s="116"/>
      <c r="N51" s="116"/>
      <c r="O51" s="40">
        <f>IF(ISERROR(AVERAGE(Calculations!Q52:AB52)),"",AVERAGE(Calculations!Q52:AB52))</f>
        <v>33.753333333333337</v>
      </c>
      <c r="P51" s="41">
        <f>IF(ISERROR(STDEV(Calculations!Q52:AB52)),"",IF(COUNT(Calculations!Q52:AB52)&lt;3,"N/A",STDEV(Calculations!Q52:AB52)))</f>
        <v>1.1479256654214727</v>
      </c>
    </row>
    <row r="52" spans="1:16" ht="15" customHeight="1" x14ac:dyDescent="0.3">
      <c r="A52" s="25" t="str">
        <f>'Gene Table'!B52</f>
        <v>IL3</v>
      </c>
      <c r="B52" s="102">
        <v>50</v>
      </c>
      <c r="C52" s="23">
        <v>24.63</v>
      </c>
      <c r="D52" s="23">
        <v>24.58</v>
      </c>
      <c r="E52" s="23" t="s">
        <v>122</v>
      </c>
      <c r="F52" s="39"/>
      <c r="G52" s="39"/>
      <c r="H52" s="39"/>
      <c r="I52" s="39"/>
      <c r="J52" s="39"/>
      <c r="K52" s="39"/>
      <c r="L52" s="39"/>
      <c r="M52" s="116"/>
      <c r="N52" s="116"/>
      <c r="O52" s="40">
        <f>IF(ISERROR(AVERAGE(Calculations!Q53:AB53)),"",AVERAGE(Calculations!Q53:AB53))</f>
        <v>28.069999999999997</v>
      </c>
      <c r="P52" s="41">
        <f>IF(ISERROR(STDEV(Calculations!Q53:AB53)),"",IF(COUNT(Calculations!Q53:AB53)&lt;3,"N/A",STDEV(Calculations!Q53:AB53)))</f>
        <v>6.0016081178297673</v>
      </c>
    </row>
    <row r="53" spans="1:16" ht="15" customHeight="1" x14ac:dyDescent="0.3">
      <c r="A53" s="25" t="str">
        <f>'Gene Table'!B53</f>
        <v>IL4</v>
      </c>
      <c r="B53" s="102">
        <v>51</v>
      </c>
      <c r="C53" s="23">
        <v>29.72</v>
      </c>
      <c r="D53" s="23">
        <v>30.18</v>
      </c>
      <c r="E53" s="23">
        <v>30.07</v>
      </c>
      <c r="F53" s="39"/>
      <c r="G53" s="39"/>
      <c r="H53" s="39"/>
      <c r="I53" s="39"/>
      <c r="J53" s="39"/>
      <c r="K53" s="39"/>
      <c r="L53" s="39"/>
      <c r="M53" s="116"/>
      <c r="N53" s="116"/>
      <c r="O53" s="40">
        <f>IF(ISERROR(AVERAGE(Calculations!Q54:AB54)),"",AVERAGE(Calculations!Q54:AB54))</f>
        <v>29.99</v>
      </c>
      <c r="P53" s="41">
        <f>IF(ISERROR(STDEV(Calculations!Q54:AB54)),"",IF(COUNT(Calculations!Q54:AB54)&lt;3,"N/A",STDEV(Calculations!Q54:AB54)))</f>
        <v>0.24020824298928686</v>
      </c>
    </row>
    <row r="54" spans="1:16" ht="15" customHeight="1" x14ac:dyDescent="0.3">
      <c r="A54" s="25" t="str">
        <f>'Gene Table'!B54</f>
        <v>IL5</v>
      </c>
      <c r="B54" s="102">
        <v>52</v>
      </c>
      <c r="C54" s="23">
        <v>32.549999999999997</v>
      </c>
      <c r="D54" s="23">
        <v>32.47</v>
      </c>
      <c r="E54" s="23">
        <v>32.65</v>
      </c>
      <c r="F54" s="39"/>
      <c r="G54" s="39"/>
      <c r="H54" s="39"/>
      <c r="I54" s="39"/>
      <c r="J54" s="39"/>
      <c r="K54" s="39"/>
      <c r="L54" s="39"/>
      <c r="M54" s="116"/>
      <c r="N54" s="116"/>
      <c r="O54" s="40">
        <f>IF(ISERROR(AVERAGE(Calculations!Q55:AB55)),"",AVERAGE(Calculations!Q55:AB55))</f>
        <v>32.556666666666665</v>
      </c>
      <c r="P54" s="41">
        <f>IF(ISERROR(STDEV(Calculations!Q55:AB55)),"",IF(COUNT(Calculations!Q55:AB55)&lt;3,"N/A",STDEV(Calculations!Q55:AB55)))</f>
        <v>9.0184995056457801E-2</v>
      </c>
    </row>
    <row r="55" spans="1:16" ht="15" customHeight="1" x14ac:dyDescent="0.3">
      <c r="A55" s="25" t="str">
        <f>'Gene Table'!B55</f>
        <v>IL6</v>
      </c>
      <c r="B55" s="102">
        <v>53</v>
      </c>
      <c r="C55" s="23">
        <v>30.32</v>
      </c>
      <c r="D55" s="23">
        <v>29.85</v>
      </c>
      <c r="E55" s="23">
        <v>30.23</v>
      </c>
      <c r="F55" s="39"/>
      <c r="G55" s="39"/>
      <c r="H55" s="39"/>
      <c r="I55" s="39"/>
      <c r="J55" s="39"/>
      <c r="K55" s="39"/>
      <c r="L55" s="39"/>
      <c r="M55" s="116"/>
      <c r="N55" s="116"/>
      <c r="O55" s="40">
        <f>IF(ISERROR(AVERAGE(Calculations!Q56:AB56)),"",AVERAGE(Calculations!Q56:AB56))</f>
        <v>30.133333333333336</v>
      </c>
      <c r="P55" s="41">
        <f>IF(ISERROR(STDEV(Calculations!Q56:AB56)),"",IF(COUNT(Calculations!Q56:AB56)&lt;3,"N/A",STDEV(Calculations!Q56:AB56)))</f>
        <v>0.24946609656090149</v>
      </c>
    </row>
    <row r="56" spans="1:16" ht="15" customHeight="1" x14ac:dyDescent="0.3">
      <c r="A56" s="25" t="str">
        <f>'Gene Table'!B56</f>
        <v>IL7</v>
      </c>
      <c r="B56" s="102">
        <v>54</v>
      </c>
      <c r="C56" s="23">
        <v>34.14</v>
      </c>
      <c r="D56" s="23">
        <v>34.4</v>
      </c>
      <c r="E56" s="23">
        <v>33.89</v>
      </c>
      <c r="F56" s="39"/>
      <c r="G56" s="39"/>
      <c r="H56" s="39"/>
      <c r="I56" s="39"/>
      <c r="J56" s="39"/>
      <c r="K56" s="39"/>
      <c r="L56" s="39"/>
      <c r="M56" s="116"/>
      <c r="N56" s="116"/>
      <c r="O56" s="40">
        <f>IF(ISERROR(AVERAGE(Calculations!Q57:AB57)),"",AVERAGE(Calculations!Q57:AB57))</f>
        <v>34.143333333333331</v>
      </c>
      <c r="P56" s="41">
        <f>IF(ISERROR(STDEV(Calculations!Q57:AB57)),"",IF(COUNT(Calculations!Q57:AB57)&lt;3,"N/A",STDEV(Calculations!Q57:AB57)))</f>
        <v>0.25501633934580115</v>
      </c>
    </row>
    <row r="57" spans="1:16" ht="15" customHeight="1" x14ac:dyDescent="0.3">
      <c r="A57" s="25" t="str">
        <f>'Gene Table'!B57</f>
        <v>CXCL8</v>
      </c>
      <c r="B57" s="102">
        <v>55</v>
      </c>
      <c r="C57" s="23">
        <v>25.09</v>
      </c>
      <c r="D57" s="23">
        <v>25.03</v>
      </c>
      <c r="E57" s="23">
        <v>25.04</v>
      </c>
      <c r="F57" s="39"/>
      <c r="G57" s="39"/>
      <c r="H57" s="39"/>
      <c r="I57" s="39"/>
      <c r="J57" s="39"/>
      <c r="K57" s="39"/>
      <c r="L57" s="39"/>
      <c r="M57" s="116"/>
      <c r="N57" s="116"/>
      <c r="O57" s="40">
        <f>IF(ISERROR(AVERAGE(Calculations!Q58:AB58)),"",AVERAGE(Calculations!Q58:AB58))</f>
        <v>25.053333333333331</v>
      </c>
      <c r="P57" s="41">
        <f>IF(ISERROR(STDEV(Calculations!Q58:AB58)),"",IF(COUNT(Calculations!Q58:AB58)&lt;3,"N/A",STDEV(Calculations!Q58:AB58)))</f>
        <v>3.2145502536642868E-2</v>
      </c>
    </row>
    <row r="58" spans="1:16" ht="15" customHeight="1" x14ac:dyDescent="0.3">
      <c r="A58" s="25" t="str">
        <f>'Gene Table'!B58</f>
        <v>IL9</v>
      </c>
      <c r="B58" s="102">
        <v>56</v>
      </c>
      <c r="C58" s="23">
        <v>35.03</v>
      </c>
      <c r="D58" s="23">
        <v>34.299999999999997</v>
      </c>
      <c r="E58" s="23">
        <v>34.369999999999997</v>
      </c>
      <c r="F58" s="39"/>
      <c r="G58" s="39"/>
      <c r="H58" s="39"/>
      <c r="I58" s="39"/>
      <c r="J58" s="39"/>
      <c r="K58" s="39"/>
      <c r="L58" s="39"/>
      <c r="M58" s="116"/>
      <c r="N58" s="116"/>
      <c r="O58" s="40">
        <f>IF(ISERROR(AVERAGE(Calculations!Q59:AB59)),"",AVERAGE(Calculations!Q59:AB59))</f>
        <v>34.556666666666665</v>
      </c>
      <c r="P58" s="41">
        <f>IF(ISERROR(STDEV(Calculations!Q59:AB59)),"",IF(COUNT(Calculations!Q59:AB59)&lt;3,"N/A",STDEV(Calculations!Q59:AB59)))</f>
        <v>0.38552993831002869</v>
      </c>
    </row>
    <row r="59" spans="1:16" ht="15" customHeight="1" x14ac:dyDescent="0.3">
      <c r="A59" s="25" t="str">
        <f>'Gene Table'!B59</f>
        <v>INHA</v>
      </c>
      <c r="B59" s="102">
        <v>57</v>
      </c>
      <c r="C59" s="23">
        <v>32.04</v>
      </c>
      <c r="D59" s="23">
        <v>31.94</v>
      </c>
      <c r="E59" s="23">
        <v>32.94</v>
      </c>
      <c r="F59" s="39"/>
      <c r="G59" s="39"/>
      <c r="H59" s="39"/>
      <c r="I59" s="39"/>
      <c r="J59" s="39"/>
      <c r="K59" s="39"/>
      <c r="L59" s="39"/>
      <c r="M59" s="116"/>
      <c r="N59" s="116"/>
      <c r="O59" s="40">
        <f>IF(ISERROR(AVERAGE(Calculations!Q60:AB60)),"",AVERAGE(Calculations!Q60:AB60))</f>
        <v>32.306666666666665</v>
      </c>
      <c r="P59" s="41">
        <f>IF(ISERROR(STDEV(Calculations!Q60:AB60)),"",IF(COUNT(Calculations!Q60:AB60)&lt;3,"N/A",STDEV(Calculations!Q60:AB60)))</f>
        <v>0.5507570547286087</v>
      </c>
    </row>
    <row r="60" spans="1:16" ht="15" customHeight="1" x14ac:dyDescent="0.3">
      <c r="A60" s="25" t="str">
        <f>'Gene Table'!B60</f>
        <v>INHBA</v>
      </c>
      <c r="B60" s="102">
        <v>58</v>
      </c>
      <c r="C60" s="23">
        <v>29.53</v>
      </c>
      <c r="D60" s="23">
        <v>29.42</v>
      </c>
      <c r="E60" s="23">
        <v>29.24</v>
      </c>
      <c r="F60" s="39"/>
      <c r="G60" s="39"/>
      <c r="H60" s="39"/>
      <c r="I60" s="39"/>
      <c r="J60" s="39"/>
      <c r="K60" s="39"/>
      <c r="L60" s="39"/>
      <c r="M60" s="116"/>
      <c r="N60" s="116"/>
      <c r="O60" s="40">
        <f>IF(ISERROR(AVERAGE(Calculations!Q61:AB61)),"",AVERAGE(Calculations!Q61:AB61))</f>
        <v>29.396666666666665</v>
      </c>
      <c r="P60" s="41">
        <f>IF(ISERROR(STDEV(Calculations!Q61:AB61)),"",IF(COUNT(Calculations!Q61:AB61)&lt;3,"N/A",STDEV(Calculations!Q61:AB61)))</f>
        <v>0.14640127503998648</v>
      </c>
    </row>
    <row r="61" spans="1:16" ht="15" customHeight="1" x14ac:dyDescent="0.3">
      <c r="A61" s="25" t="str">
        <f>'Gene Table'!B61</f>
        <v>LEFTY2</v>
      </c>
      <c r="B61" s="102">
        <v>59</v>
      </c>
      <c r="C61" s="23">
        <v>19.84</v>
      </c>
      <c r="D61" s="23">
        <v>19.79</v>
      </c>
      <c r="E61" s="23">
        <v>20</v>
      </c>
      <c r="F61" s="39"/>
      <c r="G61" s="39"/>
      <c r="H61" s="39"/>
      <c r="I61" s="39"/>
      <c r="J61" s="39"/>
      <c r="K61" s="39"/>
      <c r="L61" s="39"/>
      <c r="M61" s="116"/>
      <c r="N61" s="116"/>
      <c r="O61" s="40">
        <f>IF(ISERROR(AVERAGE(Calculations!Q62:AB62)),"",AVERAGE(Calculations!Q62:AB62))</f>
        <v>19.876666666666665</v>
      </c>
      <c r="P61" s="41">
        <f>IF(ISERROR(STDEV(Calculations!Q62:AB62)),"",IF(COUNT(Calculations!Q62:AB62)&lt;3,"N/A",STDEV(Calculations!Q62:AB62)))</f>
        <v>0.10969655114602926</v>
      </c>
    </row>
    <row r="62" spans="1:16" ht="15" customHeight="1" x14ac:dyDescent="0.3">
      <c r="A62" s="25" t="str">
        <f>'Gene Table'!B62</f>
        <v>LIF</v>
      </c>
      <c r="B62" s="102">
        <v>60</v>
      </c>
      <c r="C62" s="23">
        <v>24.25</v>
      </c>
      <c r="D62" s="23">
        <v>24.34</v>
      </c>
      <c r="E62" s="23">
        <v>24.52</v>
      </c>
      <c r="F62" s="39"/>
      <c r="G62" s="39"/>
      <c r="H62" s="39"/>
      <c r="I62" s="39"/>
      <c r="J62" s="39"/>
      <c r="K62" s="39"/>
      <c r="L62" s="39"/>
      <c r="M62" s="116"/>
      <c r="N62" s="116"/>
      <c r="O62" s="40">
        <f>IF(ISERROR(AVERAGE(Calculations!Q63:AB63)),"",AVERAGE(Calculations!Q63:AB63))</f>
        <v>24.37</v>
      </c>
      <c r="P62" s="41">
        <f>IF(ISERROR(STDEV(Calculations!Q63:AB63)),"",IF(COUNT(Calculations!Q63:AB63)&lt;3,"N/A",STDEV(Calculations!Q63:AB63)))</f>
        <v>0.13747727084867498</v>
      </c>
    </row>
    <row r="63" spans="1:16" ht="15" customHeight="1" x14ac:dyDescent="0.3">
      <c r="A63" s="25" t="str">
        <f>'Gene Table'!B63</f>
        <v>LTA</v>
      </c>
      <c r="B63" s="102">
        <v>61</v>
      </c>
      <c r="C63" s="23">
        <v>14.89</v>
      </c>
      <c r="D63" s="23">
        <v>14.87</v>
      </c>
      <c r="E63" s="23">
        <v>15.05</v>
      </c>
      <c r="F63" s="39"/>
      <c r="G63" s="39"/>
      <c r="H63" s="39"/>
      <c r="I63" s="39"/>
      <c r="J63" s="39"/>
      <c r="K63" s="39"/>
      <c r="L63" s="39"/>
      <c r="M63" s="116"/>
      <c r="N63" s="116"/>
      <c r="O63" s="40">
        <f>IF(ISERROR(AVERAGE(Calculations!Q64:AB64)),"",AVERAGE(Calculations!Q64:AB64))</f>
        <v>14.936666666666667</v>
      </c>
      <c r="P63" s="41">
        <f>IF(ISERROR(STDEV(Calculations!Q64:AB64)),"",IF(COUNT(Calculations!Q64:AB64)&lt;3,"N/A",STDEV(Calculations!Q64:AB64)))</f>
        <v>9.8657657246325497E-2</v>
      </c>
    </row>
    <row r="64" spans="1:16" ht="15" customHeight="1" x14ac:dyDescent="0.3">
      <c r="A64" s="25" t="str">
        <f>'Gene Table'!B64</f>
        <v>LTB</v>
      </c>
      <c r="B64" s="102">
        <v>62</v>
      </c>
      <c r="C64" s="23">
        <v>36.26</v>
      </c>
      <c r="D64" s="23">
        <v>37.35</v>
      </c>
      <c r="E64" s="23">
        <v>36.07</v>
      </c>
      <c r="F64" s="39"/>
      <c r="G64" s="39"/>
      <c r="H64" s="39"/>
      <c r="I64" s="39"/>
      <c r="J64" s="39"/>
      <c r="K64" s="39"/>
      <c r="L64" s="39"/>
      <c r="M64" s="116"/>
      <c r="N64" s="116"/>
      <c r="O64" s="40">
        <f>IF(ISERROR(AVERAGE(Calculations!Q65:AB65)),"",AVERAGE(Calculations!Q65:AB65))</f>
        <v>35</v>
      </c>
      <c r="P64" s="41">
        <f>IF(ISERROR(STDEV(Calculations!Q65:AB65)),"",IF(COUNT(Calculations!Q65:AB65)&lt;3,"N/A",STDEV(Calculations!Q65:AB65)))</f>
        <v>0</v>
      </c>
    </row>
    <row r="65" spans="1:16" ht="15" customHeight="1" x14ac:dyDescent="0.3">
      <c r="A65" s="25" t="str">
        <f>'Gene Table'!B65</f>
        <v>MSTN</v>
      </c>
      <c r="B65" s="102">
        <v>63</v>
      </c>
      <c r="C65" s="23" t="s">
        <v>122</v>
      </c>
      <c r="D65" s="23" t="s">
        <v>122</v>
      </c>
      <c r="E65" s="23" t="s">
        <v>122</v>
      </c>
      <c r="F65" s="39"/>
      <c r="G65" s="39"/>
      <c r="H65" s="39"/>
      <c r="I65" s="39"/>
      <c r="J65" s="39"/>
      <c r="K65" s="39"/>
      <c r="L65" s="39"/>
      <c r="M65" s="116"/>
      <c r="N65" s="116"/>
      <c r="O65" s="40">
        <f>IF(ISERROR(AVERAGE(Calculations!Q66:AB66)),"",AVERAGE(Calculations!Q66:AB66))</f>
        <v>35</v>
      </c>
      <c r="P65" s="41">
        <f>IF(ISERROR(STDEV(Calculations!Q66:AB66)),"",IF(COUNT(Calculations!Q66:AB66)&lt;3,"N/A",STDEV(Calculations!Q66:AB66)))</f>
        <v>0</v>
      </c>
    </row>
    <row r="66" spans="1:16" ht="15" customHeight="1" x14ac:dyDescent="0.3">
      <c r="A66" s="25" t="str">
        <f>'Gene Table'!B66</f>
        <v>NODAL</v>
      </c>
      <c r="B66" s="102">
        <v>64</v>
      </c>
      <c r="C66" s="23">
        <v>23.21</v>
      </c>
      <c r="D66" s="23">
        <v>23.16</v>
      </c>
      <c r="E66" s="23">
        <v>23.2</v>
      </c>
      <c r="F66" s="39"/>
      <c r="G66" s="39"/>
      <c r="H66" s="39"/>
      <c r="I66" s="39"/>
      <c r="J66" s="39"/>
      <c r="K66" s="39"/>
      <c r="L66" s="39"/>
      <c r="M66" s="116"/>
      <c r="N66" s="116"/>
      <c r="O66" s="40">
        <f>IF(ISERROR(AVERAGE(Calculations!Q67:AB67)),"",AVERAGE(Calculations!Q67:AB67))</f>
        <v>23.19</v>
      </c>
      <c r="P66" s="41">
        <f>IF(ISERROR(STDEV(Calculations!Q67:AB67)),"",IF(COUNT(Calculations!Q67:AB67)&lt;3,"N/A",STDEV(Calculations!Q67:AB67)))</f>
        <v>2.6457513110646012E-2</v>
      </c>
    </row>
    <row r="67" spans="1:16" ht="15" customHeight="1" x14ac:dyDescent="0.3">
      <c r="A67" s="25" t="str">
        <f>'Gene Table'!B67</f>
        <v>OSM</v>
      </c>
      <c r="B67" s="102">
        <v>65</v>
      </c>
      <c r="C67" s="23">
        <v>36.46</v>
      </c>
      <c r="D67" s="23">
        <v>35.61</v>
      </c>
      <c r="E67" s="23">
        <v>35.85</v>
      </c>
      <c r="F67" s="39"/>
      <c r="G67" s="39"/>
      <c r="H67" s="39"/>
      <c r="I67" s="39"/>
      <c r="J67" s="39"/>
      <c r="K67" s="39"/>
      <c r="L67" s="39"/>
      <c r="M67" s="116"/>
      <c r="N67" s="116"/>
      <c r="O67" s="40">
        <f>IF(ISERROR(AVERAGE(Calculations!Q68:AB68)),"",AVERAGE(Calculations!Q68:AB68))</f>
        <v>35</v>
      </c>
      <c r="P67" s="41">
        <f>IF(ISERROR(STDEV(Calculations!Q68:AB68)),"",IF(COUNT(Calculations!Q68:AB68)&lt;3,"N/A",STDEV(Calculations!Q68:AB68)))</f>
        <v>0</v>
      </c>
    </row>
    <row r="68" spans="1:16" ht="15" customHeight="1" x14ac:dyDescent="0.3">
      <c r="A68" s="25" t="str">
        <f>'Gene Table'!B68</f>
        <v>PDGFA</v>
      </c>
      <c r="B68" s="102">
        <v>66</v>
      </c>
      <c r="C68" s="23">
        <v>24.97</v>
      </c>
      <c r="D68" s="23">
        <v>25.02</v>
      </c>
      <c r="E68" s="23">
        <v>25.19</v>
      </c>
      <c r="F68" s="39"/>
      <c r="G68" s="39"/>
      <c r="H68" s="39"/>
      <c r="I68" s="39"/>
      <c r="J68" s="39"/>
      <c r="K68" s="39"/>
      <c r="L68" s="39"/>
      <c r="M68" s="116"/>
      <c r="N68" s="116"/>
      <c r="O68" s="40">
        <f>IF(ISERROR(AVERAGE(Calculations!Q69:AB69)),"",AVERAGE(Calculations!Q69:AB69))</f>
        <v>25.06</v>
      </c>
      <c r="P68" s="41">
        <f>IF(ISERROR(STDEV(Calculations!Q69:AB69)),"",IF(COUNT(Calculations!Q69:AB69)&lt;3,"N/A",STDEV(Calculations!Q69:AB69)))</f>
        <v>0.1153256259467092</v>
      </c>
    </row>
    <row r="69" spans="1:16" ht="15" customHeight="1" x14ac:dyDescent="0.3">
      <c r="A69" s="25" t="str">
        <f>'Gene Table'!B69</f>
        <v>SPP1</v>
      </c>
      <c r="B69" s="102">
        <v>67</v>
      </c>
      <c r="C69" s="23">
        <v>21.45</v>
      </c>
      <c r="D69" s="23">
        <v>21.55</v>
      </c>
      <c r="E69" s="23">
        <v>21.4</v>
      </c>
      <c r="F69" s="39"/>
      <c r="G69" s="39"/>
      <c r="H69" s="39"/>
      <c r="I69" s="39"/>
      <c r="J69" s="39"/>
      <c r="K69" s="39"/>
      <c r="L69" s="39"/>
      <c r="M69" s="116"/>
      <c r="N69" s="116"/>
      <c r="O69" s="40">
        <f>IF(ISERROR(AVERAGE(Calculations!Q70:AB70)),"",AVERAGE(Calculations!Q70:AB70))</f>
        <v>21.466666666666669</v>
      </c>
      <c r="P69" s="41">
        <f>IF(ISERROR(STDEV(Calculations!Q70:AB70)),"",IF(COUNT(Calculations!Q70:AB70)&lt;3,"N/A",STDEV(Calculations!Q70:AB70)))</f>
        <v>7.6376261582598415E-2</v>
      </c>
    </row>
    <row r="70" spans="1:16" ht="15" customHeight="1" x14ac:dyDescent="0.3">
      <c r="A70" s="25" t="str">
        <f>'Gene Table'!B70</f>
        <v>TGFA</v>
      </c>
      <c r="B70" s="102">
        <v>68</v>
      </c>
      <c r="C70" s="23" t="s">
        <v>122</v>
      </c>
      <c r="D70" s="23" t="s">
        <v>122</v>
      </c>
      <c r="E70" s="23" t="s">
        <v>122</v>
      </c>
      <c r="F70" s="39"/>
      <c r="G70" s="39"/>
      <c r="H70" s="39"/>
      <c r="I70" s="39"/>
      <c r="J70" s="39"/>
      <c r="K70" s="39"/>
      <c r="L70" s="39"/>
      <c r="M70" s="116"/>
      <c r="N70" s="116"/>
      <c r="O70" s="40">
        <f>IF(ISERROR(AVERAGE(Calculations!Q71:AB71)),"",AVERAGE(Calculations!Q71:AB71))</f>
        <v>35</v>
      </c>
      <c r="P70" s="41">
        <f>IF(ISERROR(STDEV(Calculations!Q71:AB71)),"",IF(COUNT(Calculations!Q71:AB71)&lt;3,"N/A",STDEV(Calculations!Q71:AB71)))</f>
        <v>0</v>
      </c>
    </row>
    <row r="71" spans="1:16" ht="15" customHeight="1" x14ac:dyDescent="0.3">
      <c r="A71" s="25" t="str">
        <f>'Gene Table'!B71</f>
        <v>TGFB1</v>
      </c>
      <c r="B71" s="102">
        <v>69</v>
      </c>
      <c r="C71" s="23">
        <v>29.15</v>
      </c>
      <c r="D71" s="23">
        <v>28.79</v>
      </c>
      <c r="E71" s="23">
        <v>28.59</v>
      </c>
      <c r="F71" s="39"/>
      <c r="G71" s="39"/>
      <c r="H71" s="39"/>
      <c r="I71" s="39"/>
      <c r="J71" s="39"/>
      <c r="K71" s="39"/>
      <c r="L71" s="39"/>
      <c r="M71" s="116"/>
      <c r="N71" s="116"/>
      <c r="O71" s="40">
        <f>IF(ISERROR(AVERAGE(Calculations!Q72:AB72)),"",AVERAGE(Calculations!Q72:AB72))</f>
        <v>28.843333333333334</v>
      </c>
      <c r="P71" s="41">
        <f>IF(ISERROR(STDEV(Calculations!Q72:AB72)),"",IF(COUNT(Calculations!Q72:AB72)&lt;3,"N/A",STDEV(Calculations!Q72:AB72)))</f>
        <v>0.28378395538390289</v>
      </c>
    </row>
    <row r="72" spans="1:16" ht="15" customHeight="1" x14ac:dyDescent="0.3">
      <c r="A72" s="25" t="str">
        <f>'Gene Table'!B72</f>
        <v>TGFB2</v>
      </c>
      <c r="B72" s="102">
        <v>70</v>
      </c>
      <c r="C72" s="23">
        <v>26.9</v>
      </c>
      <c r="D72" s="23">
        <v>26.75</v>
      </c>
      <c r="E72" s="23">
        <v>27.12</v>
      </c>
      <c r="F72" s="39"/>
      <c r="G72" s="39"/>
      <c r="H72" s="39"/>
      <c r="I72" s="39"/>
      <c r="J72" s="39"/>
      <c r="K72" s="39"/>
      <c r="L72" s="39"/>
      <c r="M72" s="116"/>
      <c r="N72" s="116"/>
      <c r="O72" s="40">
        <f>IF(ISERROR(AVERAGE(Calculations!Q73:AB73)),"",AVERAGE(Calculations!Q73:AB73))</f>
        <v>26.923333333333332</v>
      </c>
      <c r="P72" s="41">
        <f>IF(ISERROR(STDEV(Calculations!Q73:AB73)),"",IF(COUNT(Calculations!Q73:AB73)&lt;3,"N/A",STDEV(Calculations!Q73:AB73)))</f>
        <v>0.18610033136277207</v>
      </c>
    </row>
    <row r="73" spans="1:16" ht="15" customHeight="1" x14ac:dyDescent="0.3">
      <c r="A73" s="25" t="str">
        <f>'Gene Table'!B73</f>
        <v>TGFB3</v>
      </c>
      <c r="B73" s="102">
        <v>71</v>
      </c>
      <c r="C73" s="23">
        <v>18.66</v>
      </c>
      <c r="D73" s="23">
        <v>18.59</v>
      </c>
      <c r="E73" s="23">
        <v>18.46</v>
      </c>
      <c r="F73" s="39"/>
      <c r="G73" s="39"/>
      <c r="H73" s="39"/>
      <c r="I73" s="39"/>
      <c r="J73" s="39"/>
      <c r="K73" s="39"/>
      <c r="L73" s="39"/>
      <c r="M73" s="116"/>
      <c r="N73" s="116"/>
      <c r="O73" s="40">
        <f>IF(ISERROR(AVERAGE(Calculations!Q74:AB74)),"",AVERAGE(Calculations!Q74:AB74))</f>
        <v>18.57</v>
      </c>
      <c r="P73" s="41">
        <f>IF(ISERROR(STDEV(Calculations!Q74:AB74)),"",IF(COUNT(Calculations!Q74:AB74)&lt;3,"N/A",STDEV(Calculations!Q74:AB74)))</f>
        <v>0.10148891565092179</v>
      </c>
    </row>
    <row r="74" spans="1:16" ht="15" customHeight="1" x14ac:dyDescent="0.3">
      <c r="A74" s="25" t="str">
        <f>'Gene Table'!B74</f>
        <v>THPO</v>
      </c>
      <c r="B74" s="102">
        <v>72</v>
      </c>
      <c r="C74" s="23">
        <v>31.03</v>
      </c>
      <c r="D74" s="23">
        <v>31.22</v>
      </c>
      <c r="E74" s="23">
        <v>31.44</v>
      </c>
      <c r="F74" s="39"/>
      <c r="G74" s="39"/>
      <c r="H74" s="39"/>
      <c r="I74" s="39"/>
      <c r="J74" s="39"/>
      <c r="K74" s="39"/>
      <c r="L74" s="39"/>
      <c r="M74" s="116"/>
      <c r="N74" s="116"/>
      <c r="O74" s="40">
        <f>IF(ISERROR(AVERAGE(Calculations!Q75:AB75)),"",AVERAGE(Calculations!Q75:AB75))</f>
        <v>31.23</v>
      </c>
      <c r="P74" s="41">
        <f>IF(ISERROR(STDEV(Calculations!Q75:AB75)),"",IF(COUNT(Calculations!Q75:AB75)&lt;3,"N/A",STDEV(Calculations!Q75:AB75)))</f>
        <v>0.20518284528683203</v>
      </c>
    </row>
    <row r="75" spans="1:16" ht="15" customHeight="1" x14ac:dyDescent="0.3">
      <c r="A75" s="25" t="str">
        <f>'Gene Table'!B75</f>
        <v>TNF</v>
      </c>
      <c r="B75" s="102">
        <v>73</v>
      </c>
      <c r="C75" s="23">
        <v>28.25</v>
      </c>
      <c r="D75" s="23">
        <v>27.77</v>
      </c>
      <c r="E75" s="23">
        <v>28.31</v>
      </c>
      <c r="F75" s="39"/>
      <c r="G75" s="39"/>
      <c r="H75" s="39"/>
      <c r="I75" s="39"/>
      <c r="J75" s="39"/>
      <c r="K75" s="39"/>
      <c r="L75" s="39"/>
      <c r="M75" s="116"/>
      <c r="N75" s="116"/>
      <c r="O75" s="40">
        <f>IF(ISERROR(AVERAGE(Calculations!Q76:AB76)),"",AVERAGE(Calculations!Q76:AB76))</f>
        <v>28.11</v>
      </c>
      <c r="P75" s="41">
        <f>IF(ISERROR(STDEV(Calculations!Q76:AB76)),"",IF(COUNT(Calculations!Q76:AB76)&lt;3,"N/A",STDEV(Calculations!Q76:AB76)))</f>
        <v>0.29597297173897463</v>
      </c>
    </row>
    <row r="76" spans="1:16" ht="15" customHeight="1" x14ac:dyDescent="0.3">
      <c r="A76" s="25" t="str">
        <f>'Gene Table'!B76</f>
        <v>TNFRSF11B</v>
      </c>
      <c r="B76" s="102">
        <v>74</v>
      </c>
      <c r="C76" s="23">
        <v>22.99</v>
      </c>
      <c r="D76" s="23">
        <v>22.89</v>
      </c>
      <c r="E76" s="23">
        <v>23.23</v>
      </c>
      <c r="F76" s="39"/>
      <c r="G76" s="39"/>
      <c r="H76" s="39"/>
      <c r="I76" s="39"/>
      <c r="J76" s="39"/>
      <c r="K76" s="39"/>
      <c r="L76" s="39"/>
      <c r="M76" s="116"/>
      <c r="N76" s="116"/>
      <c r="O76" s="40">
        <f>IF(ISERROR(AVERAGE(Calculations!Q77:AB77)),"",AVERAGE(Calculations!Q77:AB77))</f>
        <v>23.036666666666665</v>
      </c>
      <c r="P76" s="41">
        <f>IF(ISERROR(STDEV(Calculations!Q77:AB77)),"",IF(COUNT(Calculations!Q77:AB77)&lt;3,"N/A",STDEV(Calculations!Q77:AB77)))</f>
        <v>0.1747378989610823</v>
      </c>
    </row>
    <row r="77" spans="1:16" ht="15" customHeight="1" x14ac:dyDescent="0.3">
      <c r="A77" s="25" t="str">
        <f>'Gene Table'!B77</f>
        <v>TNFSF10</v>
      </c>
      <c r="B77" s="102">
        <v>75</v>
      </c>
      <c r="C77" s="23">
        <v>34.1</v>
      </c>
      <c r="D77" s="23">
        <v>34.729999999999997</v>
      </c>
      <c r="E77" s="23">
        <v>33.92</v>
      </c>
      <c r="F77" s="39"/>
      <c r="G77" s="39"/>
      <c r="H77" s="39"/>
      <c r="I77" s="39"/>
      <c r="J77" s="39"/>
      <c r="K77" s="39"/>
      <c r="L77" s="39"/>
      <c r="M77" s="116"/>
      <c r="N77" s="116"/>
      <c r="O77" s="40">
        <f>IF(ISERROR(AVERAGE(Calculations!Q78:AB78)),"",AVERAGE(Calculations!Q78:AB78))</f>
        <v>34.25</v>
      </c>
      <c r="P77" s="41">
        <f>IF(ISERROR(STDEV(Calculations!Q78:AB78)),"",IF(COUNT(Calculations!Q78:AB78)&lt;3,"N/A",STDEV(Calculations!Q78:AB78)))</f>
        <v>0.42532340636273208</v>
      </c>
    </row>
    <row r="78" spans="1:16" ht="15" customHeight="1" x14ac:dyDescent="0.3">
      <c r="A78" s="25" t="str">
        <f>'Gene Table'!B78</f>
        <v>TNFSF11</v>
      </c>
      <c r="B78" s="102">
        <v>76</v>
      </c>
      <c r="C78" s="23">
        <v>21.65</v>
      </c>
      <c r="D78" s="23">
        <v>21.51</v>
      </c>
      <c r="E78" s="23">
        <v>21.93</v>
      </c>
      <c r="F78" s="39"/>
      <c r="G78" s="39"/>
      <c r="H78" s="39"/>
      <c r="I78" s="39"/>
      <c r="J78" s="39"/>
      <c r="K78" s="39"/>
      <c r="L78" s="39"/>
      <c r="M78" s="116"/>
      <c r="N78" s="116"/>
      <c r="O78" s="40">
        <f>IF(ISERROR(AVERAGE(Calculations!Q79:AB79)),"",AVERAGE(Calculations!Q79:AB79))</f>
        <v>21.696666666666669</v>
      </c>
      <c r="P78" s="41">
        <f>IF(ISERROR(STDEV(Calculations!Q79:AB79)),"",IF(COUNT(Calculations!Q79:AB79)&lt;3,"N/A",STDEV(Calculations!Q79:AB79)))</f>
        <v>0.21385353243127186</v>
      </c>
    </row>
    <row r="79" spans="1:16" ht="15" customHeight="1" x14ac:dyDescent="0.3">
      <c r="A79" s="25" t="str">
        <f>'Gene Table'!B79</f>
        <v>TNFSF12</v>
      </c>
      <c r="B79" s="102">
        <v>77</v>
      </c>
      <c r="C79" s="23">
        <v>29.08</v>
      </c>
      <c r="D79" s="23">
        <v>28.85</v>
      </c>
      <c r="E79" s="23">
        <v>29.36</v>
      </c>
      <c r="F79" s="39"/>
      <c r="G79" s="39"/>
      <c r="H79" s="39"/>
      <c r="I79" s="39"/>
      <c r="J79" s="39"/>
      <c r="K79" s="39"/>
      <c r="L79" s="39"/>
      <c r="M79" s="116"/>
      <c r="N79" s="116"/>
      <c r="O79" s="40">
        <f>IF(ISERROR(AVERAGE(Calculations!Q80:AB80)),"",AVERAGE(Calculations!Q80:AB80))</f>
        <v>29.096666666666664</v>
      </c>
      <c r="P79" s="41">
        <f>IF(ISERROR(STDEV(Calculations!Q80:AB80)),"",IF(COUNT(Calculations!Q80:AB80)&lt;3,"N/A",STDEV(Calculations!Q80:AB80)))</f>
        <v>0.25540817005987271</v>
      </c>
    </row>
    <row r="80" spans="1:16" ht="15" customHeight="1" x14ac:dyDescent="0.3">
      <c r="A80" s="25" t="str">
        <f>'Gene Table'!B80</f>
        <v>TNFSF13</v>
      </c>
      <c r="B80" s="102">
        <v>78</v>
      </c>
      <c r="C80" s="23">
        <v>26.16</v>
      </c>
      <c r="D80" s="23">
        <v>26.25</v>
      </c>
      <c r="E80" s="23">
        <v>26.33</v>
      </c>
      <c r="F80" s="39"/>
      <c r="G80" s="39"/>
      <c r="H80" s="39"/>
      <c r="I80" s="39"/>
      <c r="J80" s="39"/>
      <c r="K80" s="39"/>
      <c r="L80" s="39"/>
      <c r="M80" s="116"/>
      <c r="N80" s="116"/>
      <c r="O80" s="40">
        <f>IF(ISERROR(AVERAGE(Calculations!Q81:AB81)),"",AVERAGE(Calculations!Q81:AB81))</f>
        <v>26.246666666666666</v>
      </c>
      <c r="P80" s="41">
        <f>IF(ISERROR(STDEV(Calculations!Q81:AB81)),"",IF(COUNT(Calculations!Q81:AB81)&lt;3,"N/A",STDEV(Calculations!Q81:AB81)))</f>
        <v>8.504900548115292E-2</v>
      </c>
    </row>
    <row r="81" spans="1:16" ht="15" customHeight="1" x14ac:dyDescent="0.3">
      <c r="A81" s="25" t="str">
        <f>'Gene Table'!B81</f>
        <v>TNFSF13B</v>
      </c>
      <c r="B81" s="102">
        <v>79</v>
      </c>
      <c r="C81" s="23">
        <v>30.43</v>
      </c>
      <c r="D81" s="23">
        <v>30.3</v>
      </c>
      <c r="E81" s="23">
        <v>30.42</v>
      </c>
      <c r="F81" s="39"/>
      <c r="G81" s="39"/>
      <c r="H81" s="39"/>
      <c r="I81" s="39"/>
      <c r="J81" s="39"/>
      <c r="K81" s="39"/>
      <c r="L81" s="39"/>
      <c r="M81" s="116"/>
      <c r="N81" s="116"/>
      <c r="O81" s="40">
        <f>IF(ISERROR(AVERAGE(Calculations!Q82:AB82)),"",AVERAGE(Calculations!Q82:AB82))</f>
        <v>30.383333333333336</v>
      </c>
      <c r="P81" s="41">
        <f>IF(ISERROR(STDEV(Calculations!Q82:AB82)),"",IF(COUNT(Calculations!Q82:AB82)&lt;3,"N/A",STDEV(Calculations!Q82:AB82)))</f>
        <v>7.2341781380702283E-2</v>
      </c>
    </row>
    <row r="82" spans="1:16" ht="15" customHeight="1" x14ac:dyDescent="0.3">
      <c r="A82" s="25" t="str">
        <f>'Gene Table'!B82</f>
        <v>TNFSF14</v>
      </c>
      <c r="B82" s="102">
        <v>80</v>
      </c>
      <c r="C82" s="23">
        <v>24.92</v>
      </c>
      <c r="D82" s="23">
        <v>24.76</v>
      </c>
      <c r="E82" s="23">
        <v>24.56</v>
      </c>
      <c r="F82" s="39"/>
      <c r="G82" s="39"/>
      <c r="H82" s="39"/>
      <c r="I82" s="39"/>
      <c r="J82" s="39"/>
      <c r="K82" s="39"/>
      <c r="L82" s="39"/>
      <c r="M82" s="116"/>
      <c r="N82" s="116"/>
      <c r="O82" s="40">
        <f>IF(ISERROR(AVERAGE(Calculations!Q83:AB83)),"",AVERAGE(Calculations!Q83:AB83))</f>
        <v>24.74666666666667</v>
      </c>
      <c r="P82" s="41">
        <f>IF(ISERROR(STDEV(Calculations!Q83:AB83)),"",IF(COUNT(Calculations!Q83:AB83)&lt;3,"N/A",STDEV(Calculations!Q83:AB83)))</f>
        <v>0.18036999011291729</v>
      </c>
    </row>
    <row r="83" spans="1:16" ht="15" customHeight="1" x14ac:dyDescent="0.3">
      <c r="A83" s="25" t="str">
        <f>'Gene Table'!B83</f>
        <v>TNFSF4</v>
      </c>
      <c r="B83" s="102">
        <v>81</v>
      </c>
      <c r="C83" s="23">
        <v>35.82</v>
      </c>
      <c r="D83" s="23">
        <v>35.380000000000003</v>
      </c>
      <c r="E83" s="23">
        <v>35.15</v>
      </c>
      <c r="F83" s="39"/>
      <c r="G83" s="39"/>
      <c r="H83" s="39"/>
      <c r="I83" s="39"/>
      <c r="J83" s="39"/>
      <c r="K83" s="39"/>
      <c r="L83" s="39"/>
      <c r="M83" s="116"/>
      <c r="N83" s="116"/>
      <c r="O83" s="40">
        <f>IF(ISERROR(AVERAGE(Calculations!Q84:AB84)),"",AVERAGE(Calculations!Q84:AB84))</f>
        <v>35</v>
      </c>
      <c r="P83" s="41">
        <f>IF(ISERROR(STDEV(Calculations!Q84:AB84)),"",IF(COUNT(Calculations!Q84:AB84)&lt;3,"N/A",STDEV(Calculations!Q84:AB84)))</f>
        <v>0</v>
      </c>
    </row>
    <row r="84" spans="1:16" ht="15" customHeight="1" x14ac:dyDescent="0.3">
      <c r="A84" s="25" t="str">
        <f>'Gene Table'!B84</f>
        <v>TNFSF8</v>
      </c>
      <c r="B84" s="102">
        <v>82</v>
      </c>
      <c r="C84" s="23">
        <v>26.77</v>
      </c>
      <c r="D84" s="23">
        <v>26.85</v>
      </c>
      <c r="E84" s="23">
        <v>27.04</v>
      </c>
      <c r="F84" s="39"/>
      <c r="G84" s="39"/>
      <c r="H84" s="39"/>
      <c r="I84" s="39"/>
      <c r="J84" s="39"/>
      <c r="K84" s="39"/>
      <c r="L84" s="39"/>
      <c r="M84" s="116"/>
      <c r="N84" s="116"/>
      <c r="O84" s="40">
        <f>IF(ISERROR(AVERAGE(Calculations!Q85:AB85)),"",AVERAGE(Calculations!Q85:AB85))</f>
        <v>26.886666666666667</v>
      </c>
      <c r="P84" s="41">
        <f>IF(ISERROR(STDEV(Calculations!Q85:AB85)),"",IF(COUNT(Calculations!Q85:AB85)&lt;3,"N/A",STDEV(Calculations!Q85:AB85)))</f>
        <v>0.13868429375143099</v>
      </c>
    </row>
    <row r="85" spans="1:16" ht="15" customHeight="1" x14ac:dyDescent="0.3">
      <c r="A85" s="25" t="str">
        <f>'Gene Table'!B85</f>
        <v>TXLNA</v>
      </c>
      <c r="B85" s="102">
        <v>83</v>
      </c>
      <c r="C85" s="23">
        <v>26.25</v>
      </c>
      <c r="D85" s="23">
        <v>26.23</v>
      </c>
      <c r="E85" s="23">
        <v>26.38</v>
      </c>
      <c r="F85" s="39"/>
      <c r="G85" s="39"/>
      <c r="H85" s="39"/>
      <c r="I85" s="39"/>
      <c r="J85" s="39"/>
      <c r="K85" s="39"/>
      <c r="L85" s="39"/>
      <c r="M85" s="116"/>
      <c r="N85" s="116"/>
      <c r="O85" s="40">
        <f>IF(ISERROR(AVERAGE(Calculations!Q86:AB86)),"",AVERAGE(Calculations!Q86:AB86))</f>
        <v>26.286666666666665</v>
      </c>
      <c r="P85" s="41">
        <f>IF(ISERROR(STDEV(Calculations!Q86:AB86)),"",IF(COUNT(Calculations!Q86:AB86)&lt;3,"N/A",STDEV(Calculations!Q86:AB86)))</f>
        <v>8.144527815247006E-2</v>
      </c>
    </row>
    <row r="86" spans="1:16" ht="15" customHeight="1" x14ac:dyDescent="0.3">
      <c r="A86" s="25" t="str">
        <f>'Gene Table'!B86</f>
        <v>VEGFA</v>
      </c>
      <c r="B86" s="102">
        <v>84</v>
      </c>
      <c r="C86" s="23">
        <v>22.3</v>
      </c>
      <c r="D86" s="23">
        <v>22.22</v>
      </c>
      <c r="E86" s="23">
        <v>22.28</v>
      </c>
      <c r="F86" s="39"/>
      <c r="G86" s="39"/>
      <c r="H86" s="39"/>
      <c r="I86" s="39"/>
      <c r="J86" s="39"/>
      <c r="K86" s="39"/>
      <c r="L86" s="39"/>
      <c r="M86" s="116"/>
      <c r="N86" s="116"/>
      <c r="O86" s="40">
        <f>IF(ISERROR(AVERAGE(Calculations!Q87:AB87)),"",AVERAGE(Calculations!Q87:AB87))</f>
        <v>22.266666666666666</v>
      </c>
      <c r="P86" s="41">
        <f>IF(ISERROR(STDEV(Calculations!Q87:AB87)),"",IF(COUNT(Calculations!Q87:AB87)&lt;3,"N/A",STDEV(Calculations!Q87:AB87)))</f>
        <v>4.1633319989323764E-2</v>
      </c>
    </row>
    <row r="87" spans="1:16" ht="15" customHeight="1" x14ac:dyDescent="0.3">
      <c r="A87" s="25" t="str">
        <f>'Gene Table'!B87</f>
        <v>ACTB</v>
      </c>
      <c r="B87" s="102">
        <v>85</v>
      </c>
      <c r="C87" s="23">
        <v>14.08</v>
      </c>
      <c r="D87" s="23">
        <v>14.02</v>
      </c>
      <c r="E87" s="23">
        <v>14.13</v>
      </c>
      <c r="F87" s="39"/>
      <c r="G87" s="39"/>
      <c r="H87" s="39"/>
      <c r="I87" s="39"/>
      <c r="J87" s="39"/>
      <c r="K87" s="39"/>
      <c r="L87" s="39"/>
      <c r="M87" s="116"/>
      <c r="N87" s="116"/>
      <c r="O87" s="40">
        <f>IF(ISERROR(AVERAGE(Calculations!Q88:AB88)),"",AVERAGE(Calculations!Q88:AB88))</f>
        <v>14.076666666666668</v>
      </c>
      <c r="P87" s="41">
        <f>IF(ISERROR(STDEV(Calculations!Q88:AB88)),"",IF(COUNT(Calculations!Q88:AB88)&lt;3,"N/A",STDEV(Calculations!Q88:AB88)))</f>
        <v>5.507570547286162E-2</v>
      </c>
    </row>
    <row r="88" spans="1:16" ht="15" customHeight="1" x14ac:dyDescent="0.3">
      <c r="A88" s="25" t="str">
        <f>'Gene Table'!B88</f>
        <v>B2M</v>
      </c>
      <c r="B88" s="102">
        <v>86</v>
      </c>
      <c r="C88" s="23">
        <v>24.52</v>
      </c>
      <c r="D88" s="23">
        <v>24.44</v>
      </c>
      <c r="E88" s="23">
        <v>24.52</v>
      </c>
      <c r="F88" s="39"/>
      <c r="G88" s="39"/>
      <c r="H88" s="39"/>
      <c r="I88" s="39"/>
      <c r="J88" s="39"/>
      <c r="K88" s="39"/>
      <c r="L88" s="39"/>
      <c r="M88" s="116"/>
      <c r="N88" s="116"/>
      <c r="O88" s="40">
        <f>IF(ISERROR(AVERAGE(Calculations!Q89:AB89)),"",AVERAGE(Calculations!Q89:AB89))</f>
        <v>24.493333333333336</v>
      </c>
      <c r="P88" s="41">
        <f>IF(ISERROR(STDEV(Calculations!Q89:AB89)),"",IF(COUNT(Calculations!Q89:AB89)&lt;3,"N/A",STDEV(Calculations!Q89:AB89)))</f>
        <v>4.6188021535169078E-2</v>
      </c>
    </row>
    <row r="89" spans="1:16" ht="15" customHeight="1" x14ac:dyDescent="0.3">
      <c r="A89" s="25" t="str">
        <f>'Gene Table'!B89</f>
        <v>GAPDH</v>
      </c>
      <c r="B89" s="102">
        <v>87</v>
      </c>
      <c r="C89" s="23">
        <v>18.559999999999999</v>
      </c>
      <c r="D89" s="23">
        <v>18.350000000000001</v>
      </c>
      <c r="E89" s="23">
        <v>18.739999999999998</v>
      </c>
      <c r="F89" s="39"/>
      <c r="G89" s="39"/>
      <c r="H89" s="39"/>
      <c r="I89" s="39"/>
      <c r="J89" s="39"/>
      <c r="K89" s="39"/>
      <c r="L89" s="39"/>
      <c r="M89" s="116"/>
      <c r="N89" s="116"/>
      <c r="O89" s="40">
        <f>IF(ISERROR(AVERAGE(Calculations!Q90:AB90)),"",AVERAGE(Calculations!Q90:AB90))</f>
        <v>18.549999999999997</v>
      </c>
      <c r="P89" s="41">
        <f>IF(ISERROR(STDEV(Calculations!Q90:AB90)),"",IF(COUNT(Calculations!Q90:AB90)&lt;3,"N/A",STDEV(Calculations!Q90:AB90)))</f>
        <v>0.19519221295942982</v>
      </c>
    </row>
    <row r="90" spans="1:16" ht="15" customHeight="1" x14ac:dyDescent="0.3">
      <c r="A90" s="25" t="str">
        <f>'Gene Table'!B90</f>
        <v>HPRT1</v>
      </c>
      <c r="B90" s="102">
        <v>88</v>
      </c>
      <c r="C90" s="23">
        <v>17.89</v>
      </c>
      <c r="D90" s="23">
        <v>17.77</v>
      </c>
      <c r="E90" s="23">
        <v>18.010000000000002</v>
      </c>
      <c r="F90" s="39"/>
      <c r="G90" s="39"/>
      <c r="H90" s="39"/>
      <c r="I90" s="39"/>
      <c r="J90" s="39"/>
      <c r="K90" s="39"/>
      <c r="L90" s="39"/>
      <c r="M90" s="116"/>
      <c r="N90" s="116"/>
      <c r="O90" s="40">
        <f>IF(ISERROR(AVERAGE(Calculations!Q91:AB91)),"",AVERAGE(Calculations!Q91:AB91))</f>
        <v>17.89</v>
      </c>
      <c r="P90" s="41">
        <f>IF(ISERROR(STDEV(Calculations!Q91:AB91)),"",IF(COUNT(Calculations!Q91:AB91)&lt;3,"N/A",STDEV(Calculations!Q91:AB91)))</f>
        <v>0.12000000000000099</v>
      </c>
    </row>
    <row r="91" spans="1:16" ht="15" customHeight="1" x14ac:dyDescent="0.3">
      <c r="A91" s="25" t="str">
        <f>'Gene Table'!B91</f>
        <v>RPLP0</v>
      </c>
      <c r="B91" s="102">
        <v>89</v>
      </c>
      <c r="C91" s="23">
        <v>17.3</v>
      </c>
      <c r="D91" s="23">
        <v>17.13</v>
      </c>
      <c r="E91" s="23">
        <v>17.48</v>
      </c>
      <c r="F91" s="39"/>
      <c r="G91" s="39"/>
      <c r="H91" s="39"/>
      <c r="I91" s="39"/>
      <c r="J91" s="39"/>
      <c r="K91" s="39"/>
      <c r="L91" s="39"/>
      <c r="M91" s="116"/>
      <c r="N91" s="116"/>
      <c r="O91" s="40">
        <f>IF(ISERROR(AVERAGE(Calculations!Q92:AB92)),"",AVERAGE(Calculations!Q92:AB92))</f>
        <v>17.303333333333331</v>
      </c>
      <c r="P91" s="41">
        <f>IF(ISERROR(STDEV(Calculations!Q92:AB92)),"",IF(COUNT(Calculations!Q92:AB92)&lt;3,"N/A",STDEV(Calculations!Q92:AB92)))</f>
        <v>0.17502380790433505</v>
      </c>
    </row>
    <row r="92" spans="1:16" ht="15" customHeight="1" x14ac:dyDescent="0.3">
      <c r="A92" s="25" t="str">
        <f>'Gene Table'!B92</f>
        <v>HGDC</v>
      </c>
      <c r="B92" s="102">
        <v>90</v>
      </c>
      <c r="C92" s="23">
        <v>40.090000000000003</v>
      </c>
      <c r="D92" s="23">
        <v>38.54</v>
      </c>
      <c r="E92" s="23">
        <v>39.79</v>
      </c>
      <c r="F92" s="39"/>
      <c r="G92" s="39"/>
      <c r="H92" s="39"/>
      <c r="I92" s="39"/>
      <c r="J92" s="39"/>
      <c r="K92" s="39"/>
      <c r="L92" s="39"/>
      <c r="M92" s="116"/>
      <c r="N92" s="116"/>
      <c r="O92" s="40">
        <f>IF(ISERROR(AVERAGE(Calculations!Q93:AB93)),"",AVERAGE(Calculations!Q93:AB93))</f>
        <v>35</v>
      </c>
      <c r="P92" s="41">
        <f>IF(ISERROR(STDEV(Calculations!Q93:AB93)),"",IF(COUNT(Calculations!Q93:AB93)&lt;3,"N/A",STDEV(Calculations!Q93:AB93)))</f>
        <v>0</v>
      </c>
    </row>
    <row r="93" spans="1:16" ht="15" customHeight="1" x14ac:dyDescent="0.3">
      <c r="A93" s="25" t="str">
        <f>'Gene Table'!B93</f>
        <v>RTC1</v>
      </c>
      <c r="B93" s="102">
        <v>91</v>
      </c>
      <c r="C93" s="23">
        <v>21.25</v>
      </c>
      <c r="D93" s="23">
        <v>21.2</v>
      </c>
      <c r="E93" s="23">
        <v>21.44</v>
      </c>
      <c r="F93" s="39"/>
      <c r="G93" s="39"/>
      <c r="H93" s="39"/>
      <c r="I93" s="39"/>
      <c r="J93" s="39"/>
      <c r="K93" s="39"/>
      <c r="L93" s="39"/>
      <c r="M93" s="116"/>
      <c r="N93" s="116"/>
      <c r="O93" s="40">
        <f>IF(ISERROR(AVERAGE(Calculations!Q94:AB94)),"",AVERAGE(Calculations!Q94:AB94))</f>
        <v>21.296666666666667</v>
      </c>
      <c r="P93" s="41">
        <f>IF(ISERROR(STDEV(Calculations!Q94:AB94)),"",IF(COUNT(Calculations!Q94:AB94)&lt;3,"N/A",STDEV(Calculations!Q94:AB94)))</f>
        <v>0.12662279942148486</v>
      </c>
    </row>
    <row r="94" spans="1:16" ht="15" customHeight="1" x14ac:dyDescent="0.3">
      <c r="A94" s="25" t="str">
        <f>'Gene Table'!B94</f>
        <v>RTC2</v>
      </c>
      <c r="B94" s="102">
        <v>92</v>
      </c>
      <c r="C94" s="23">
        <v>21.19</v>
      </c>
      <c r="D94" s="23">
        <v>21.15</v>
      </c>
      <c r="E94" s="23">
        <v>21.43</v>
      </c>
      <c r="F94" s="39"/>
      <c r="G94" s="39"/>
      <c r="H94" s="39"/>
      <c r="I94" s="39"/>
      <c r="J94" s="39"/>
      <c r="K94" s="39"/>
      <c r="L94" s="39"/>
      <c r="M94" s="116"/>
      <c r="N94" s="116"/>
      <c r="O94" s="40">
        <f>IF(ISERROR(AVERAGE(Calculations!Q95:AB95)),"",AVERAGE(Calculations!Q95:AB95))</f>
        <v>21.256666666666668</v>
      </c>
      <c r="P94" s="41">
        <f>IF(ISERROR(STDEV(Calculations!Q95:AB95)),"",IF(COUNT(Calculations!Q95:AB95)&lt;3,"N/A",STDEV(Calculations!Q95:AB95)))</f>
        <v>0.15143755588800736</v>
      </c>
    </row>
    <row r="95" spans="1:16" ht="15" customHeight="1" x14ac:dyDescent="0.3">
      <c r="A95" s="25" t="str">
        <f>'Gene Table'!B95</f>
        <v>RTC3</v>
      </c>
      <c r="B95" s="102">
        <v>93</v>
      </c>
      <c r="C95" s="23">
        <v>21.36</v>
      </c>
      <c r="D95" s="23">
        <v>21.23</v>
      </c>
      <c r="E95" s="23">
        <v>21.56</v>
      </c>
      <c r="F95" s="39"/>
      <c r="G95" s="39"/>
      <c r="H95" s="39"/>
      <c r="I95" s="39"/>
      <c r="J95" s="39"/>
      <c r="K95" s="39"/>
      <c r="L95" s="39"/>
      <c r="M95" s="116"/>
      <c r="N95" s="116"/>
      <c r="O95" s="40">
        <f>IF(ISERROR(AVERAGE(Calculations!Q96:AB96)),"",AVERAGE(Calculations!Q96:AB96))</f>
        <v>21.383333333333336</v>
      </c>
      <c r="P95" s="41">
        <f>IF(ISERROR(STDEV(Calculations!Q96:AB96)),"",IF(COUNT(Calculations!Q96:AB96)&lt;3,"N/A",STDEV(Calculations!Q96:AB96)))</f>
        <v>0.16623276853055494</v>
      </c>
    </row>
    <row r="96" spans="1:16" ht="15" customHeight="1" x14ac:dyDescent="0.3">
      <c r="A96" s="25" t="str">
        <f>'Gene Table'!B96</f>
        <v>PPC1</v>
      </c>
      <c r="B96" s="102">
        <v>94</v>
      </c>
      <c r="C96" s="23">
        <v>17.510000000000002</v>
      </c>
      <c r="D96" s="23">
        <v>17.53</v>
      </c>
      <c r="E96" s="23">
        <v>17.61</v>
      </c>
      <c r="F96" s="39"/>
      <c r="G96" s="39"/>
      <c r="H96" s="39"/>
      <c r="I96" s="39"/>
      <c r="J96" s="39"/>
      <c r="K96" s="39"/>
      <c r="L96" s="39"/>
      <c r="M96" s="116"/>
      <c r="N96" s="116"/>
      <c r="O96" s="40">
        <f>IF(ISERROR(AVERAGE(Calculations!Q97:AB97)),"",AVERAGE(Calculations!Q97:AB97))</f>
        <v>17.55</v>
      </c>
      <c r="P96" s="41">
        <f>IF(ISERROR(STDEV(Calculations!Q97:AB97)),"",IF(COUNT(Calculations!Q97:AB97)&lt;3,"N/A",STDEV(Calculations!Q97:AB97)))</f>
        <v>5.2915026221290684E-2</v>
      </c>
    </row>
    <row r="97" spans="1:16" ht="15" customHeight="1" x14ac:dyDescent="0.3">
      <c r="A97" s="25" t="str">
        <f>'Gene Table'!B97</f>
        <v>PPC2</v>
      </c>
      <c r="B97" s="102">
        <v>95</v>
      </c>
      <c r="C97" s="23">
        <v>17.64</v>
      </c>
      <c r="D97" s="23">
        <v>17.41</v>
      </c>
      <c r="E97" s="23">
        <v>17.54</v>
      </c>
      <c r="F97" s="26"/>
      <c r="G97" s="26"/>
      <c r="H97" s="26"/>
      <c r="I97" s="26"/>
      <c r="J97" s="26"/>
      <c r="K97" s="26"/>
      <c r="L97" s="26"/>
      <c r="M97" s="117"/>
      <c r="N97" s="117"/>
      <c r="O97" s="40">
        <f>IF(ISERROR(AVERAGE(Calculations!Q98:AB98)),"",AVERAGE(Calculations!Q98:AB98))</f>
        <v>17.529999999999998</v>
      </c>
      <c r="P97" s="41">
        <f>IF(ISERROR(STDEV(Calculations!Q98:AB98)),"",IF(COUNT(Calculations!Q98:AB98)&lt;3,"N/A",STDEV(Calculations!Q98:AB98)))</f>
        <v>0.11532562594670812</v>
      </c>
    </row>
    <row r="98" spans="1:16" ht="15" customHeight="1" x14ac:dyDescent="0.3">
      <c r="A98" s="25" t="str">
        <f>'Gene Table'!B98</f>
        <v>PPC3</v>
      </c>
      <c r="B98" s="102">
        <v>96</v>
      </c>
      <c r="C98" s="23">
        <v>17.899999999999999</v>
      </c>
      <c r="D98" s="23">
        <v>17.93</v>
      </c>
      <c r="E98" s="23">
        <v>17.66</v>
      </c>
      <c r="F98" s="26"/>
      <c r="G98" s="26"/>
      <c r="H98" s="26"/>
      <c r="I98" s="26"/>
      <c r="J98" s="26"/>
      <c r="K98" s="26"/>
      <c r="L98" s="26"/>
      <c r="M98" s="117"/>
      <c r="N98" s="117"/>
      <c r="O98" s="40">
        <f>IF(ISERROR(AVERAGE(Calculations!Q99:AB99)),"",AVERAGE(Calculations!Q99:AB99))</f>
        <v>17.829999999999998</v>
      </c>
      <c r="P98" s="41">
        <f>IF(ISERROR(STDEV(Calculations!Q99:AB99)),"",IF(COUNT(Calculations!Q99:AB99)&lt;3,"N/A",STDEV(Calculations!Q99:AB99)))</f>
        <v>0.1479864858694869</v>
      </c>
    </row>
    <row r="100" spans="1:16" ht="15" customHeight="1" x14ac:dyDescent="0.3">
      <c r="A100" s="186" t="s">
        <v>123</v>
      </c>
      <c r="B100" s="187"/>
      <c r="C100" s="187"/>
      <c r="D100" s="187"/>
      <c r="E100" s="187"/>
      <c r="F100" s="187"/>
      <c r="G100" s="187"/>
      <c r="H100" s="187"/>
      <c r="I100" s="187"/>
      <c r="J100" s="187"/>
      <c r="K100" s="187"/>
      <c r="L100" s="187"/>
      <c r="M100" s="187"/>
      <c r="N100" s="187"/>
      <c r="O100" s="187"/>
      <c r="P100" s="188"/>
    </row>
    <row r="101" spans="1:16" ht="15" customHeight="1" x14ac:dyDescent="0.3">
      <c r="A101" s="43"/>
      <c r="B101" s="43"/>
      <c r="C101" s="43"/>
      <c r="D101" s="43"/>
      <c r="E101" s="43"/>
      <c r="F101" s="43"/>
      <c r="G101" s="43"/>
      <c r="H101" s="43"/>
      <c r="I101" s="43"/>
      <c r="J101" s="43"/>
      <c r="K101" s="43"/>
      <c r="L101" s="43"/>
      <c r="M101" s="43"/>
      <c r="N101" s="43"/>
      <c r="O101" s="43"/>
      <c r="P101" s="43"/>
    </row>
    <row r="102" spans="1:16" ht="15" customHeight="1" x14ac:dyDescent="0.3">
      <c r="B102" s="16"/>
    </row>
    <row r="103" spans="1:16" ht="15" customHeight="1" x14ac:dyDescent="0.3">
      <c r="B103" s="16"/>
    </row>
    <row r="105" spans="1:16" ht="15" customHeight="1" x14ac:dyDescent="0.3">
      <c r="C105" s="44"/>
    </row>
    <row r="106" spans="1:16" ht="15" customHeight="1" x14ac:dyDescent="0.3">
      <c r="C106" s="44"/>
    </row>
    <row r="107" spans="1:16" ht="15" customHeight="1" x14ac:dyDescent="0.3">
      <c r="C107" s="44"/>
    </row>
    <row r="108" spans="1:16" ht="15" customHeight="1" x14ac:dyDescent="0.3">
      <c r="C108" s="44"/>
    </row>
    <row r="109" spans="1:16" ht="15" customHeight="1" x14ac:dyDescent="0.3">
      <c r="C109" s="44"/>
    </row>
  </sheetData>
  <mergeCells count="4">
    <mergeCell ref="A100:P100"/>
    <mergeCell ref="A1:A2"/>
    <mergeCell ref="B1:B2"/>
    <mergeCell ref="C1:P1"/>
  </mergeCells>
  <conditionalFormatting sqref="C3:O98">
    <cfRule type="cellIs" dxfId="7"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9EEF6CB6-20ED-4ECE-B875-C7E55452A678}">
            <xm:f>Calculations!$C$109</xm:f>
            <x14:dxf>
              <font>
                <b/>
                <i val="0"/>
                <condense val="0"/>
                <extend val="0"/>
                <color indexed="10"/>
              </font>
            </x14:dxf>
          </x14:cfRule>
          <xm:sqref>C3:O98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4"/>
  <sheetViews>
    <sheetView workbookViewId="0">
      <selection sqref="A1:A2"/>
    </sheetView>
  </sheetViews>
  <sheetFormatPr defaultColWidth="6.58203125" defaultRowHeight="15" customHeight="1" x14ac:dyDescent="0.3"/>
  <cols>
    <col min="1" max="1" width="25.58203125" style="48" customWidth="1"/>
    <col min="2" max="2" width="6.58203125" style="48"/>
    <col min="3" max="12" width="8.58203125" style="48" customWidth="1"/>
    <col min="13" max="14" width="8.58203125" style="114" customWidth="1"/>
    <col min="15" max="15" width="6.58203125" style="48"/>
    <col min="16" max="16" width="25.58203125" style="48" customWidth="1"/>
    <col min="17" max="17" width="6.58203125" style="48"/>
    <col min="18" max="27" width="8.58203125" style="48" customWidth="1"/>
    <col min="28" max="29" width="8.58203125" style="114" customWidth="1"/>
    <col min="30" max="16384" width="6.58203125" style="48"/>
  </cols>
  <sheetData>
    <row r="1" spans="1:29" s="32" customFormat="1" ht="15" customHeight="1" x14ac:dyDescent="0.3">
      <c r="A1" s="189" t="s">
        <v>270</v>
      </c>
      <c r="B1" s="176" t="s">
        <v>268</v>
      </c>
      <c r="C1" s="181" t="str">
        <f>Results!C2</f>
        <v>Test Group</v>
      </c>
      <c r="D1" s="183"/>
      <c r="E1" s="183"/>
      <c r="F1" s="183"/>
      <c r="G1" s="183"/>
      <c r="H1" s="183"/>
      <c r="I1" s="183"/>
      <c r="J1" s="183"/>
      <c r="K1" s="183"/>
      <c r="L1" s="183"/>
      <c r="M1" s="183"/>
      <c r="N1" s="184"/>
      <c r="O1" s="48"/>
      <c r="P1" s="189" t="s">
        <v>270</v>
      </c>
      <c r="Q1" s="176" t="s">
        <v>268</v>
      </c>
      <c r="R1" s="181" t="str">
        <f>Results!D2</f>
        <v>Control Group</v>
      </c>
      <c r="S1" s="183"/>
      <c r="T1" s="183"/>
      <c r="U1" s="183"/>
      <c r="V1" s="183"/>
      <c r="W1" s="183"/>
      <c r="X1" s="183"/>
      <c r="Y1" s="183"/>
      <c r="Z1" s="183"/>
      <c r="AA1" s="183"/>
      <c r="AB1" s="183"/>
      <c r="AC1" s="184"/>
    </row>
    <row r="2" spans="1:29" ht="15" customHeight="1" x14ac:dyDescent="0.3">
      <c r="A2" s="190"/>
      <c r="B2" s="176"/>
      <c r="C2" s="45" t="s">
        <v>221</v>
      </c>
      <c r="D2" s="45" t="s">
        <v>222</v>
      </c>
      <c r="E2" s="45" t="s">
        <v>223</v>
      </c>
      <c r="F2" s="45" t="s">
        <v>224</v>
      </c>
      <c r="G2" s="45" t="s">
        <v>225</v>
      </c>
      <c r="H2" s="45" t="s">
        <v>226</v>
      </c>
      <c r="I2" s="45" t="s">
        <v>227</v>
      </c>
      <c r="J2" s="45" t="s">
        <v>228</v>
      </c>
      <c r="K2" s="45" t="s">
        <v>229</v>
      </c>
      <c r="L2" s="45" t="s">
        <v>230</v>
      </c>
      <c r="M2" s="115" t="s">
        <v>273</v>
      </c>
      <c r="N2" s="115" t="s">
        <v>274</v>
      </c>
      <c r="P2" s="190"/>
      <c r="Q2" s="176"/>
      <c r="R2" s="45" t="s">
        <v>221</v>
      </c>
      <c r="S2" s="45" t="s">
        <v>222</v>
      </c>
      <c r="T2" s="45" t="s">
        <v>223</v>
      </c>
      <c r="U2" s="45" t="s">
        <v>224</v>
      </c>
      <c r="V2" s="45" t="s">
        <v>225</v>
      </c>
      <c r="W2" s="45" t="s">
        <v>226</v>
      </c>
      <c r="X2" s="45" t="s">
        <v>227</v>
      </c>
      <c r="Y2" s="45" t="s">
        <v>228</v>
      </c>
      <c r="Z2" s="45" t="s">
        <v>229</v>
      </c>
      <c r="AA2" s="45" t="s">
        <v>230</v>
      </c>
      <c r="AB2" s="115" t="s">
        <v>273</v>
      </c>
      <c r="AC2" s="115" t="s">
        <v>274</v>
      </c>
    </row>
    <row r="3" spans="1:29" ht="15" customHeight="1" x14ac:dyDescent="0.3">
      <c r="A3" s="35" t="str">
        <f>IF(ISNUMBER(MATCH(VLOOKUP(LEFT('Gene Table'!$B$1,4),'Array Content'!$A$2:$G$14,2,FALSE),'Gene Table'!$B$3:$B$98,0)),VLOOKUP(LEFT('Gene Table'!$B$1,4),'Array Content'!$A$2:$G$14,2,FALSE),"")</f>
        <v>ACTB</v>
      </c>
      <c r="B3" s="28">
        <f>IF(A3="","",IF(VLOOKUP($A3,'Test Sample Data'!$A$3:$N498,2,FALSE)=0,"",VLOOKUP($A3,'Test Sample Data'!$A$3:$N498,2,FALSE)))</f>
        <v>85</v>
      </c>
      <c r="C3" s="8">
        <f>IF(A3="","",IF(VLOOKUP($A3,Calculations!$A$4:$N$99,3,FALSE)=0,"",VLOOKUP($A3,Calculations!$A$4:$N$99,3,FALSE)))</f>
        <v>14.21</v>
      </c>
      <c r="D3" s="8">
        <f>IF(A3="","",IF(VLOOKUP($A3,Calculations!$A$4:$N$99,4,FALSE)=0,"",VLOOKUP($A3,Calculations!$A$4:$N$99,4,FALSE)))</f>
        <v>14.67</v>
      </c>
      <c r="E3" s="8">
        <f>IF(A3="","",IF(VLOOKUP($A3,Calculations!$A$4:$N$99,5,FALSE)=0,"",VLOOKUP($A3,Calculations!$A$4:$N$99,5,FALSE)))</f>
        <v>14.65</v>
      </c>
      <c r="F3" s="8" t="str">
        <f>IF(A3="","",IF(VLOOKUP($A3,Calculations!$A$4:$N$99,6,FALSE)=0,"",VLOOKUP($A3,Calculations!$A$4:$N$99,6,FALSE)))</f>
        <v/>
      </c>
      <c r="G3" s="8" t="str">
        <f>IF(A3="","",IF(VLOOKUP($A3,Calculations!$A$4:$N$99,7,FALSE)=0,"",VLOOKUP($A3,Calculations!$A$4:$N$99,7,FALSE)))</f>
        <v/>
      </c>
      <c r="H3" s="8" t="str">
        <f>IF(A3="","",IF(VLOOKUP($A3,Calculations!$A$4:$N$99,8,FALSE)=0,"",VLOOKUP($A3,Calculations!$A$4:$N$99,8,FALSE)))</f>
        <v/>
      </c>
      <c r="I3" s="8" t="str">
        <f>IF(A3="","",IF(VLOOKUP($A3,Calculations!$A$4:$N$99,9,FALSE)=0,"",VLOOKUP($A3,Calculations!$A$4:$N$99,9,FALSE)))</f>
        <v/>
      </c>
      <c r="J3" s="8" t="str">
        <f>IF(A3="","",IF(VLOOKUP($A3,Calculations!$A$4:$N$99,10,FALSE)=0,"",VLOOKUP($A3,Calculations!$A$4:$N$99,10,FALSE)))</f>
        <v/>
      </c>
      <c r="K3" s="8" t="str">
        <f>IF(A3="","",IF(VLOOKUP($A3,Calculations!$A$4:$N$99,11,FALSE)=0,"",VLOOKUP($A3,Calculations!$A$4:$N$99,11,FALSE)))</f>
        <v/>
      </c>
      <c r="L3" s="8" t="str">
        <f>IF(A3="","",IF(VLOOKUP($A3,Calculations!$A$4:$N$99,12,FALSE)=0,"",VLOOKUP($A3,Calculations!$A$4:$N$99,12,FALSE)))</f>
        <v/>
      </c>
      <c r="M3" s="8" t="str">
        <f>IF(B3="","",IF(VLOOKUP($A3,Calculations!$A$4:$N$99,13,FALSE)=0,"",VLOOKUP($A3,Calculations!$A$4:$N$99,13,FALSE)))</f>
        <v/>
      </c>
      <c r="N3" s="8" t="str">
        <f>IF(C3="","",IF(VLOOKUP($A3,Calculations!$A$4:$N$99,14,FALSE)=0,"",VLOOKUP($A3,Calculations!$A$4:$N$99,14,FALSE)))</f>
        <v/>
      </c>
      <c r="P3" s="52" t="str">
        <f t="shared" ref="P3:P22" si="0">IF(A3=0,"",A3)</f>
        <v>ACTB</v>
      </c>
      <c r="Q3" s="52">
        <f t="shared" ref="Q3:Q22" si="1">IF(B3=0,"",B3)</f>
        <v>85</v>
      </c>
      <c r="R3" s="8">
        <f>IF(A3="","",IF(VLOOKUP($A3,Calculations!$O$4:$AB$99,3,FALSE)=0,"",VLOOKUP($A3,Calculations!$O$4:$AB$99,3,FALSE)))</f>
        <v>14.08</v>
      </c>
      <c r="S3" s="8">
        <f>IF(B3="","",IF(VLOOKUP($A3,Calculations!$O$4:$AB$99,4,FALSE)=0,"",VLOOKUP($A3,Calculations!$O$4:$AB$99,4,FALSE)))</f>
        <v>14.02</v>
      </c>
      <c r="T3" s="8">
        <f>IF(C3="","",IF(VLOOKUP($A3,Calculations!$O$4:$AB$99,5,FALSE)=0,"",VLOOKUP($A3,Calculations!$O$4:$AB$99,5,FALSE)))</f>
        <v>14.13</v>
      </c>
      <c r="U3" s="8" t="str">
        <f>IF(D3="","",IF(VLOOKUP($A3,Calculations!$O$4:$AB$99,6,FALSE)=0,"",VLOOKUP($A3,Calculations!$O$4:$AB$99,6,FALSE)))</f>
        <v/>
      </c>
      <c r="V3" s="8" t="str">
        <f>IF(E3="","",IF(VLOOKUP($A3,Calculations!$O$4:$AB$99,7,FALSE)=0,"",VLOOKUP($A3,Calculations!$O$4:$AB$99,7,FALSE)))</f>
        <v/>
      </c>
      <c r="W3" s="8" t="str">
        <f>IF(F3="","",IF(VLOOKUP($A3,Calculations!$O$4:$AB$99,8,FALSE)=0,"",VLOOKUP($A3,Calculations!$O$4:$AB$99,8,FALSE)))</f>
        <v/>
      </c>
      <c r="X3" s="8" t="str">
        <f>IF(G3="","",IF(VLOOKUP($A3,Calculations!$O$4:$AB$99,9,FALSE)=0,"",VLOOKUP($A3,Calculations!$O$4:$AB$99,9,FALSE)))</f>
        <v/>
      </c>
      <c r="Y3" s="8" t="str">
        <f>IF(H3="","",IF(VLOOKUP($A3,Calculations!$O$4:$AB$99,10,FALSE)=0,"",VLOOKUP($A3,Calculations!$O$4:$AB$99,10,FALSE)))</f>
        <v/>
      </c>
      <c r="Z3" s="8" t="str">
        <f>IF(I3="","",IF(VLOOKUP($A3,Calculations!$O$4:$AB$99,11,FALSE)=0,"",VLOOKUP($A3,Calculations!$O$4:$AB$99,11,FALSE)))</f>
        <v/>
      </c>
      <c r="AA3" s="8" t="str">
        <f>IF(J3="","",IF(VLOOKUP($A3,Calculations!$O$4:$AB$99,12,FALSE)=0,"",VLOOKUP($A3,Calculations!$O$4:$AB$99,12,FALSE)))</f>
        <v/>
      </c>
      <c r="AB3" s="8" t="str">
        <f>IF(K3="","",IF(VLOOKUP($A3,Calculations!$O$4:$AB$99,13,FALSE)=0,"",VLOOKUP($A3,Calculations!$O$4:$AB$99,13,FALSE)))</f>
        <v/>
      </c>
      <c r="AC3" s="8" t="str">
        <f>IF(L3="","",IF(VLOOKUP($A3,Calculations!$O$4:$AB$99,14,FALSE)=0,"",VLOOKUP($A3,Calculations!$O$4:$AB$99,14,FALSE)))</f>
        <v/>
      </c>
    </row>
    <row r="4" spans="1:29" ht="15" customHeight="1" x14ac:dyDescent="0.3">
      <c r="A4" s="35" t="str">
        <f>IF(ISNUMBER(MATCH(VLOOKUP(LEFT('Gene Table'!$B$1,4),'Array Content'!$A$2:$G$14,3,FALSE),'Gene Table'!$B$3:$B$98,0)),VLOOKUP(LEFT('Gene Table'!$B$1,4),'Array Content'!$A$2:$G$14,3,FALSE),"")</f>
        <v>B2M</v>
      </c>
      <c r="B4" s="28">
        <f>IF(A4="","",IF(VLOOKUP($A4,'Test Sample Data'!$A$3:$N498,2,FALSE)=0,"",VLOOKUP($A4,'Test Sample Data'!$A$3:$N498,2,FALSE)))</f>
        <v>86</v>
      </c>
      <c r="C4" s="8">
        <f>IF(A4="","",IF(VLOOKUP($A4,Calculations!$A$4:$N$99,3,FALSE)=0,"",VLOOKUP($A4,Calculations!$A$4:$N$99,3,FALSE)))</f>
        <v>25.01</v>
      </c>
      <c r="D4" s="8">
        <f>IF(A4="","",IF(VLOOKUP($A4,Calculations!$A$4:$N$99,4,FALSE)=0,"",VLOOKUP($A4,Calculations!$A$4:$N$99,4,FALSE)))</f>
        <v>24.19</v>
      </c>
      <c r="E4" s="8">
        <f>IF(A4="","",IF(VLOOKUP($A4,Calculations!$A$4:$N$99,5,FALSE)=0,"",VLOOKUP($A4,Calculations!$A$4:$N$99,5,FALSE)))</f>
        <v>24.09</v>
      </c>
      <c r="F4" s="8" t="str">
        <f>IF(A4="","",IF(VLOOKUP($A4,Calculations!$A$4:$N$99,6,FALSE)=0,"",VLOOKUP($A4,Calculations!$A$4:$N$99,6,FALSE)))</f>
        <v/>
      </c>
      <c r="G4" s="8" t="str">
        <f>IF(A4="","",IF(VLOOKUP($A4,Calculations!$A$4:$N$99,7,FALSE)=0,"",VLOOKUP($A4,Calculations!$A$4:$N$99,7,FALSE)))</f>
        <v/>
      </c>
      <c r="H4" s="8" t="str">
        <f>IF(A4="","",IF(VLOOKUP($A4,Calculations!$A$4:$N$99,8,FALSE)=0,"",VLOOKUP($A4,Calculations!$A$4:$N$99,8,FALSE)))</f>
        <v/>
      </c>
      <c r="I4" s="8" t="str">
        <f>IF(A4="","",IF(VLOOKUP($A4,Calculations!$A$4:$N$99,9,FALSE)=0,"",VLOOKUP($A4,Calculations!$A$4:$N$99,9,FALSE)))</f>
        <v/>
      </c>
      <c r="J4" s="8" t="str">
        <f>IF(A4="","",IF(VLOOKUP($A4,Calculations!$A$4:$N$99,10,FALSE)=0,"",VLOOKUP($A4,Calculations!$A$4:$N$99,10,FALSE)))</f>
        <v/>
      </c>
      <c r="K4" s="8" t="str">
        <f>IF(A4="","",IF(VLOOKUP($A4,Calculations!$A$4:$N$99,11,FALSE)=0,"",VLOOKUP($A4,Calculations!$A$4:$N$99,11,FALSE)))</f>
        <v/>
      </c>
      <c r="L4" s="8" t="str">
        <f>IF(A4="","",IF(VLOOKUP($A4,Calculations!$A$4:$N$99,12,FALSE)=0,"",VLOOKUP($A4,Calculations!$A$4:$N$99,12,FALSE)))</f>
        <v/>
      </c>
      <c r="M4" s="8" t="str">
        <f>IF(B4="","",IF(VLOOKUP($A4,Calculations!$A$3:$N499,13,FALSE)=0,"",VLOOKUP($A4,Calculations!$A$3:$N499,13,FALSE)))</f>
        <v/>
      </c>
      <c r="N4" s="8" t="str">
        <f>IF(C4="","",IF(VLOOKUP($A4,Calculations!$A$3:$N499,14,FALSE)=0,"",VLOOKUP($A4,Calculations!$A$3:$N499,14,FALSE)))</f>
        <v/>
      </c>
      <c r="P4" s="52" t="str">
        <f t="shared" si="0"/>
        <v>B2M</v>
      </c>
      <c r="Q4" s="52">
        <f t="shared" si="1"/>
        <v>86</v>
      </c>
      <c r="R4" s="8">
        <f>IF(A4="","",IF(VLOOKUP($A4,Calculations!$O$4:$AB$99,3,FALSE)=0,"",VLOOKUP($A4,Calculations!$O$4:$AB$99,3,FALSE)))</f>
        <v>24.52</v>
      </c>
      <c r="S4" s="8">
        <f>IF(B4="","",IF(VLOOKUP($A4,Calculations!$O$4:$AB$99,4,FALSE)=0,"",VLOOKUP($A4,Calculations!$O$4:$AB$99,4,FALSE)))</f>
        <v>24.44</v>
      </c>
      <c r="T4" s="8">
        <f>IF(C4="","",IF(VLOOKUP($A4,Calculations!$O$4:$AB$99,5,FALSE)=0,"",VLOOKUP($A4,Calculations!$O$4:$AB$99,5,FALSE)))</f>
        <v>24.52</v>
      </c>
      <c r="U4" s="8" t="str">
        <f>IF(D4="","",IF(VLOOKUP($A4,Calculations!$O$4:$AB$99,6,FALSE)=0,"",VLOOKUP($A4,Calculations!$O$4:$AB$99,6,FALSE)))</f>
        <v/>
      </c>
      <c r="V4" s="8" t="str">
        <f>IF(E4="","",IF(VLOOKUP($A4,Calculations!$O$4:$AB$99,7,FALSE)=0,"",VLOOKUP($A4,Calculations!$O$4:$AB$99,7,FALSE)))</f>
        <v/>
      </c>
      <c r="W4" s="8" t="str">
        <f>IF(F4="","",IF(VLOOKUP($A4,Calculations!$O$4:$AB$99,8,FALSE)=0,"",VLOOKUP($A4,Calculations!$O$4:$AB$99,8,FALSE)))</f>
        <v/>
      </c>
      <c r="X4" s="8" t="str">
        <f>IF(G4="","",IF(VLOOKUP($A4,Calculations!$O$4:$AB$99,9,FALSE)=0,"",VLOOKUP($A4,Calculations!$O$4:$AB$99,9,FALSE)))</f>
        <v/>
      </c>
      <c r="Y4" s="8" t="str">
        <f>IF(H4="","",IF(VLOOKUP($A4,Calculations!$O$4:$AB$99,10,FALSE)=0,"",VLOOKUP($A4,Calculations!$O$4:$AB$99,10,FALSE)))</f>
        <v/>
      </c>
      <c r="Z4" s="8" t="str">
        <f>IF(I4="","",IF(VLOOKUP($A4,Calculations!$O$4:$AB$99,11,FALSE)=0,"",VLOOKUP($A4,Calculations!$O$4:$AB$99,11,FALSE)))</f>
        <v/>
      </c>
      <c r="AA4" s="8" t="str">
        <f>IF(J4="","",IF(VLOOKUP($A4,Calculations!$O$4:$AB$99,12,FALSE)=0,"",VLOOKUP($A4,Calculations!$O$4:$AB$99,12,FALSE)))</f>
        <v/>
      </c>
      <c r="AB4" s="8" t="str">
        <f>IF(K4="","",IF(VLOOKUP($A4,Calculations!$A$3:$N499,13,FALSE)=0,"",VLOOKUP($A4,Calculations!$A$3:$N499,13,FALSE)))</f>
        <v/>
      </c>
      <c r="AC4" s="8" t="str">
        <f>IF(L4="","",IF(VLOOKUP($A4,Calculations!$A$3:$N499,14,FALSE)=0,"",VLOOKUP($A4,Calculations!$A$3:$N499,14,FALSE)))</f>
        <v/>
      </c>
    </row>
    <row r="5" spans="1:29" ht="15" customHeight="1" x14ac:dyDescent="0.3">
      <c r="A5" s="35" t="str">
        <f>IF(ISNUMBER(MATCH(VLOOKUP(LEFT('Gene Table'!$B$1,4),'Array Content'!$A$2:$G$14,4,FALSE),'Gene Table'!$B$3:$B$98,0)),VLOOKUP(LEFT('Gene Table'!$B$1,4),'Array Content'!$A$2:$G$14,4,FALSE),"")</f>
        <v>GAPDH</v>
      </c>
      <c r="B5" s="28">
        <f>IF(A5="","",IF(VLOOKUP($A5,'Test Sample Data'!$A$3:$N498,2,FALSE)=0,"",VLOOKUP($A5,'Test Sample Data'!$A$3:$N498,2,FALSE)))</f>
        <v>87</v>
      </c>
      <c r="C5" s="8">
        <f>IF(A5="","",IF(VLOOKUP($A5,Calculations!$A$4:$N$99,3,FALSE)=0,"",VLOOKUP($A5,Calculations!$A$4:$N$99,3,FALSE)))</f>
        <v>18.920000000000002</v>
      </c>
      <c r="D5" s="8">
        <f>IF(A5="","",IF(VLOOKUP($A5,Calculations!$A$4:$N$99,4,FALSE)=0,"",VLOOKUP($A5,Calculations!$A$4:$N$99,4,FALSE)))</f>
        <v>18.96</v>
      </c>
      <c r="E5" s="8">
        <f>IF(A5="","",IF(VLOOKUP($A5,Calculations!$A$4:$N$99,5,FALSE)=0,"",VLOOKUP($A5,Calculations!$A$4:$N$99,5,FALSE)))</f>
        <v>18.850000000000001</v>
      </c>
      <c r="F5" s="8" t="str">
        <f>IF(A5="","",IF(VLOOKUP($A5,Calculations!$A$4:$N$99,6,FALSE)=0,"",VLOOKUP($A5,Calculations!$A$4:$N$99,6,FALSE)))</f>
        <v/>
      </c>
      <c r="G5" s="8" t="str">
        <f>IF(A5="","",IF(VLOOKUP($A5,Calculations!$A$4:$N$99,7,FALSE)=0,"",VLOOKUP($A5,Calculations!$A$4:$N$99,7,FALSE)))</f>
        <v/>
      </c>
      <c r="H5" s="8" t="str">
        <f>IF(A5="","",IF(VLOOKUP($A5,Calculations!$A$4:$N$99,8,FALSE)=0,"",VLOOKUP($A5,Calculations!$A$4:$N$99,8,FALSE)))</f>
        <v/>
      </c>
      <c r="I5" s="8" t="str">
        <f>IF(A5="","",IF(VLOOKUP($A5,Calculations!$A$4:$N$99,9,FALSE)=0,"",VLOOKUP($A5,Calculations!$A$4:$N$99,9,FALSE)))</f>
        <v/>
      </c>
      <c r="J5" s="8" t="str">
        <f>IF(A5="","",IF(VLOOKUP($A5,Calculations!$A$4:$N$99,10,FALSE)=0,"",VLOOKUP($A5,Calculations!$A$4:$N$99,10,FALSE)))</f>
        <v/>
      </c>
      <c r="K5" s="8" t="str">
        <f>IF(A5="","",IF(VLOOKUP($A5,Calculations!$A$4:$N$99,11,FALSE)=0,"",VLOOKUP($A5,Calculations!$A$4:$N$99,11,FALSE)))</f>
        <v/>
      </c>
      <c r="L5" s="8" t="str">
        <f>IF(A5="","",IF(VLOOKUP($A5,Calculations!$A$4:$N$99,12,FALSE)=0,"",VLOOKUP($A5,Calculations!$A$4:$N$99,12,FALSE)))</f>
        <v/>
      </c>
      <c r="M5" s="8" t="str">
        <f>IF(B5="","",IF(VLOOKUP($A5,Calculations!$A$3:$N500,13,FALSE)=0,"",VLOOKUP($A5,Calculations!$A$3:$N500,13,FALSE)))</f>
        <v/>
      </c>
      <c r="N5" s="8" t="str">
        <f>IF(C5="","",IF(VLOOKUP($A5,Calculations!$A$3:$N500,14,FALSE)=0,"",VLOOKUP($A5,Calculations!$A$3:$N500,14,FALSE)))</f>
        <v/>
      </c>
      <c r="P5" s="52" t="str">
        <f t="shared" si="0"/>
        <v>GAPDH</v>
      </c>
      <c r="Q5" s="52">
        <f t="shared" si="1"/>
        <v>87</v>
      </c>
      <c r="R5" s="8">
        <f>IF(A5="","",IF(VLOOKUP($A5,Calculations!$O$4:$AB$99,3,FALSE)=0,"",VLOOKUP($A5,Calculations!$O$4:$AB$99,3,FALSE)))</f>
        <v>18.559999999999999</v>
      </c>
      <c r="S5" s="8">
        <f>IF(B5="","",IF(VLOOKUP($A5,Calculations!$O$4:$AB$99,4,FALSE)=0,"",VLOOKUP($A5,Calculations!$O$4:$AB$99,4,FALSE)))</f>
        <v>18.350000000000001</v>
      </c>
      <c r="T5" s="8">
        <f>IF(C5="","",IF(VLOOKUP($A5,Calculations!$O$4:$AB$99,5,FALSE)=0,"",VLOOKUP($A5,Calculations!$O$4:$AB$99,5,FALSE)))</f>
        <v>18.739999999999998</v>
      </c>
      <c r="U5" s="8" t="str">
        <f>IF(D5="","",IF(VLOOKUP($A5,Calculations!$O$4:$AB$99,6,FALSE)=0,"",VLOOKUP($A5,Calculations!$O$4:$AB$99,6,FALSE)))</f>
        <v/>
      </c>
      <c r="V5" s="8" t="str">
        <f>IF(E5="","",IF(VLOOKUP($A5,Calculations!$O$4:$AB$99,7,FALSE)=0,"",VLOOKUP($A5,Calculations!$O$4:$AB$99,7,FALSE)))</f>
        <v/>
      </c>
      <c r="W5" s="8" t="str">
        <f>IF(F5="","",IF(VLOOKUP($A5,Calculations!$O$4:$AB$99,8,FALSE)=0,"",VLOOKUP($A5,Calculations!$O$4:$AB$99,8,FALSE)))</f>
        <v/>
      </c>
      <c r="X5" s="8" t="str">
        <f>IF(G5="","",IF(VLOOKUP($A5,Calculations!$O$4:$AB$99,9,FALSE)=0,"",VLOOKUP($A5,Calculations!$O$4:$AB$99,9,FALSE)))</f>
        <v/>
      </c>
      <c r="Y5" s="8" t="str">
        <f>IF(H5="","",IF(VLOOKUP($A5,Calculations!$O$4:$AB$99,10,FALSE)=0,"",VLOOKUP($A5,Calculations!$O$4:$AB$99,10,FALSE)))</f>
        <v/>
      </c>
      <c r="Z5" s="8" t="str">
        <f>IF(I5="","",IF(VLOOKUP($A5,Calculations!$O$4:$AB$99,11,FALSE)=0,"",VLOOKUP($A5,Calculations!$O$4:$AB$99,11,FALSE)))</f>
        <v/>
      </c>
      <c r="AA5" s="8" t="str">
        <f>IF(J5="","",IF(VLOOKUP($A5,Calculations!$O$4:$AB$99,12,FALSE)=0,"",VLOOKUP($A5,Calculations!$O$4:$AB$99,12,FALSE)))</f>
        <v/>
      </c>
      <c r="AB5" s="8" t="str">
        <f>IF(K5="","",IF(VLOOKUP($A5,Calculations!$A$3:$N500,13,FALSE)=0,"",VLOOKUP($A5,Calculations!$A$3:$N500,13,FALSE)))</f>
        <v/>
      </c>
      <c r="AC5" s="8" t="str">
        <f>IF(L5="","",IF(VLOOKUP($A5,Calculations!$A$3:$N500,14,FALSE)=0,"",VLOOKUP($A5,Calculations!$A$3:$N500,14,FALSE)))</f>
        <v/>
      </c>
    </row>
    <row r="6" spans="1:29" ht="15" customHeight="1" x14ac:dyDescent="0.3">
      <c r="A6" s="35" t="str">
        <f>IF(ISNUMBER(MATCH(VLOOKUP(LEFT('Gene Table'!$B$1,4),'Array Content'!$A$2:$G$14,5,FALSE),'Gene Table'!$B$3:$B$98,0)),VLOOKUP(LEFT('Gene Table'!$B$1,4),'Array Content'!$A$2:$G$14,5,FALSE),"")</f>
        <v>HPRT1</v>
      </c>
      <c r="B6" s="28">
        <f>IF(A6="","",IF(VLOOKUP($A6,'Test Sample Data'!$A$3:$N498,2,FALSE)=0,"",VLOOKUP($A6,'Test Sample Data'!$A$3:$N498,2,FALSE)))</f>
        <v>88</v>
      </c>
      <c r="C6" s="8">
        <f>IF(A6="","",IF(VLOOKUP($A6,Calculations!$A$4:$N$99,3,FALSE)=0,"",VLOOKUP($A6,Calculations!$A$4:$N$99,3,FALSE)))</f>
        <v>18.2</v>
      </c>
      <c r="D6" s="8">
        <f>IF(A6="","",IF(VLOOKUP($A6,Calculations!$A$4:$N$99,4,FALSE)=0,"",VLOOKUP($A6,Calculations!$A$4:$N$99,4,FALSE)))</f>
        <v>18.309999999999999</v>
      </c>
      <c r="E6" s="8">
        <f>IF(A6="","",IF(VLOOKUP($A6,Calculations!$A$4:$N$99,5,FALSE)=0,"",VLOOKUP($A6,Calculations!$A$4:$N$99,5,FALSE)))</f>
        <v>18.2</v>
      </c>
      <c r="F6" s="8" t="str">
        <f>IF(A6="","",IF(VLOOKUP($A6,Calculations!$A$4:$N$99,6,FALSE)=0,"",VLOOKUP($A6,Calculations!$A$4:$N$99,6,FALSE)))</f>
        <v/>
      </c>
      <c r="G6" s="8" t="str">
        <f>IF(A6="","",IF(VLOOKUP($A6,Calculations!$A$4:$N$99,7,FALSE)=0,"",VLOOKUP($A6,Calculations!$A$4:$N$99,7,FALSE)))</f>
        <v/>
      </c>
      <c r="H6" s="8" t="str">
        <f>IF(A6="","",IF(VLOOKUP($A6,Calculations!$A$4:$N$99,8,FALSE)=0,"",VLOOKUP($A6,Calculations!$A$4:$N$99,8,FALSE)))</f>
        <v/>
      </c>
      <c r="I6" s="8" t="str">
        <f>IF(A6="","",IF(VLOOKUP($A6,Calculations!$A$4:$N$99,9,FALSE)=0,"",VLOOKUP($A6,Calculations!$A$4:$N$99,9,FALSE)))</f>
        <v/>
      </c>
      <c r="J6" s="8" t="str">
        <f>IF(A6="","",IF(VLOOKUP($A6,Calculations!$A$4:$N$99,10,FALSE)=0,"",VLOOKUP($A6,Calculations!$A$4:$N$99,10,FALSE)))</f>
        <v/>
      </c>
      <c r="K6" s="8" t="str">
        <f>IF(A6="","",IF(VLOOKUP($A6,Calculations!$A$4:$N$99,11,FALSE)=0,"",VLOOKUP($A6,Calculations!$A$4:$N$99,11,FALSE)))</f>
        <v/>
      </c>
      <c r="L6" s="8" t="str">
        <f>IF(A6="","",IF(VLOOKUP($A6,Calculations!$A$4:$N$99,12,FALSE)=0,"",VLOOKUP($A6,Calculations!$A$4:$N$99,12,FALSE)))</f>
        <v/>
      </c>
      <c r="M6" s="8" t="str">
        <f>IF(B6="","",IF(VLOOKUP($A6,Calculations!$A$3:$N501,13,FALSE)=0,"",VLOOKUP($A6,Calculations!$A$3:$N501,13,FALSE)))</f>
        <v/>
      </c>
      <c r="N6" s="8" t="str">
        <f>IF(C6="","",IF(VLOOKUP($A6,Calculations!$A$3:$N501,14,FALSE)=0,"",VLOOKUP($A6,Calculations!$A$3:$N501,14,FALSE)))</f>
        <v/>
      </c>
      <c r="P6" s="52" t="str">
        <f t="shared" si="0"/>
        <v>HPRT1</v>
      </c>
      <c r="Q6" s="52">
        <f t="shared" si="1"/>
        <v>88</v>
      </c>
      <c r="R6" s="8">
        <f>IF(A6="","",IF(VLOOKUP($A6,Calculations!$O$4:$AB$99,3,FALSE)=0,"",VLOOKUP($A6,Calculations!$O$4:$AB$99,3,FALSE)))</f>
        <v>17.89</v>
      </c>
      <c r="S6" s="8">
        <f>IF(B6="","",IF(VLOOKUP($A6,Calculations!$O$4:$AB$99,4,FALSE)=0,"",VLOOKUP($A6,Calculations!$O$4:$AB$99,4,FALSE)))</f>
        <v>17.77</v>
      </c>
      <c r="T6" s="8">
        <f>IF(C6="","",IF(VLOOKUP($A6,Calculations!$O$4:$AB$99,5,FALSE)=0,"",VLOOKUP($A6,Calculations!$O$4:$AB$99,5,FALSE)))</f>
        <v>18.010000000000002</v>
      </c>
      <c r="U6" s="8" t="str">
        <f>IF(D6="","",IF(VLOOKUP($A6,Calculations!$O$4:$AB$99,6,FALSE)=0,"",VLOOKUP($A6,Calculations!$O$4:$AB$99,6,FALSE)))</f>
        <v/>
      </c>
      <c r="V6" s="8" t="str">
        <f>IF(E6="","",IF(VLOOKUP($A6,Calculations!$O$4:$AB$99,7,FALSE)=0,"",VLOOKUP($A6,Calculations!$O$4:$AB$99,7,FALSE)))</f>
        <v/>
      </c>
      <c r="W6" s="8" t="str">
        <f>IF(F6="","",IF(VLOOKUP($A6,Calculations!$O$4:$AB$99,8,FALSE)=0,"",VLOOKUP($A6,Calculations!$O$4:$AB$99,8,FALSE)))</f>
        <v/>
      </c>
      <c r="X6" s="8" t="str">
        <f>IF(G6="","",IF(VLOOKUP($A6,Calculations!$O$4:$AB$99,9,FALSE)=0,"",VLOOKUP($A6,Calculations!$O$4:$AB$99,9,FALSE)))</f>
        <v/>
      </c>
      <c r="Y6" s="8" t="str">
        <f>IF(H6="","",IF(VLOOKUP($A6,Calculations!$O$4:$AB$99,10,FALSE)=0,"",VLOOKUP($A6,Calculations!$O$4:$AB$99,10,FALSE)))</f>
        <v/>
      </c>
      <c r="Z6" s="8" t="str">
        <f>IF(I6="","",IF(VLOOKUP($A6,Calculations!$O$4:$AB$99,11,FALSE)=0,"",VLOOKUP($A6,Calculations!$O$4:$AB$99,11,FALSE)))</f>
        <v/>
      </c>
      <c r="AA6" s="8" t="str">
        <f>IF(J6="","",IF(VLOOKUP($A6,Calculations!$O$4:$AB$99,12,FALSE)=0,"",VLOOKUP($A6,Calculations!$O$4:$AB$99,12,FALSE)))</f>
        <v/>
      </c>
      <c r="AB6" s="8" t="str">
        <f>IF(K6="","",IF(VLOOKUP($A6,Calculations!$A$3:$N501,13,FALSE)=0,"",VLOOKUP($A6,Calculations!$A$3:$N501,13,FALSE)))</f>
        <v/>
      </c>
      <c r="AC6" s="8" t="str">
        <f>IF(L6="","",IF(VLOOKUP($A6,Calculations!$A$3:$N501,14,FALSE)=0,"",VLOOKUP($A6,Calculations!$A$3:$N501,14,FALSE)))</f>
        <v/>
      </c>
    </row>
    <row r="7" spans="1:29" ht="15" customHeight="1" x14ac:dyDescent="0.3">
      <c r="A7" s="35" t="str">
        <f>IF(ISNUMBER(MATCH(VLOOKUP(LEFT('Gene Table'!$B$1,4),'Array Content'!$A$2:$G$14,6,FALSE),'Gene Table'!$B$3:$B$98,0)),VLOOKUP(LEFT('Gene Table'!$B$1,4),'Array Content'!$A$2:$G$14,6,FALSE),"")</f>
        <v>RPLP0</v>
      </c>
      <c r="B7" s="28">
        <f>IF(A7="","",IF(VLOOKUP($A7,'Test Sample Data'!$A$3:$N498,2,FALSE)=0,"",VLOOKUP($A7,'Test Sample Data'!$A$3:$N498,2,FALSE)))</f>
        <v>89</v>
      </c>
      <c r="C7" s="8">
        <f>IF(A7="","",IF(VLOOKUP($A7,Calculations!$A$4:$N$99,3,FALSE)=0,"",VLOOKUP($A7,Calculations!$A$4:$N$99,3,FALSE)))</f>
        <v>17.2</v>
      </c>
      <c r="D7" s="8">
        <f>IF(A7="","",IF(VLOOKUP($A7,Calculations!$A$4:$N$99,4,FALSE)=0,"",VLOOKUP($A7,Calculations!$A$4:$N$99,4,FALSE)))</f>
        <v>17.29</v>
      </c>
      <c r="E7" s="8">
        <f>IF(A7="","",IF(VLOOKUP($A7,Calculations!$A$4:$N$99,5,FALSE)=0,"",VLOOKUP($A7,Calculations!$A$4:$N$99,5,FALSE)))</f>
        <v>17.12</v>
      </c>
      <c r="F7" s="8" t="str">
        <f>IF(A7="","",IF(VLOOKUP($A7,Calculations!$A$4:$N$99,6,FALSE)=0,"",VLOOKUP($A7,Calculations!$A$4:$N$99,6,FALSE)))</f>
        <v/>
      </c>
      <c r="G7" s="8" t="str">
        <f>IF(A7="","",IF(VLOOKUP($A7,Calculations!$A$4:$N$99,7,FALSE)=0,"",VLOOKUP($A7,Calculations!$A$4:$N$99,7,FALSE)))</f>
        <v/>
      </c>
      <c r="H7" s="8" t="str">
        <f>IF(A7="","",IF(VLOOKUP($A7,Calculations!$A$4:$N$99,8,FALSE)=0,"",VLOOKUP($A7,Calculations!$A$4:$N$99,8,FALSE)))</f>
        <v/>
      </c>
      <c r="I7" s="8" t="str">
        <f>IF(A7="","",IF(VLOOKUP($A7,Calculations!$A$4:$N$99,9,FALSE)=0,"",VLOOKUP($A7,Calculations!$A$4:$N$99,9,FALSE)))</f>
        <v/>
      </c>
      <c r="J7" s="8" t="str">
        <f>IF(A7="","",IF(VLOOKUP($A7,Calculations!$A$4:$N$99,10,FALSE)=0,"",VLOOKUP($A7,Calculations!$A$4:$N$99,10,FALSE)))</f>
        <v/>
      </c>
      <c r="K7" s="8" t="str">
        <f>IF(A7="","",IF(VLOOKUP($A7,Calculations!$A$4:$N$99,11,FALSE)=0,"",VLOOKUP($A7,Calculations!$A$4:$N$99,11,FALSE)))</f>
        <v/>
      </c>
      <c r="L7" s="8" t="str">
        <f>IF(A7="","",IF(VLOOKUP($A7,Calculations!$A$4:$N$99,12,FALSE)=0,"",VLOOKUP($A7,Calculations!$A$4:$N$99,12,FALSE)))</f>
        <v/>
      </c>
      <c r="M7" s="8" t="str">
        <f>IF(B7="","",IF(VLOOKUP($A7,Calculations!$A$3:$N502,13,FALSE)=0,"",VLOOKUP($A7,Calculations!$A$3:$N502,13,FALSE)))</f>
        <v/>
      </c>
      <c r="N7" s="8" t="str">
        <f>IF(C7="","",IF(VLOOKUP($A7,Calculations!$A$3:$N502,14,FALSE)=0,"",VLOOKUP($A7,Calculations!$A$3:$N502,14,FALSE)))</f>
        <v/>
      </c>
      <c r="P7" s="52" t="str">
        <f t="shared" si="0"/>
        <v>RPLP0</v>
      </c>
      <c r="Q7" s="52">
        <f t="shared" si="1"/>
        <v>89</v>
      </c>
      <c r="R7" s="8">
        <f>IF(A7="","",IF(VLOOKUP($A7,Calculations!$O$4:$AB$99,3,FALSE)=0,"",VLOOKUP($A7,Calculations!$O$4:$AB$99,3,FALSE)))</f>
        <v>17.3</v>
      </c>
      <c r="S7" s="8">
        <f>IF(B7="","",IF(VLOOKUP($A7,Calculations!$O$4:$AB$99,4,FALSE)=0,"",VLOOKUP($A7,Calculations!$O$4:$AB$99,4,FALSE)))</f>
        <v>17.13</v>
      </c>
      <c r="T7" s="8">
        <f>IF(C7="","",IF(VLOOKUP($A7,Calculations!$O$4:$AB$99,5,FALSE)=0,"",VLOOKUP($A7,Calculations!$O$4:$AB$99,5,FALSE)))</f>
        <v>17.48</v>
      </c>
      <c r="U7" s="8" t="str">
        <f>IF(D7="","",IF(VLOOKUP($A7,Calculations!$O$4:$AB$99,6,FALSE)=0,"",VLOOKUP($A7,Calculations!$O$4:$AB$99,6,FALSE)))</f>
        <v/>
      </c>
      <c r="V7" s="8" t="str">
        <f>IF(E7="","",IF(VLOOKUP($A7,Calculations!$O$4:$AB$99,7,FALSE)=0,"",VLOOKUP($A7,Calculations!$O$4:$AB$99,7,FALSE)))</f>
        <v/>
      </c>
      <c r="W7" s="8" t="str">
        <f>IF(F7="","",IF(VLOOKUP($A7,Calculations!$O$4:$AB$99,8,FALSE)=0,"",VLOOKUP($A7,Calculations!$O$4:$AB$99,8,FALSE)))</f>
        <v/>
      </c>
      <c r="X7" s="8" t="str">
        <f>IF(G7="","",IF(VLOOKUP($A7,Calculations!$O$4:$AB$99,9,FALSE)=0,"",VLOOKUP($A7,Calculations!$O$4:$AB$99,9,FALSE)))</f>
        <v/>
      </c>
      <c r="Y7" s="8" t="str">
        <f>IF(H7="","",IF(VLOOKUP($A7,Calculations!$O$4:$AB$99,10,FALSE)=0,"",VLOOKUP($A7,Calculations!$O$4:$AB$99,10,FALSE)))</f>
        <v/>
      </c>
      <c r="Z7" s="8" t="str">
        <f>IF(I7="","",IF(VLOOKUP($A7,Calculations!$O$4:$AB$99,11,FALSE)=0,"",VLOOKUP($A7,Calculations!$O$4:$AB$99,11,FALSE)))</f>
        <v/>
      </c>
      <c r="AA7" s="8" t="str">
        <f>IF(J7="","",IF(VLOOKUP($A7,Calculations!$O$4:$AB$99,12,FALSE)=0,"",VLOOKUP($A7,Calculations!$O$4:$AB$99,12,FALSE)))</f>
        <v/>
      </c>
      <c r="AB7" s="8" t="str">
        <f>IF(K7="","",IF(VLOOKUP($A7,Calculations!$A$3:$N502,13,FALSE)=0,"",VLOOKUP($A7,Calculations!$A$3:$N502,13,FALSE)))</f>
        <v/>
      </c>
      <c r="AC7" s="8" t="str">
        <f>IF(L7="","",IF(VLOOKUP($A7,Calculations!$A$3:$N502,14,FALSE)=0,"",VLOOKUP($A7,Calculations!$A$3:$N502,14,FALSE)))</f>
        <v/>
      </c>
    </row>
    <row r="8" spans="1:29" ht="15" customHeight="1" x14ac:dyDescent="0.3">
      <c r="A8" s="49"/>
      <c r="B8" s="28" t="str">
        <f>IF(A8="","",IF(VLOOKUP($A8,'Test Sample Data'!$A$3:$N498,2,FALSE)=0,"",VLOOKUP($A8,'Test Sample Data'!$A$3:$N498,2,FALSE)))</f>
        <v/>
      </c>
      <c r="C8" s="8" t="str">
        <f>IF(A8="","",IF(VLOOKUP($A8,Calculations!$A$4:$N$99,3,FALSE)=0,"",VLOOKUP($A8,Calculations!$A$4:$N$99,3,FALSE)))</f>
        <v/>
      </c>
      <c r="D8" s="8" t="str">
        <f>IF(A8="","",IF(VLOOKUP($A8,Calculations!$A$4:$N$99,4,FALSE)=0,"",VLOOKUP($A8,Calculations!$A$4:$N$99,4,FALSE)))</f>
        <v/>
      </c>
      <c r="E8" s="8" t="str">
        <f>IF(A8="","",IF(VLOOKUP($A8,Calculations!$A$4:$N$99,5,FALSE)=0,"",VLOOKUP($A8,Calculations!$A$4:$N$99,5,FALSE)))</f>
        <v/>
      </c>
      <c r="F8" s="8" t="str">
        <f>IF(A8="","",IF(VLOOKUP($A8,Calculations!$A$4:$N$99,6,FALSE)=0,"",VLOOKUP($A8,Calculations!$A$4:$N$99,6,FALSE)))</f>
        <v/>
      </c>
      <c r="G8" s="8" t="str">
        <f>IF(A8="","",IF(VLOOKUP($A8,Calculations!$A$4:$N$99,7,FALSE)=0,"",VLOOKUP($A8,Calculations!$A$4:$N$99,7,FALSE)))</f>
        <v/>
      </c>
      <c r="H8" s="8" t="str">
        <f>IF(A8="","",IF(VLOOKUP($A8,Calculations!$A$4:$N$99,8,FALSE)=0,"",VLOOKUP($A8,Calculations!$A$4:$N$99,8,FALSE)))</f>
        <v/>
      </c>
      <c r="I8" s="8" t="str">
        <f>IF(A8="","",IF(VLOOKUP($A8,Calculations!$A$4:$N$99,9,FALSE)=0,"",VLOOKUP($A8,Calculations!$A$4:$N$99,9,FALSE)))</f>
        <v/>
      </c>
      <c r="J8" s="8" t="str">
        <f>IF(A8="","",IF(VLOOKUP($A8,Calculations!$A$4:$N$99,10,FALSE)=0,"",VLOOKUP($A8,Calculations!$A$4:$N$99,10,FALSE)))</f>
        <v/>
      </c>
      <c r="K8" s="8" t="str">
        <f>IF(A8="","",IF(VLOOKUP($A8,Calculations!$A$4:$N$99,11,FALSE)=0,"",VLOOKUP($A8,Calculations!$A$4:$N$99,11,FALSE)))</f>
        <v/>
      </c>
      <c r="L8" s="8" t="str">
        <f>IF(A8="","",IF(VLOOKUP($A8,Calculations!$A$4:$N$99,12,FALSE)=0,"",VLOOKUP($A8,Calculations!$A$4:$N$99,12,FALSE)))</f>
        <v/>
      </c>
      <c r="M8" s="8" t="str">
        <f>IF(B8="","",IF(VLOOKUP($A8,Calculations!$A$3:$N503,13,FALSE)=0,"",VLOOKUP($A8,Calculations!$A$3:$N503,13,FALSE)))</f>
        <v/>
      </c>
      <c r="N8" s="8" t="str">
        <f>IF(C8="","",IF(VLOOKUP($A8,Calculations!$A$3:$N503,14,FALSE)=0,"",VLOOKUP($A8,Calculations!$A$3:$N503,14,FALSE)))</f>
        <v/>
      </c>
      <c r="P8" s="52" t="str">
        <f t="shared" si="0"/>
        <v/>
      </c>
      <c r="Q8" s="52" t="str">
        <f t="shared" si="1"/>
        <v/>
      </c>
      <c r="R8" s="8" t="str">
        <f>IF(A8="","",IF(VLOOKUP($A8,Calculations!$O$4:$AB$99,3,FALSE)=0,"",VLOOKUP($A8,Calculations!$O$4:$AB$99,3,FALSE)))</f>
        <v/>
      </c>
      <c r="S8" s="8" t="str">
        <f>IF(B8="","",IF(VLOOKUP($A8,Calculations!$O$4:$AB$99,4,FALSE)=0,"",VLOOKUP($A8,Calculations!$O$4:$AB$99,4,FALSE)))</f>
        <v/>
      </c>
      <c r="T8" s="8" t="str">
        <f>IF(C8="","",IF(VLOOKUP($A8,Calculations!$O$4:$AB$99,5,FALSE)=0,"",VLOOKUP($A8,Calculations!$O$4:$AB$99,5,FALSE)))</f>
        <v/>
      </c>
      <c r="U8" s="8" t="str">
        <f>IF(D8="","",IF(VLOOKUP($A8,Calculations!$O$4:$AB$99,6,FALSE)=0,"",VLOOKUP($A8,Calculations!$O$4:$AB$99,6,FALSE)))</f>
        <v/>
      </c>
      <c r="V8" s="8" t="str">
        <f>IF(E8="","",IF(VLOOKUP($A8,Calculations!$O$4:$AB$99,7,FALSE)=0,"",VLOOKUP($A8,Calculations!$O$4:$AB$99,7,FALSE)))</f>
        <v/>
      </c>
      <c r="W8" s="8" t="str">
        <f>IF(F8="","",IF(VLOOKUP($A8,Calculations!$O$4:$AB$99,8,FALSE)=0,"",VLOOKUP($A8,Calculations!$O$4:$AB$99,8,FALSE)))</f>
        <v/>
      </c>
      <c r="X8" s="8" t="str">
        <f>IF(G8="","",IF(VLOOKUP($A8,Calculations!$O$4:$AB$99,9,FALSE)=0,"",VLOOKUP($A8,Calculations!$O$4:$AB$99,9,FALSE)))</f>
        <v/>
      </c>
      <c r="Y8" s="8" t="str">
        <f>IF(H8="","",IF(VLOOKUP($A8,Calculations!$O$4:$AB$99,10,FALSE)=0,"",VLOOKUP($A8,Calculations!$O$4:$AB$99,10,FALSE)))</f>
        <v/>
      </c>
      <c r="Z8" s="8" t="str">
        <f>IF(I8="","",IF(VLOOKUP($A8,Calculations!$O$4:$AB$99,11,FALSE)=0,"",VLOOKUP($A8,Calculations!$O$4:$AB$99,11,FALSE)))</f>
        <v/>
      </c>
      <c r="AA8" s="8" t="str">
        <f>IF(J8="","",IF(VLOOKUP($A8,Calculations!$O$4:$AB$99,12,FALSE)=0,"",VLOOKUP($A8,Calculations!$O$4:$AB$99,12,FALSE)))</f>
        <v/>
      </c>
      <c r="AB8" s="8" t="str">
        <f>IF(K8="","",IF(VLOOKUP($A8,Calculations!$A$3:$N503,13,FALSE)=0,"",VLOOKUP($A8,Calculations!$A$3:$N503,13,FALSE)))</f>
        <v/>
      </c>
      <c r="AC8" s="8" t="str">
        <f>IF(L8="","",IF(VLOOKUP($A8,Calculations!$A$3:$N503,14,FALSE)=0,"",VLOOKUP($A8,Calculations!$A$3:$N503,14,FALSE)))</f>
        <v/>
      </c>
    </row>
    <row r="9" spans="1:29" ht="15" customHeight="1" x14ac:dyDescent="0.3">
      <c r="A9" s="49"/>
      <c r="B9" s="28" t="str">
        <f>IF(A9="","",IF(VLOOKUP($A9,'Test Sample Data'!$A$3:$N498,2,FALSE)=0,"",VLOOKUP($A9,'Test Sample Data'!$A$3:$N498,2,FALSE)))</f>
        <v/>
      </c>
      <c r="C9" s="8" t="str">
        <f>IF(A9="","",IF(VLOOKUP($A9,Calculations!$A$4:$N$99,3,FALSE)=0,"",VLOOKUP($A9,Calculations!$A$4:$N$99,3,FALSE)))</f>
        <v/>
      </c>
      <c r="D9" s="8" t="str">
        <f>IF(A9="","",IF(VLOOKUP($A9,Calculations!$A$4:$N$99,4,FALSE)=0,"",VLOOKUP($A9,Calculations!$A$4:$N$99,4,FALSE)))</f>
        <v/>
      </c>
      <c r="E9" s="8" t="str">
        <f>IF(A9="","",IF(VLOOKUP($A9,Calculations!$A$4:$N$99,5,FALSE)=0,"",VLOOKUP($A9,Calculations!$A$4:$N$99,5,FALSE)))</f>
        <v/>
      </c>
      <c r="F9" s="8" t="str">
        <f>IF(A9="","",IF(VLOOKUP($A9,Calculations!$A$4:$N$99,6,FALSE)=0,"",VLOOKUP($A9,Calculations!$A$4:$N$99,6,FALSE)))</f>
        <v/>
      </c>
      <c r="G9" s="8" t="str">
        <f>IF(A9="","",IF(VLOOKUP($A9,Calculations!$A$4:$N$99,7,FALSE)=0,"",VLOOKUP($A9,Calculations!$A$4:$N$99,7,FALSE)))</f>
        <v/>
      </c>
      <c r="H9" s="8" t="str">
        <f>IF(A9="","",IF(VLOOKUP($A9,Calculations!$A$4:$N$99,8,FALSE)=0,"",VLOOKUP($A9,Calculations!$A$4:$N$99,8,FALSE)))</f>
        <v/>
      </c>
      <c r="I9" s="8" t="str">
        <f>IF(A9="","",IF(VLOOKUP($A9,Calculations!$A$4:$N$99,9,FALSE)=0,"",VLOOKUP($A9,Calculations!$A$4:$N$99,9,FALSE)))</f>
        <v/>
      </c>
      <c r="J9" s="8" t="str">
        <f>IF(A9="","",IF(VLOOKUP($A9,Calculations!$A$4:$N$99,10,FALSE)=0,"",VLOOKUP($A9,Calculations!$A$4:$N$99,10,FALSE)))</f>
        <v/>
      </c>
      <c r="K9" s="8" t="str">
        <f>IF(A9="","",IF(VLOOKUP($A9,Calculations!$A$4:$N$99,11,FALSE)=0,"",VLOOKUP($A9,Calculations!$A$4:$N$99,11,FALSE)))</f>
        <v/>
      </c>
      <c r="L9" s="8" t="str">
        <f>IF(A9="","",IF(VLOOKUP($A9,Calculations!$A$4:$N$99,12,FALSE)=0,"",VLOOKUP($A9,Calculations!$A$4:$N$99,12,FALSE)))</f>
        <v/>
      </c>
      <c r="M9" s="8" t="str">
        <f>IF(B9="","",IF(VLOOKUP($A9,Calculations!$A$3:$N504,13,FALSE)=0,"",VLOOKUP($A9,Calculations!$A$3:$N504,13,FALSE)))</f>
        <v/>
      </c>
      <c r="N9" s="8" t="str">
        <f>IF(C9="","",IF(VLOOKUP($A9,Calculations!$A$3:$N504,14,FALSE)=0,"",VLOOKUP($A9,Calculations!$A$3:$N504,14,FALSE)))</f>
        <v/>
      </c>
      <c r="P9" s="52" t="str">
        <f t="shared" si="0"/>
        <v/>
      </c>
      <c r="Q9" s="52" t="str">
        <f t="shared" si="1"/>
        <v/>
      </c>
      <c r="R9" s="8" t="str">
        <f>IF(A9="","",IF(VLOOKUP($A9,Calculations!$O$4:$AB$99,3,FALSE)=0,"",VLOOKUP($A9,Calculations!$O$4:$AB$99,3,FALSE)))</f>
        <v/>
      </c>
      <c r="S9" s="8" t="str">
        <f>IF(B9="","",IF(VLOOKUP($A9,Calculations!$O$4:$AB$99,4,FALSE)=0,"",VLOOKUP($A9,Calculations!$O$4:$AB$99,4,FALSE)))</f>
        <v/>
      </c>
      <c r="T9" s="8" t="str">
        <f>IF(C9="","",IF(VLOOKUP($A9,Calculations!$O$4:$AB$99,5,FALSE)=0,"",VLOOKUP($A9,Calculations!$O$4:$AB$99,5,FALSE)))</f>
        <v/>
      </c>
      <c r="U9" s="8" t="str">
        <f>IF(D9="","",IF(VLOOKUP($A9,Calculations!$O$4:$AB$99,6,FALSE)=0,"",VLOOKUP($A9,Calculations!$O$4:$AB$99,6,FALSE)))</f>
        <v/>
      </c>
      <c r="V9" s="8" t="str">
        <f>IF(E9="","",IF(VLOOKUP($A9,Calculations!$O$4:$AB$99,7,FALSE)=0,"",VLOOKUP($A9,Calculations!$O$4:$AB$99,7,FALSE)))</f>
        <v/>
      </c>
      <c r="W9" s="8" t="str">
        <f>IF(F9="","",IF(VLOOKUP($A9,Calculations!$O$4:$AB$99,8,FALSE)=0,"",VLOOKUP($A9,Calculations!$O$4:$AB$99,8,FALSE)))</f>
        <v/>
      </c>
      <c r="X9" s="8" t="str">
        <f>IF(G9="","",IF(VLOOKUP($A9,Calculations!$O$4:$AB$99,9,FALSE)=0,"",VLOOKUP($A9,Calculations!$O$4:$AB$99,9,FALSE)))</f>
        <v/>
      </c>
      <c r="Y9" s="8" t="str">
        <f>IF(H9="","",IF(VLOOKUP($A9,Calculations!$O$4:$AB$99,10,FALSE)=0,"",VLOOKUP($A9,Calculations!$O$4:$AB$99,10,FALSE)))</f>
        <v/>
      </c>
      <c r="Z9" s="8" t="str">
        <f>IF(I9="","",IF(VLOOKUP($A9,Calculations!$O$4:$AB$99,11,FALSE)=0,"",VLOOKUP($A9,Calculations!$O$4:$AB$99,11,FALSE)))</f>
        <v/>
      </c>
      <c r="AA9" s="8" t="str">
        <f>IF(J9="","",IF(VLOOKUP($A9,Calculations!$O$4:$AB$99,12,FALSE)=0,"",VLOOKUP($A9,Calculations!$O$4:$AB$99,12,FALSE)))</f>
        <v/>
      </c>
      <c r="AB9" s="8" t="str">
        <f>IF(K9="","",IF(VLOOKUP($A9,Calculations!$A$3:$N504,13,FALSE)=0,"",VLOOKUP($A9,Calculations!$A$3:$N504,13,FALSE)))</f>
        <v/>
      </c>
      <c r="AC9" s="8" t="str">
        <f>IF(L9="","",IF(VLOOKUP($A9,Calculations!$A$3:$N504,14,FALSE)=0,"",VLOOKUP($A9,Calculations!$A$3:$N504,14,FALSE)))</f>
        <v/>
      </c>
    </row>
    <row r="10" spans="1:29" ht="15" customHeight="1" x14ac:dyDescent="0.3">
      <c r="A10" s="49"/>
      <c r="B10" s="28" t="str">
        <f>IF(A10="","",IF(VLOOKUP($A10,'Test Sample Data'!$A$3:$N498,2,FALSE)=0,"",VLOOKUP($A10,'Test Sample Data'!$A$3:$N498,2,FALSE)))</f>
        <v/>
      </c>
      <c r="C10" s="8" t="str">
        <f>IF(A10="","",IF(VLOOKUP($A10,Calculations!$A$4:$N$99,3,FALSE)=0,"",VLOOKUP($A10,Calculations!$A$4:$N$99,3,FALSE)))</f>
        <v/>
      </c>
      <c r="D10" s="8" t="str">
        <f>IF(A10="","",IF(VLOOKUP($A10,Calculations!$A$4:$N$99,4,FALSE)=0,"",VLOOKUP($A10,Calculations!$A$4:$N$99,4,FALSE)))</f>
        <v/>
      </c>
      <c r="E10" s="8" t="str">
        <f>IF(A10="","",IF(VLOOKUP($A10,Calculations!$A$4:$N$99,5,FALSE)=0,"",VLOOKUP($A10,Calculations!$A$4:$N$99,5,FALSE)))</f>
        <v/>
      </c>
      <c r="F10" s="8" t="str">
        <f>IF(A10="","",IF(VLOOKUP($A10,Calculations!$A$4:$N$99,6,FALSE)=0,"",VLOOKUP($A10,Calculations!$A$4:$N$99,6,FALSE)))</f>
        <v/>
      </c>
      <c r="G10" s="8" t="str">
        <f>IF(A10="","",IF(VLOOKUP($A10,Calculations!$A$4:$N$99,7,FALSE)=0,"",VLOOKUP($A10,Calculations!$A$4:$N$99,7,FALSE)))</f>
        <v/>
      </c>
      <c r="H10" s="8" t="str">
        <f>IF(A10="","",IF(VLOOKUP($A10,Calculations!$A$4:$N$99,8,FALSE)=0,"",VLOOKUP($A10,Calculations!$A$4:$N$99,8,FALSE)))</f>
        <v/>
      </c>
      <c r="I10" s="8" t="str">
        <f>IF(A10="","",IF(VLOOKUP($A10,Calculations!$A$4:$N$99,9,FALSE)=0,"",VLOOKUP($A10,Calculations!$A$4:$N$99,9,FALSE)))</f>
        <v/>
      </c>
      <c r="J10" s="8" t="str">
        <f>IF(A10="","",IF(VLOOKUP($A10,Calculations!$A$4:$N$99,10,FALSE)=0,"",VLOOKUP($A10,Calculations!$A$4:$N$99,10,FALSE)))</f>
        <v/>
      </c>
      <c r="K10" s="8" t="str">
        <f>IF(A10="","",IF(VLOOKUP($A10,Calculations!$A$4:$N$99,11,FALSE)=0,"",VLOOKUP($A10,Calculations!$A$4:$N$99,11,FALSE)))</f>
        <v/>
      </c>
      <c r="L10" s="8" t="str">
        <f>IF(A10="","",IF(VLOOKUP($A10,Calculations!$A$4:$N$99,12,FALSE)=0,"",VLOOKUP($A10,Calculations!$A$4:$N$99,12,FALSE)))</f>
        <v/>
      </c>
      <c r="M10" s="8" t="str">
        <f>IF(B10="","",IF(VLOOKUP($A10,Calculations!$A$3:$N505,13,FALSE)=0,"",VLOOKUP($A10,Calculations!$A$3:$N505,13,FALSE)))</f>
        <v/>
      </c>
      <c r="N10" s="8" t="str">
        <f>IF(C10="","",IF(VLOOKUP($A10,Calculations!$A$3:$N505,14,FALSE)=0,"",VLOOKUP($A10,Calculations!$A$3:$N505,14,FALSE)))</f>
        <v/>
      </c>
      <c r="P10" s="52" t="str">
        <f t="shared" si="0"/>
        <v/>
      </c>
      <c r="Q10" s="52" t="str">
        <f t="shared" si="1"/>
        <v/>
      </c>
      <c r="R10" s="8" t="str">
        <f>IF(A10="","",IF(VLOOKUP($A10,Calculations!$O$4:$AB$99,3,FALSE)=0,"",VLOOKUP($A10,Calculations!$O$4:$AB$99,3,FALSE)))</f>
        <v/>
      </c>
      <c r="S10" s="8" t="str">
        <f>IF(B10="","",IF(VLOOKUP($A10,Calculations!$O$4:$AB$99,4,FALSE)=0,"",VLOOKUP($A10,Calculations!$O$4:$AB$99,4,FALSE)))</f>
        <v/>
      </c>
      <c r="T10" s="8" t="str">
        <f>IF(C10="","",IF(VLOOKUP($A10,Calculations!$O$4:$AB$99,5,FALSE)=0,"",VLOOKUP($A10,Calculations!$O$4:$AB$99,5,FALSE)))</f>
        <v/>
      </c>
      <c r="U10" s="8" t="str">
        <f>IF(D10="","",IF(VLOOKUP($A10,Calculations!$O$4:$AB$99,6,FALSE)=0,"",VLOOKUP($A10,Calculations!$O$4:$AB$99,6,FALSE)))</f>
        <v/>
      </c>
      <c r="V10" s="8" t="str">
        <f>IF(E10="","",IF(VLOOKUP($A10,Calculations!$O$4:$AB$99,7,FALSE)=0,"",VLOOKUP($A10,Calculations!$O$4:$AB$99,7,FALSE)))</f>
        <v/>
      </c>
      <c r="W10" s="8" t="str">
        <f>IF(F10="","",IF(VLOOKUP($A10,Calculations!$O$4:$AB$99,8,FALSE)=0,"",VLOOKUP($A10,Calculations!$O$4:$AB$99,8,FALSE)))</f>
        <v/>
      </c>
      <c r="X10" s="8" t="str">
        <f>IF(G10="","",IF(VLOOKUP($A10,Calculations!$O$4:$AB$99,9,FALSE)=0,"",VLOOKUP($A10,Calculations!$O$4:$AB$99,9,FALSE)))</f>
        <v/>
      </c>
      <c r="Y10" s="8" t="str">
        <f>IF(H10="","",IF(VLOOKUP($A10,Calculations!$O$4:$AB$99,10,FALSE)=0,"",VLOOKUP($A10,Calculations!$O$4:$AB$99,10,FALSE)))</f>
        <v/>
      </c>
      <c r="Z10" s="8" t="str">
        <f>IF(I10="","",IF(VLOOKUP($A10,Calculations!$O$4:$AB$99,11,FALSE)=0,"",VLOOKUP($A10,Calculations!$O$4:$AB$99,11,FALSE)))</f>
        <v/>
      </c>
      <c r="AA10" s="8" t="str">
        <f>IF(J10="","",IF(VLOOKUP($A10,Calculations!$O$4:$AB$99,12,FALSE)=0,"",VLOOKUP($A10,Calculations!$O$4:$AB$99,12,FALSE)))</f>
        <v/>
      </c>
      <c r="AB10" s="8" t="str">
        <f>IF(K10="","",IF(VLOOKUP($A10,Calculations!$A$3:$N505,13,FALSE)=0,"",VLOOKUP($A10,Calculations!$A$3:$N505,13,FALSE)))</f>
        <v/>
      </c>
      <c r="AC10" s="8" t="str">
        <f>IF(L10="","",IF(VLOOKUP($A10,Calculations!$A$3:$N505,14,FALSE)=0,"",VLOOKUP($A10,Calculations!$A$3:$N505,14,FALSE)))</f>
        <v/>
      </c>
    </row>
    <row r="11" spans="1:29" ht="15" customHeight="1" x14ac:dyDescent="0.3">
      <c r="A11" s="49"/>
      <c r="B11" s="28" t="str">
        <f>IF(A11="","",IF(VLOOKUP($A11,'Test Sample Data'!$A$3:$N498,2,FALSE)=0,"",VLOOKUP($A11,'Test Sample Data'!$A$3:$N498,2,FALSE)))</f>
        <v/>
      </c>
      <c r="C11" s="8" t="str">
        <f>IF(A11="","",IF(VLOOKUP($A11,Calculations!$A$4:$N$99,3,FALSE)=0,"",VLOOKUP($A11,Calculations!$A$4:$N$99,3,FALSE)))</f>
        <v/>
      </c>
      <c r="D11" s="8" t="str">
        <f>IF(A11="","",IF(VLOOKUP($A11,Calculations!$A$4:$N$99,4,FALSE)=0,"",VLOOKUP($A11,Calculations!$A$4:$N$99,4,FALSE)))</f>
        <v/>
      </c>
      <c r="E11" s="8" t="str">
        <f>IF(A11="","",IF(VLOOKUP($A11,Calculations!$A$4:$N$99,5,FALSE)=0,"",VLOOKUP($A11,Calculations!$A$4:$N$99,5,FALSE)))</f>
        <v/>
      </c>
      <c r="F11" s="8" t="str">
        <f>IF(A11="","",IF(VLOOKUP($A11,Calculations!$A$4:$N$99,6,FALSE)=0,"",VLOOKUP($A11,Calculations!$A$4:$N$99,6,FALSE)))</f>
        <v/>
      </c>
      <c r="G11" s="8" t="str">
        <f>IF(A11="","",IF(VLOOKUP($A11,Calculations!$A$4:$N$99,7,FALSE)=0,"",VLOOKUP($A11,Calculations!$A$4:$N$99,7,FALSE)))</f>
        <v/>
      </c>
      <c r="H11" s="8" t="str">
        <f>IF(A11="","",IF(VLOOKUP($A11,Calculations!$A$4:$N$99,8,FALSE)=0,"",VLOOKUP($A11,Calculations!$A$4:$N$99,8,FALSE)))</f>
        <v/>
      </c>
      <c r="I11" s="8" t="str">
        <f>IF(A11="","",IF(VLOOKUP($A11,Calculations!$A$4:$N$99,9,FALSE)=0,"",VLOOKUP($A11,Calculations!$A$4:$N$99,9,FALSE)))</f>
        <v/>
      </c>
      <c r="J11" s="8" t="str">
        <f>IF(A11="","",IF(VLOOKUP($A11,Calculations!$A$4:$N$99,10,FALSE)=0,"",VLOOKUP($A11,Calculations!$A$4:$N$99,10,FALSE)))</f>
        <v/>
      </c>
      <c r="K11" s="8" t="str">
        <f>IF(A11="","",IF(VLOOKUP($A11,Calculations!$A$4:$N$99,11,FALSE)=0,"",VLOOKUP($A11,Calculations!$A$4:$N$99,11,FALSE)))</f>
        <v/>
      </c>
      <c r="L11" s="8" t="str">
        <f>IF(A11="","",IF(VLOOKUP($A11,Calculations!$A$4:$N$99,12,FALSE)=0,"",VLOOKUP($A11,Calculations!$A$4:$N$99,12,FALSE)))</f>
        <v/>
      </c>
      <c r="M11" s="8" t="str">
        <f>IF(B11="","",IF(VLOOKUP($A11,Calculations!$A$3:$N506,13,FALSE)=0,"",VLOOKUP($A11,Calculations!$A$3:$N506,13,FALSE)))</f>
        <v/>
      </c>
      <c r="N11" s="8" t="str">
        <f>IF(C11="","",IF(VLOOKUP($A11,Calculations!$A$3:$N506,14,FALSE)=0,"",VLOOKUP($A11,Calculations!$A$3:$N506,14,FALSE)))</f>
        <v/>
      </c>
      <c r="P11" s="52" t="str">
        <f t="shared" si="0"/>
        <v/>
      </c>
      <c r="Q11" s="52" t="str">
        <f t="shared" si="1"/>
        <v/>
      </c>
      <c r="R11" s="8" t="str">
        <f>IF(A11="","",IF(VLOOKUP($A11,Calculations!$O$4:$AB$99,3,FALSE)=0,"",VLOOKUP($A11,Calculations!$O$4:$AB$99,3,FALSE)))</f>
        <v/>
      </c>
      <c r="S11" s="8" t="str">
        <f>IF(B11="","",IF(VLOOKUP($A11,Calculations!$O$4:$AB$99,4,FALSE)=0,"",VLOOKUP($A11,Calculations!$O$4:$AB$99,4,FALSE)))</f>
        <v/>
      </c>
      <c r="T11" s="8" t="str">
        <f>IF(C11="","",IF(VLOOKUP($A11,Calculations!$O$4:$AB$99,5,FALSE)=0,"",VLOOKUP($A11,Calculations!$O$4:$AB$99,5,FALSE)))</f>
        <v/>
      </c>
      <c r="U11" s="8" t="str">
        <f>IF(D11="","",IF(VLOOKUP($A11,Calculations!$O$4:$AB$99,6,FALSE)=0,"",VLOOKUP($A11,Calculations!$O$4:$AB$99,6,FALSE)))</f>
        <v/>
      </c>
      <c r="V11" s="8" t="str">
        <f>IF(E11="","",IF(VLOOKUP($A11,Calculations!$O$4:$AB$99,7,FALSE)=0,"",VLOOKUP($A11,Calculations!$O$4:$AB$99,7,FALSE)))</f>
        <v/>
      </c>
      <c r="W11" s="8" t="str">
        <f>IF(F11="","",IF(VLOOKUP($A11,Calculations!$O$4:$AB$99,8,FALSE)=0,"",VLOOKUP($A11,Calculations!$O$4:$AB$99,8,FALSE)))</f>
        <v/>
      </c>
      <c r="X11" s="8" t="str">
        <f>IF(G11="","",IF(VLOOKUP($A11,Calculations!$O$4:$AB$99,9,FALSE)=0,"",VLOOKUP($A11,Calculations!$O$4:$AB$99,9,FALSE)))</f>
        <v/>
      </c>
      <c r="Y11" s="8" t="str">
        <f>IF(H11="","",IF(VLOOKUP($A11,Calculations!$O$4:$AB$99,10,FALSE)=0,"",VLOOKUP($A11,Calculations!$O$4:$AB$99,10,FALSE)))</f>
        <v/>
      </c>
      <c r="Z11" s="8" t="str">
        <f>IF(I11="","",IF(VLOOKUP($A11,Calculations!$O$4:$AB$99,11,FALSE)=0,"",VLOOKUP($A11,Calculations!$O$4:$AB$99,11,FALSE)))</f>
        <v/>
      </c>
      <c r="AA11" s="8" t="str">
        <f>IF(J11="","",IF(VLOOKUP($A11,Calculations!$O$4:$AB$99,12,FALSE)=0,"",VLOOKUP($A11,Calculations!$O$4:$AB$99,12,FALSE)))</f>
        <v/>
      </c>
      <c r="AB11" s="8" t="str">
        <f>IF(K11="","",IF(VLOOKUP($A11,Calculations!$A$3:$N506,13,FALSE)=0,"",VLOOKUP($A11,Calculations!$A$3:$N506,13,FALSE)))</f>
        <v/>
      </c>
      <c r="AC11" s="8" t="str">
        <f>IF(L11="","",IF(VLOOKUP($A11,Calculations!$A$3:$N506,14,FALSE)=0,"",VLOOKUP($A11,Calculations!$A$3:$N506,14,FALSE)))</f>
        <v/>
      </c>
    </row>
    <row r="12" spans="1:29" ht="15" customHeight="1" x14ac:dyDescent="0.3">
      <c r="A12" s="49"/>
      <c r="B12" s="28" t="str">
        <f>IF(A12="","",IF(VLOOKUP($A12,'Test Sample Data'!$A$3:$N498,2,FALSE)=0,"",VLOOKUP($A12,'Test Sample Data'!$A$3:$N498,2,FALSE)))</f>
        <v/>
      </c>
      <c r="C12" s="8" t="str">
        <f>IF(A12="","",IF(VLOOKUP($A12,Calculations!$A$4:$N$99,3,FALSE)=0,"",VLOOKUP($A12,Calculations!$A$4:$N$99,3,FALSE)))</f>
        <v/>
      </c>
      <c r="D12" s="8" t="str">
        <f>IF(A12="","",IF(VLOOKUP($A12,Calculations!$A$4:$N$99,4,FALSE)=0,"",VLOOKUP($A12,Calculations!$A$4:$N$99,4,FALSE)))</f>
        <v/>
      </c>
      <c r="E12" s="8" t="str">
        <f>IF(A12="","",IF(VLOOKUP($A12,Calculations!$A$4:$N$99,5,FALSE)=0,"",VLOOKUP($A12,Calculations!$A$4:$N$99,5,FALSE)))</f>
        <v/>
      </c>
      <c r="F12" s="8" t="str">
        <f>IF(A12="","",IF(VLOOKUP($A12,Calculations!$A$4:$N$99,6,FALSE)=0,"",VLOOKUP($A12,Calculations!$A$4:$N$99,6,FALSE)))</f>
        <v/>
      </c>
      <c r="G12" s="8" t="str">
        <f>IF(A12="","",IF(VLOOKUP($A12,Calculations!$A$4:$N$99,7,FALSE)=0,"",VLOOKUP($A12,Calculations!$A$4:$N$99,7,FALSE)))</f>
        <v/>
      </c>
      <c r="H12" s="8" t="str">
        <f>IF(A12="","",IF(VLOOKUP($A12,Calculations!$A$4:$N$99,8,FALSE)=0,"",VLOOKUP($A12,Calculations!$A$4:$N$99,8,FALSE)))</f>
        <v/>
      </c>
      <c r="I12" s="8" t="str">
        <f>IF(A12="","",IF(VLOOKUP($A12,Calculations!$A$4:$N$99,9,FALSE)=0,"",VLOOKUP($A12,Calculations!$A$4:$N$99,9,FALSE)))</f>
        <v/>
      </c>
      <c r="J12" s="8" t="str">
        <f>IF(A12="","",IF(VLOOKUP($A12,Calculations!$A$4:$N$99,10,FALSE)=0,"",VLOOKUP($A12,Calculations!$A$4:$N$99,10,FALSE)))</f>
        <v/>
      </c>
      <c r="K12" s="8" t="str">
        <f>IF(A12="","",IF(VLOOKUP($A12,Calculations!$A$4:$N$99,11,FALSE)=0,"",VLOOKUP($A12,Calculations!$A$4:$N$99,11,FALSE)))</f>
        <v/>
      </c>
      <c r="L12" s="8" t="str">
        <f>IF(A12="","",IF(VLOOKUP($A12,Calculations!$A$4:$N$99,12,FALSE)=0,"",VLOOKUP($A12,Calculations!$A$4:$N$99,12,FALSE)))</f>
        <v/>
      </c>
      <c r="M12" s="8" t="str">
        <f>IF(B12="","",IF(VLOOKUP($A12,Calculations!$A$3:$N507,13,FALSE)=0,"",VLOOKUP($A12,Calculations!$A$3:$N507,13,FALSE)))</f>
        <v/>
      </c>
      <c r="N12" s="8" t="str">
        <f>IF(C12="","",IF(VLOOKUP($A12,Calculations!$A$3:$N507,14,FALSE)=0,"",VLOOKUP($A12,Calculations!$A$3:$N507,14,FALSE)))</f>
        <v/>
      </c>
      <c r="P12" s="52" t="str">
        <f t="shared" si="0"/>
        <v/>
      </c>
      <c r="Q12" s="52" t="str">
        <f t="shared" si="1"/>
        <v/>
      </c>
      <c r="R12" s="8" t="str">
        <f>IF(A12="","",IF(VLOOKUP($A12,Calculations!$O$4:$AB$99,3,FALSE)=0,"",VLOOKUP($A12,Calculations!$O$4:$AB$99,3,FALSE)))</f>
        <v/>
      </c>
      <c r="S12" s="8" t="str">
        <f>IF(B12="","",IF(VLOOKUP($A12,Calculations!$O$4:$AB$99,4,FALSE)=0,"",VLOOKUP($A12,Calculations!$O$4:$AB$99,4,FALSE)))</f>
        <v/>
      </c>
      <c r="T12" s="8" t="str">
        <f>IF(C12="","",IF(VLOOKUP($A12,Calculations!$O$4:$AB$99,5,FALSE)=0,"",VLOOKUP($A12,Calculations!$O$4:$AB$99,5,FALSE)))</f>
        <v/>
      </c>
      <c r="U12" s="8" t="str">
        <f>IF(D12="","",IF(VLOOKUP($A12,Calculations!$O$4:$AB$99,6,FALSE)=0,"",VLOOKUP($A12,Calculations!$O$4:$AB$99,6,FALSE)))</f>
        <v/>
      </c>
      <c r="V12" s="8" t="str">
        <f>IF(E12="","",IF(VLOOKUP($A12,Calculations!$O$4:$AB$99,7,FALSE)=0,"",VLOOKUP($A12,Calculations!$O$4:$AB$99,7,FALSE)))</f>
        <v/>
      </c>
      <c r="W12" s="8" t="str">
        <f>IF(F12="","",IF(VLOOKUP($A12,Calculations!$O$4:$AB$99,8,FALSE)=0,"",VLOOKUP($A12,Calculations!$O$4:$AB$99,8,FALSE)))</f>
        <v/>
      </c>
      <c r="X12" s="8" t="str">
        <f>IF(G12="","",IF(VLOOKUP($A12,Calculations!$O$4:$AB$99,9,FALSE)=0,"",VLOOKUP($A12,Calculations!$O$4:$AB$99,9,FALSE)))</f>
        <v/>
      </c>
      <c r="Y12" s="8" t="str">
        <f>IF(H12="","",IF(VLOOKUP($A12,Calculations!$O$4:$AB$99,10,FALSE)=0,"",VLOOKUP($A12,Calculations!$O$4:$AB$99,10,FALSE)))</f>
        <v/>
      </c>
      <c r="Z12" s="8" t="str">
        <f>IF(I12="","",IF(VLOOKUP($A12,Calculations!$O$4:$AB$99,11,FALSE)=0,"",VLOOKUP($A12,Calculations!$O$4:$AB$99,11,FALSE)))</f>
        <v/>
      </c>
      <c r="AA12" s="8" t="str">
        <f>IF(J12="","",IF(VLOOKUP($A12,Calculations!$O$4:$AB$99,12,FALSE)=0,"",VLOOKUP($A12,Calculations!$O$4:$AB$99,12,FALSE)))</f>
        <v/>
      </c>
      <c r="AB12" s="8" t="str">
        <f>IF(K12="","",IF(VLOOKUP($A12,Calculations!$A$3:$N507,13,FALSE)=0,"",VLOOKUP($A12,Calculations!$A$3:$N507,13,FALSE)))</f>
        <v/>
      </c>
      <c r="AC12" s="8" t="str">
        <f>IF(L12="","",IF(VLOOKUP($A12,Calculations!$A$3:$N507,14,FALSE)=0,"",VLOOKUP($A12,Calculations!$A$3:$N507,14,FALSE)))</f>
        <v/>
      </c>
    </row>
    <row r="13" spans="1:29" ht="15" customHeight="1" x14ac:dyDescent="0.3">
      <c r="A13" s="49"/>
      <c r="B13" s="28" t="str">
        <f>IF(A13="","",IF(VLOOKUP($A13,'Test Sample Data'!$A$3:$N498,2,FALSE)=0,"",VLOOKUP($A13,'Test Sample Data'!$A$3:$N498,2,FALSE)))</f>
        <v/>
      </c>
      <c r="C13" s="8" t="str">
        <f>IF(A13="","",IF(VLOOKUP($A13,Calculations!$A$4:$N$99,3,FALSE)=0,"",VLOOKUP($A13,Calculations!$A$4:$N$99,3,FALSE)))</f>
        <v/>
      </c>
      <c r="D13" s="8" t="str">
        <f>IF(A13="","",IF(VLOOKUP($A13,Calculations!$A$4:$N$99,4,FALSE)=0,"",VLOOKUP($A13,Calculations!$A$4:$N$99,4,FALSE)))</f>
        <v/>
      </c>
      <c r="E13" s="8" t="str">
        <f>IF(A13="","",IF(VLOOKUP($A13,Calculations!$A$4:$N$99,5,FALSE)=0,"",VLOOKUP($A13,Calculations!$A$4:$N$99,5,FALSE)))</f>
        <v/>
      </c>
      <c r="F13" s="8" t="str">
        <f>IF(A13="","",IF(VLOOKUP($A13,Calculations!$A$4:$N$99,6,FALSE)=0,"",VLOOKUP($A13,Calculations!$A$4:$N$99,6,FALSE)))</f>
        <v/>
      </c>
      <c r="G13" s="8" t="str">
        <f>IF(A13="","",IF(VLOOKUP($A13,Calculations!$A$4:$N$99,7,FALSE)=0,"",VLOOKUP($A13,Calculations!$A$4:$N$99,7,FALSE)))</f>
        <v/>
      </c>
      <c r="H13" s="8" t="str">
        <f>IF(A13="","",IF(VLOOKUP($A13,Calculations!$A$4:$N$99,8,FALSE)=0,"",VLOOKUP($A13,Calculations!$A$4:$N$99,8,FALSE)))</f>
        <v/>
      </c>
      <c r="I13" s="8" t="str">
        <f>IF(A13="","",IF(VLOOKUP($A13,Calculations!$A$4:$N$99,9,FALSE)=0,"",VLOOKUP($A13,Calculations!$A$4:$N$99,9,FALSE)))</f>
        <v/>
      </c>
      <c r="J13" s="8" t="str">
        <f>IF(A13="","",IF(VLOOKUP($A13,Calculations!$A$4:$N$99,10,FALSE)=0,"",VLOOKUP($A13,Calculations!$A$4:$N$99,10,FALSE)))</f>
        <v/>
      </c>
      <c r="K13" s="8" t="str">
        <f>IF(A13="","",IF(VLOOKUP($A13,Calculations!$A$4:$N$99,11,FALSE)=0,"",VLOOKUP($A13,Calculations!$A$4:$N$99,11,FALSE)))</f>
        <v/>
      </c>
      <c r="L13" s="8" t="str">
        <f>IF(A13="","",IF(VLOOKUP($A13,Calculations!$A$4:$N$99,12,FALSE)=0,"",VLOOKUP($A13,Calculations!$A$4:$N$99,12,FALSE)))</f>
        <v/>
      </c>
      <c r="M13" s="8" t="str">
        <f>IF(B13="","",IF(VLOOKUP($A13,Calculations!$A$3:$N508,13,FALSE)=0,"",VLOOKUP($A13,Calculations!$A$3:$N508,13,FALSE)))</f>
        <v/>
      </c>
      <c r="N13" s="8" t="str">
        <f>IF(C13="","",IF(VLOOKUP($A13,Calculations!$A$3:$N508,14,FALSE)=0,"",VLOOKUP($A13,Calculations!$A$3:$N508,14,FALSE)))</f>
        <v/>
      </c>
      <c r="P13" s="52" t="str">
        <f t="shared" si="0"/>
        <v/>
      </c>
      <c r="Q13" s="52" t="str">
        <f t="shared" si="1"/>
        <v/>
      </c>
      <c r="R13" s="8" t="str">
        <f>IF(A13="","",IF(VLOOKUP($A13,Calculations!$O$4:$AB$99,3,FALSE)=0,"",VLOOKUP($A13,Calculations!$O$4:$AB$99,3,FALSE)))</f>
        <v/>
      </c>
      <c r="S13" s="8" t="str">
        <f>IF(B13="","",IF(VLOOKUP($A13,Calculations!$O$4:$AB$99,4,FALSE)=0,"",VLOOKUP($A13,Calculations!$O$4:$AB$99,4,FALSE)))</f>
        <v/>
      </c>
      <c r="T13" s="8" t="str">
        <f>IF(C13="","",IF(VLOOKUP($A13,Calculations!$O$4:$AB$99,5,FALSE)=0,"",VLOOKUP($A13,Calculations!$O$4:$AB$99,5,FALSE)))</f>
        <v/>
      </c>
      <c r="U13" s="8" t="str">
        <f>IF(D13="","",IF(VLOOKUP($A13,Calculations!$O$4:$AB$99,6,FALSE)=0,"",VLOOKUP($A13,Calculations!$O$4:$AB$99,6,FALSE)))</f>
        <v/>
      </c>
      <c r="V13" s="8" t="str">
        <f>IF(E13="","",IF(VLOOKUP($A13,Calculations!$O$4:$AB$99,7,FALSE)=0,"",VLOOKUP($A13,Calculations!$O$4:$AB$99,7,FALSE)))</f>
        <v/>
      </c>
      <c r="W13" s="8" t="str">
        <f>IF(F13="","",IF(VLOOKUP($A13,Calculations!$O$4:$AB$99,8,FALSE)=0,"",VLOOKUP($A13,Calculations!$O$4:$AB$99,8,FALSE)))</f>
        <v/>
      </c>
      <c r="X13" s="8" t="str">
        <f>IF(G13="","",IF(VLOOKUP($A13,Calculations!$O$4:$AB$99,9,FALSE)=0,"",VLOOKUP($A13,Calculations!$O$4:$AB$99,9,FALSE)))</f>
        <v/>
      </c>
      <c r="Y13" s="8" t="str">
        <f>IF(H13="","",IF(VLOOKUP($A13,Calculations!$O$4:$AB$99,10,FALSE)=0,"",VLOOKUP($A13,Calculations!$O$4:$AB$99,10,FALSE)))</f>
        <v/>
      </c>
      <c r="Z13" s="8" t="str">
        <f>IF(I13="","",IF(VLOOKUP($A13,Calculations!$O$4:$AB$99,11,FALSE)=0,"",VLOOKUP($A13,Calculations!$O$4:$AB$99,11,FALSE)))</f>
        <v/>
      </c>
      <c r="AA13" s="8" t="str">
        <f>IF(J13="","",IF(VLOOKUP($A13,Calculations!$O$4:$AB$99,12,FALSE)=0,"",VLOOKUP($A13,Calculations!$O$4:$AB$99,12,FALSE)))</f>
        <v/>
      </c>
      <c r="AB13" s="8" t="str">
        <f>IF(K13="","",IF(VLOOKUP($A13,Calculations!$A$3:$N508,13,FALSE)=0,"",VLOOKUP($A13,Calculations!$A$3:$N508,13,FALSE)))</f>
        <v/>
      </c>
      <c r="AC13" s="8" t="str">
        <f>IF(L13="","",IF(VLOOKUP($A13,Calculations!$A$3:$N508,14,FALSE)=0,"",VLOOKUP($A13,Calculations!$A$3:$N508,14,FALSE)))</f>
        <v/>
      </c>
    </row>
    <row r="14" spans="1:29" ht="15" customHeight="1" x14ac:dyDescent="0.3">
      <c r="A14" s="49"/>
      <c r="B14" s="28" t="str">
        <f>IF(A14="","",IF(VLOOKUP($A14,'Test Sample Data'!$A$3:$N498,2,FALSE)=0,"",VLOOKUP($A14,'Test Sample Data'!$A$3:$N498,2,FALSE)))</f>
        <v/>
      </c>
      <c r="C14" s="8" t="str">
        <f>IF(A14="","",IF(VLOOKUP($A14,Calculations!$A$4:$N$99,3,FALSE)=0,"",VLOOKUP($A14,Calculations!$A$4:$N$99,3,FALSE)))</f>
        <v/>
      </c>
      <c r="D14" s="8" t="str">
        <f>IF(A14="","",IF(VLOOKUP($A14,Calculations!$A$4:$N$99,4,FALSE)=0,"",VLOOKUP($A14,Calculations!$A$4:$N$99,4,FALSE)))</f>
        <v/>
      </c>
      <c r="E14" s="8" t="str">
        <f>IF(A14="","",IF(VLOOKUP($A14,Calculations!$A$4:$N$99,5,FALSE)=0,"",VLOOKUP($A14,Calculations!$A$4:$N$99,5,FALSE)))</f>
        <v/>
      </c>
      <c r="F14" s="8" t="str">
        <f>IF(A14="","",IF(VLOOKUP($A14,Calculations!$A$4:$N$99,6,FALSE)=0,"",VLOOKUP($A14,Calculations!$A$4:$N$99,6,FALSE)))</f>
        <v/>
      </c>
      <c r="G14" s="8" t="str">
        <f>IF(A14="","",IF(VLOOKUP($A14,Calculations!$A$4:$N$99,7,FALSE)=0,"",VLOOKUP($A14,Calculations!$A$4:$N$99,7,FALSE)))</f>
        <v/>
      </c>
      <c r="H14" s="8" t="str">
        <f>IF(A14="","",IF(VLOOKUP($A14,Calculations!$A$4:$N$99,8,FALSE)=0,"",VLOOKUP($A14,Calculations!$A$4:$N$99,8,FALSE)))</f>
        <v/>
      </c>
      <c r="I14" s="8" t="str">
        <f>IF(A14="","",IF(VLOOKUP($A14,Calculations!$A$4:$N$99,9,FALSE)=0,"",VLOOKUP($A14,Calculations!$A$4:$N$99,9,FALSE)))</f>
        <v/>
      </c>
      <c r="J14" s="8" t="str">
        <f>IF(A14="","",IF(VLOOKUP($A14,Calculations!$A$4:$N$99,10,FALSE)=0,"",VLOOKUP($A14,Calculations!$A$4:$N$99,10,FALSE)))</f>
        <v/>
      </c>
      <c r="K14" s="8" t="str">
        <f>IF(A14="","",IF(VLOOKUP($A14,Calculations!$A$4:$N$99,11,FALSE)=0,"",VLOOKUP($A14,Calculations!$A$4:$N$99,11,FALSE)))</f>
        <v/>
      </c>
      <c r="L14" s="8" t="str">
        <f>IF(A14="","",IF(VLOOKUP($A14,Calculations!$A$4:$N$99,12,FALSE)=0,"",VLOOKUP($A14,Calculations!$A$4:$N$99,12,FALSE)))</f>
        <v/>
      </c>
      <c r="M14" s="8" t="str">
        <f>IF(B14="","",IF(VLOOKUP($A14,Calculations!$A$3:$N509,13,FALSE)=0,"",VLOOKUP($A14,Calculations!$A$3:$N509,13,FALSE)))</f>
        <v/>
      </c>
      <c r="N14" s="8" t="str">
        <f>IF(C14="","",IF(VLOOKUP($A14,Calculations!$A$3:$N509,14,FALSE)=0,"",VLOOKUP($A14,Calculations!$A$3:$N509,14,FALSE)))</f>
        <v/>
      </c>
      <c r="P14" s="52" t="str">
        <f t="shared" si="0"/>
        <v/>
      </c>
      <c r="Q14" s="52" t="str">
        <f t="shared" si="1"/>
        <v/>
      </c>
      <c r="R14" s="8" t="str">
        <f>IF(A14="","",IF(VLOOKUP($A14,Calculations!$O$4:$AB$99,3,FALSE)=0,"",VLOOKUP($A14,Calculations!$O$4:$AB$99,3,FALSE)))</f>
        <v/>
      </c>
      <c r="S14" s="8" t="str">
        <f>IF(B14="","",IF(VLOOKUP($A14,Calculations!$O$4:$AB$99,4,FALSE)=0,"",VLOOKUP($A14,Calculations!$O$4:$AB$99,4,FALSE)))</f>
        <v/>
      </c>
      <c r="T14" s="8" t="str">
        <f>IF(C14="","",IF(VLOOKUP($A14,Calculations!$O$4:$AB$99,5,FALSE)=0,"",VLOOKUP($A14,Calculations!$O$4:$AB$99,5,FALSE)))</f>
        <v/>
      </c>
      <c r="U14" s="8" t="str">
        <f>IF(D14="","",IF(VLOOKUP($A14,Calculations!$O$4:$AB$99,6,FALSE)=0,"",VLOOKUP($A14,Calculations!$O$4:$AB$99,6,FALSE)))</f>
        <v/>
      </c>
      <c r="V14" s="8" t="str">
        <f>IF(E14="","",IF(VLOOKUP($A14,Calculations!$O$4:$AB$99,7,FALSE)=0,"",VLOOKUP($A14,Calculations!$O$4:$AB$99,7,FALSE)))</f>
        <v/>
      </c>
      <c r="W14" s="8" t="str">
        <f>IF(F14="","",IF(VLOOKUP($A14,Calculations!$O$4:$AB$99,8,FALSE)=0,"",VLOOKUP($A14,Calculations!$O$4:$AB$99,8,FALSE)))</f>
        <v/>
      </c>
      <c r="X14" s="8" t="str">
        <f>IF(G14="","",IF(VLOOKUP($A14,Calculations!$O$4:$AB$99,9,FALSE)=0,"",VLOOKUP($A14,Calculations!$O$4:$AB$99,9,FALSE)))</f>
        <v/>
      </c>
      <c r="Y14" s="8" t="str">
        <f>IF(H14="","",IF(VLOOKUP($A14,Calculations!$O$4:$AB$99,10,FALSE)=0,"",VLOOKUP($A14,Calculations!$O$4:$AB$99,10,FALSE)))</f>
        <v/>
      </c>
      <c r="Z14" s="8" t="str">
        <f>IF(I14="","",IF(VLOOKUP($A14,Calculations!$O$4:$AB$99,11,FALSE)=0,"",VLOOKUP($A14,Calculations!$O$4:$AB$99,11,FALSE)))</f>
        <v/>
      </c>
      <c r="AA14" s="8" t="str">
        <f>IF(J14="","",IF(VLOOKUP($A14,Calculations!$O$4:$AB$99,12,FALSE)=0,"",VLOOKUP($A14,Calculations!$O$4:$AB$99,12,FALSE)))</f>
        <v/>
      </c>
      <c r="AB14" s="8" t="str">
        <f>IF(K14="","",IF(VLOOKUP($A14,Calculations!$A$3:$N509,13,FALSE)=0,"",VLOOKUP($A14,Calculations!$A$3:$N509,13,FALSE)))</f>
        <v/>
      </c>
      <c r="AC14" s="8" t="str">
        <f>IF(L14="","",IF(VLOOKUP($A14,Calculations!$A$3:$N509,14,FALSE)=0,"",VLOOKUP($A14,Calculations!$A$3:$N509,14,FALSE)))</f>
        <v/>
      </c>
    </row>
    <row r="15" spans="1:29" ht="15" customHeight="1" x14ac:dyDescent="0.3">
      <c r="A15" s="49"/>
      <c r="B15" s="28" t="str">
        <f>IF(A15="","",IF(VLOOKUP($A15,'Test Sample Data'!$A$3:$N498,2,FALSE)=0,"",VLOOKUP($A15,'Test Sample Data'!$A$3:$N498,2,FALSE)))</f>
        <v/>
      </c>
      <c r="C15" s="8" t="str">
        <f>IF(A15="","",IF(VLOOKUP($A15,Calculations!$A$4:$N$99,3,FALSE)=0,"",VLOOKUP($A15,Calculations!$A$4:$N$99,3,FALSE)))</f>
        <v/>
      </c>
      <c r="D15" s="8" t="str">
        <f>IF(A15="","",IF(VLOOKUP($A15,Calculations!$A$4:$N$99,4,FALSE)=0,"",VLOOKUP($A15,Calculations!$A$4:$N$99,4,FALSE)))</f>
        <v/>
      </c>
      <c r="E15" s="8" t="str">
        <f>IF(A15="","",IF(VLOOKUP($A15,Calculations!$A$4:$N$99,5,FALSE)=0,"",VLOOKUP($A15,Calculations!$A$4:$N$99,5,FALSE)))</f>
        <v/>
      </c>
      <c r="F15" s="8" t="str">
        <f>IF(A15="","",IF(VLOOKUP($A15,Calculations!$A$4:$N$99,6,FALSE)=0,"",VLOOKUP($A15,Calculations!$A$4:$N$99,6,FALSE)))</f>
        <v/>
      </c>
      <c r="G15" s="8" t="str">
        <f>IF(A15="","",IF(VLOOKUP($A15,Calculations!$A$4:$N$99,7,FALSE)=0,"",VLOOKUP($A15,Calculations!$A$4:$N$99,7,FALSE)))</f>
        <v/>
      </c>
      <c r="H15" s="8" t="str">
        <f>IF(A15="","",IF(VLOOKUP($A15,Calculations!$A$4:$N$99,8,FALSE)=0,"",VLOOKUP($A15,Calculations!$A$4:$N$99,8,FALSE)))</f>
        <v/>
      </c>
      <c r="I15" s="8" t="str">
        <f>IF(A15="","",IF(VLOOKUP($A15,Calculations!$A$4:$N$99,9,FALSE)=0,"",VLOOKUP($A15,Calculations!$A$4:$N$99,9,FALSE)))</f>
        <v/>
      </c>
      <c r="J15" s="8" t="str">
        <f>IF(A15="","",IF(VLOOKUP($A15,Calculations!$A$4:$N$99,10,FALSE)=0,"",VLOOKUP($A15,Calculations!$A$4:$N$99,10,FALSE)))</f>
        <v/>
      </c>
      <c r="K15" s="8" t="str">
        <f>IF(A15="","",IF(VLOOKUP($A15,Calculations!$A$4:$N$99,11,FALSE)=0,"",VLOOKUP($A15,Calculations!$A$4:$N$99,11,FALSE)))</f>
        <v/>
      </c>
      <c r="L15" s="8" t="str">
        <f>IF(A15="","",IF(VLOOKUP($A15,Calculations!$A$4:$N$99,12,FALSE)=0,"",VLOOKUP($A15,Calculations!$A$4:$N$99,12,FALSE)))</f>
        <v/>
      </c>
      <c r="M15" s="8" t="str">
        <f>IF(B15="","",IF(VLOOKUP($A15,Calculations!$A$3:$N510,13,FALSE)=0,"",VLOOKUP($A15,Calculations!$A$3:$N510,13,FALSE)))</f>
        <v/>
      </c>
      <c r="N15" s="8" t="str">
        <f>IF(C15="","",IF(VLOOKUP($A15,Calculations!$A$3:$N510,14,FALSE)=0,"",VLOOKUP($A15,Calculations!$A$3:$N510,14,FALSE)))</f>
        <v/>
      </c>
      <c r="P15" s="52" t="str">
        <f t="shared" si="0"/>
        <v/>
      </c>
      <c r="Q15" s="52" t="str">
        <f t="shared" si="1"/>
        <v/>
      </c>
      <c r="R15" s="8" t="str">
        <f>IF(A15="","",IF(VLOOKUP($A15,Calculations!$O$4:$AB$99,3,FALSE)=0,"",VLOOKUP($A15,Calculations!$O$4:$AB$99,3,FALSE)))</f>
        <v/>
      </c>
      <c r="S15" s="8" t="str">
        <f>IF(B15="","",IF(VLOOKUP($A15,Calculations!$O$4:$AB$99,4,FALSE)=0,"",VLOOKUP($A15,Calculations!$O$4:$AB$99,4,FALSE)))</f>
        <v/>
      </c>
      <c r="T15" s="8" t="str">
        <f>IF(C15="","",IF(VLOOKUP($A15,Calculations!$O$4:$AB$99,5,FALSE)=0,"",VLOOKUP($A15,Calculations!$O$4:$AB$99,5,FALSE)))</f>
        <v/>
      </c>
      <c r="U15" s="8" t="str">
        <f>IF(D15="","",IF(VLOOKUP($A15,Calculations!$O$4:$AB$99,6,FALSE)=0,"",VLOOKUP($A15,Calculations!$O$4:$AB$99,6,FALSE)))</f>
        <v/>
      </c>
      <c r="V15" s="8" t="str">
        <f>IF(E15="","",IF(VLOOKUP($A15,Calculations!$O$4:$AB$99,7,FALSE)=0,"",VLOOKUP($A15,Calculations!$O$4:$AB$99,7,FALSE)))</f>
        <v/>
      </c>
      <c r="W15" s="8" t="str">
        <f>IF(F15="","",IF(VLOOKUP($A15,Calculations!$O$4:$AB$99,8,FALSE)=0,"",VLOOKUP($A15,Calculations!$O$4:$AB$99,8,FALSE)))</f>
        <v/>
      </c>
      <c r="X15" s="8" t="str">
        <f>IF(G15="","",IF(VLOOKUP($A15,Calculations!$O$4:$AB$99,9,FALSE)=0,"",VLOOKUP($A15,Calculations!$O$4:$AB$99,9,FALSE)))</f>
        <v/>
      </c>
      <c r="Y15" s="8" t="str">
        <f>IF(H15="","",IF(VLOOKUP($A15,Calculations!$O$4:$AB$99,10,FALSE)=0,"",VLOOKUP($A15,Calculations!$O$4:$AB$99,10,FALSE)))</f>
        <v/>
      </c>
      <c r="Z15" s="8" t="str">
        <f>IF(I15="","",IF(VLOOKUP($A15,Calculations!$O$4:$AB$99,11,FALSE)=0,"",VLOOKUP($A15,Calculations!$O$4:$AB$99,11,FALSE)))</f>
        <v/>
      </c>
      <c r="AA15" s="8" t="str">
        <f>IF(J15="","",IF(VLOOKUP($A15,Calculations!$O$4:$AB$99,12,FALSE)=0,"",VLOOKUP($A15,Calculations!$O$4:$AB$99,12,FALSE)))</f>
        <v/>
      </c>
      <c r="AB15" s="8" t="str">
        <f>IF(K15="","",IF(VLOOKUP($A15,Calculations!$A$3:$N510,13,FALSE)=0,"",VLOOKUP($A15,Calculations!$A$3:$N510,13,FALSE)))</f>
        <v/>
      </c>
      <c r="AC15" s="8" t="str">
        <f>IF(L15="","",IF(VLOOKUP($A15,Calculations!$A$3:$N510,14,FALSE)=0,"",VLOOKUP($A15,Calculations!$A$3:$N510,14,FALSE)))</f>
        <v/>
      </c>
    </row>
    <row r="16" spans="1:29" ht="15" customHeight="1" x14ac:dyDescent="0.3">
      <c r="A16" s="49"/>
      <c r="B16" s="28" t="str">
        <f>IF(A16="","",IF(VLOOKUP($A16,'Test Sample Data'!$A$3:$N498,2,FALSE)=0,"",VLOOKUP($A16,'Test Sample Data'!$A$3:$N498,2,FALSE)))</f>
        <v/>
      </c>
      <c r="C16" s="8" t="str">
        <f>IF(A16="","",IF(VLOOKUP($A16,Calculations!$A$4:$N$99,3,FALSE)=0,"",VLOOKUP($A16,Calculations!$A$4:$N$99,3,FALSE)))</f>
        <v/>
      </c>
      <c r="D16" s="8" t="str">
        <f>IF(A16="","",IF(VLOOKUP($A16,Calculations!$A$4:$N$99,4,FALSE)=0,"",VLOOKUP($A16,Calculations!$A$4:$N$99,4,FALSE)))</f>
        <v/>
      </c>
      <c r="E16" s="8" t="str">
        <f>IF(A16="","",IF(VLOOKUP($A16,Calculations!$A$4:$N$99,5,FALSE)=0,"",VLOOKUP($A16,Calculations!$A$4:$N$99,5,FALSE)))</f>
        <v/>
      </c>
      <c r="F16" s="8" t="str">
        <f>IF(A16="","",IF(VLOOKUP($A16,Calculations!$A$4:$N$99,6,FALSE)=0,"",VLOOKUP($A16,Calculations!$A$4:$N$99,6,FALSE)))</f>
        <v/>
      </c>
      <c r="G16" s="8" t="str">
        <f>IF(A16="","",IF(VLOOKUP($A16,Calculations!$A$4:$N$99,7,FALSE)=0,"",VLOOKUP($A16,Calculations!$A$4:$N$99,7,FALSE)))</f>
        <v/>
      </c>
      <c r="H16" s="8" t="str">
        <f>IF(A16="","",IF(VLOOKUP($A16,Calculations!$A$4:$N$99,8,FALSE)=0,"",VLOOKUP($A16,Calculations!$A$4:$N$99,8,FALSE)))</f>
        <v/>
      </c>
      <c r="I16" s="8" t="str">
        <f>IF(A16="","",IF(VLOOKUP($A16,Calculations!$A$4:$N$99,9,FALSE)=0,"",VLOOKUP($A16,Calculations!$A$4:$N$99,9,FALSE)))</f>
        <v/>
      </c>
      <c r="J16" s="8" t="str">
        <f>IF(A16="","",IF(VLOOKUP($A16,Calculations!$A$4:$N$99,10,FALSE)=0,"",VLOOKUP($A16,Calculations!$A$4:$N$99,10,FALSE)))</f>
        <v/>
      </c>
      <c r="K16" s="8" t="str">
        <f>IF(A16="","",IF(VLOOKUP($A16,Calculations!$A$4:$N$99,11,FALSE)=0,"",VLOOKUP($A16,Calculations!$A$4:$N$99,11,FALSE)))</f>
        <v/>
      </c>
      <c r="L16" s="8" t="str">
        <f>IF(A16="","",IF(VLOOKUP($A16,Calculations!$A$4:$N$99,12,FALSE)=0,"",VLOOKUP($A16,Calculations!$A$4:$N$99,12,FALSE)))</f>
        <v/>
      </c>
      <c r="M16" s="8" t="str">
        <f>IF(B16="","",IF(VLOOKUP($A16,Calculations!$A$3:$N511,13,FALSE)=0,"",VLOOKUP($A16,Calculations!$A$3:$N511,13,FALSE)))</f>
        <v/>
      </c>
      <c r="N16" s="8" t="str">
        <f>IF(C16="","",IF(VLOOKUP($A16,Calculations!$A$3:$N511,14,FALSE)=0,"",VLOOKUP($A16,Calculations!$A$3:$N511,14,FALSE)))</f>
        <v/>
      </c>
      <c r="P16" s="52" t="str">
        <f t="shared" si="0"/>
        <v/>
      </c>
      <c r="Q16" s="52" t="str">
        <f t="shared" si="1"/>
        <v/>
      </c>
      <c r="R16" s="8" t="str">
        <f>IF(A16="","",IF(VLOOKUP($A16,Calculations!$O$4:$AB$99,3,FALSE)=0,"",VLOOKUP($A16,Calculations!$O$4:$AB$99,3,FALSE)))</f>
        <v/>
      </c>
      <c r="S16" s="8" t="str">
        <f>IF(B16="","",IF(VLOOKUP($A16,Calculations!$O$4:$AB$99,4,FALSE)=0,"",VLOOKUP($A16,Calculations!$O$4:$AB$99,4,FALSE)))</f>
        <v/>
      </c>
      <c r="T16" s="8" t="str">
        <f>IF(C16="","",IF(VLOOKUP($A16,Calculations!$O$4:$AB$99,5,FALSE)=0,"",VLOOKUP($A16,Calculations!$O$4:$AB$99,5,FALSE)))</f>
        <v/>
      </c>
      <c r="U16" s="8" t="str">
        <f>IF(D16="","",IF(VLOOKUP($A16,Calculations!$O$4:$AB$99,6,FALSE)=0,"",VLOOKUP($A16,Calculations!$O$4:$AB$99,6,FALSE)))</f>
        <v/>
      </c>
      <c r="V16" s="8" t="str">
        <f>IF(E16="","",IF(VLOOKUP($A16,Calculations!$O$4:$AB$99,7,FALSE)=0,"",VLOOKUP($A16,Calculations!$O$4:$AB$99,7,FALSE)))</f>
        <v/>
      </c>
      <c r="W16" s="8" t="str">
        <f>IF(F16="","",IF(VLOOKUP($A16,Calculations!$O$4:$AB$99,8,FALSE)=0,"",VLOOKUP($A16,Calculations!$O$4:$AB$99,8,FALSE)))</f>
        <v/>
      </c>
      <c r="X16" s="8" t="str">
        <f>IF(G16="","",IF(VLOOKUP($A16,Calculations!$O$4:$AB$99,9,FALSE)=0,"",VLOOKUP($A16,Calculations!$O$4:$AB$99,9,FALSE)))</f>
        <v/>
      </c>
      <c r="Y16" s="8" t="str">
        <f>IF(H16="","",IF(VLOOKUP($A16,Calculations!$O$4:$AB$99,10,FALSE)=0,"",VLOOKUP($A16,Calculations!$O$4:$AB$99,10,FALSE)))</f>
        <v/>
      </c>
      <c r="Z16" s="8" t="str">
        <f>IF(I16="","",IF(VLOOKUP($A16,Calculations!$O$4:$AB$99,11,FALSE)=0,"",VLOOKUP($A16,Calculations!$O$4:$AB$99,11,FALSE)))</f>
        <v/>
      </c>
      <c r="AA16" s="8" t="str">
        <f>IF(J16="","",IF(VLOOKUP($A16,Calculations!$O$4:$AB$99,12,FALSE)=0,"",VLOOKUP($A16,Calculations!$O$4:$AB$99,12,FALSE)))</f>
        <v/>
      </c>
      <c r="AB16" s="8" t="str">
        <f>IF(K16="","",IF(VLOOKUP($A16,Calculations!$A$3:$N511,13,FALSE)=0,"",VLOOKUP($A16,Calculations!$A$3:$N511,13,FALSE)))</f>
        <v/>
      </c>
      <c r="AC16" s="8" t="str">
        <f>IF(L16="","",IF(VLOOKUP($A16,Calculations!$A$3:$N511,14,FALSE)=0,"",VLOOKUP($A16,Calculations!$A$3:$N511,14,FALSE)))</f>
        <v/>
      </c>
    </row>
    <row r="17" spans="1:29" ht="15" customHeight="1" x14ac:dyDescent="0.3">
      <c r="A17" s="49"/>
      <c r="B17" s="28" t="str">
        <f>IF(A17="","",IF(VLOOKUP($A17,'Test Sample Data'!$A$3:$N498,2,FALSE)=0,"",VLOOKUP($A17,'Test Sample Data'!$A$3:$N498,2,FALSE)))</f>
        <v/>
      </c>
      <c r="C17" s="8" t="str">
        <f>IF(A17="","",IF(VLOOKUP($A17,Calculations!$A$4:$N$99,3,FALSE)=0,"",VLOOKUP($A17,Calculations!$A$4:$N$99,3,FALSE)))</f>
        <v/>
      </c>
      <c r="D17" s="8" t="str">
        <f>IF(A17="","",IF(VLOOKUP($A17,Calculations!$A$4:$N$99,4,FALSE)=0,"",VLOOKUP($A17,Calculations!$A$4:$N$99,4,FALSE)))</f>
        <v/>
      </c>
      <c r="E17" s="8" t="str">
        <f>IF(A17="","",IF(VLOOKUP($A17,Calculations!$A$4:$N$99,5,FALSE)=0,"",VLOOKUP($A17,Calculations!$A$4:$N$99,5,FALSE)))</f>
        <v/>
      </c>
      <c r="F17" s="8" t="str">
        <f>IF(A17="","",IF(VLOOKUP($A17,Calculations!$A$4:$N$99,6,FALSE)=0,"",VLOOKUP($A17,Calculations!$A$4:$N$99,6,FALSE)))</f>
        <v/>
      </c>
      <c r="G17" s="8" t="str">
        <f>IF(A17="","",IF(VLOOKUP($A17,Calculations!$A$4:$N$99,7,FALSE)=0,"",VLOOKUP($A17,Calculations!$A$4:$N$99,7,FALSE)))</f>
        <v/>
      </c>
      <c r="H17" s="8" t="str">
        <f>IF(A17="","",IF(VLOOKUP($A17,Calculations!$A$4:$N$99,8,FALSE)=0,"",VLOOKUP($A17,Calculations!$A$4:$N$99,8,FALSE)))</f>
        <v/>
      </c>
      <c r="I17" s="8" t="str">
        <f>IF(A17="","",IF(VLOOKUP($A17,Calculations!$A$4:$N$99,9,FALSE)=0,"",VLOOKUP($A17,Calculations!$A$4:$N$99,9,FALSE)))</f>
        <v/>
      </c>
      <c r="J17" s="8" t="str">
        <f>IF(A17="","",IF(VLOOKUP($A17,Calculations!$A$4:$N$99,10,FALSE)=0,"",VLOOKUP($A17,Calculations!$A$4:$N$99,10,FALSE)))</f>
        <v/>
      </c>
      <c r="K17" s="8" t="str">
        <f>IF(A17="","",IF(VLOOKUP($A17,Calculations!$A$4:$N$99,11,FALSE)=0,"",VLOOKUP($A17,Calculations!$A$4:$N$99,11,FALSE)))</f>
        <v/>
      </c>
      <c r="L17" s="8" t="str">
        <f>IF(A17="","",IF(VLOOKUP($A17,Calculations!$A$4:$N$99,12,FALSE)=0,"",VLOOKUP($A17,Calculations!$A$4:$N$99,12,FALSE)))</f>
        <v/>
      </c>
      <c r="M17" s="8" t="str">
        <f>IF(B17="","",IF(VLOOKUP($A17,Calculations!$A$3:$N512,13,FALSE)=0,"",VLOOKUP($A17,Calculations!$A$3:$N512,13,FALSE)))</f>
        <v/>
      </c>
      <c r="N17" s="8" t="str">
        <f>IF(C17="","",IF(VLOOKUP($A17,Calculations!$A$3:$N512,14,FALSE)=0,"",VLOOKUP($A17,Calculations!$A$3:$N512,14,FALSE)))</f>
        <v/>
      </c>
      <c r="P17" s="52" t="str">
        <f t="shared" si="0"/>
        <v/>
      </c>
      <c r="Q17" s="52" t="str">
        <f t="shared" si="1"/>
        <v/>
      </c>
      <c r="R17" s="8" t="str">
        <f>IF(A17="","",IF(VLOOKUP($A17,Calculations!$O$4:$AB$99,3,FALSE)=0,"",VLOOKUP($A17,Calculations!$O$4:$AB$99,3,FALSE)))</f>
        <v/>
      </c>
      <c r="S17" s="8" t="str">
        <f>IF(B17="","",IF(VLOOKUP($A17,Calculations!$O$4:$AB$99,4,FALSE)=0,"",VLOOKUP($A17,Calculations!$O$4:$AB$99,4,FALSE)))</f>
        <v/>
      </c>
      <c r="T17" s="8" t="str">
        <f>IF(C17="","",IF(VLOOKUP($A17,Calculations!$O$4:$AB$99,5,FALSE)=0,"",VLOOKUP($A17,Calculations!$O$4:$AB$99,5,FALSE)))</f>
        <v/>
      </c>
      <c r="U17" s="8" t="str">
        <f>IF(D17="","",IF(VLOOKUP($A17,Calculations!$O$4:$AB$99,6,FALSE)=0,"",VLOOKUP($A17,Calculations!$O$4:$AB$99,6,FALSE)))</f>
        <v/>
      </c>
      <c r="V17" s="8" t="str">
        <f>IF(E17="","",IF(VLOOKUP($A17,Calculations!$O$4:$AB$99,7,FALSE)=0,"",VLOOKUP($A17,Calculations!$O$4:$AB$99,7,FALSE)))</f>
        <v/>
      </c>
      <c r="W17" s="8" t="str">
        <f>IF(F17="","",IF(VLOOKUP($A17,Calculations!$O$4:$AB$99,8,FALSE)=0,"",VLOOKUP($A17,Calculations!$O$4:$AB$99,8,FALSE)))</f>
        <v/>
      </c>
      <c r="X17" s="8" t="str">
        <f>IF(G17="","",IF(VLOOKUP($A17,Calculations!$O$4:$AB$99,9,FALSE)=0,"",VLOOKUP($A17,Calculations!$O$4:$AB$99,9,FALSE)))</f>
        <v/>
      </c>
      <c r="Y17" s="8" t="str">
        <f>IF(H17="","",IF(VLOOKUP($A17,Calculations!$O$4:$AB$99,10,FALSE)=0,"",VLOOKUP($A17,Calculations!$O$4:$AB$99,10,FALSE)))</f>
        <v/>
      </c>
      <c r="Z17" s="8" t="str">
        <f>IF(I17="","",IF(VLOOKUP($A17,Calculations!$O$4:$AB$99,11,FALSE)=0,"",VLOOKUP($A17,Calculations!$O$4:$AB$99,11,FALSE)))</f>
        <v/>
      </c>
      <c r="AA17" s="8" t="str">
        <f>IF(J17="","",IF(VLOOKUP($A17,Calculations!$O$4:$AB$99,12,FALSE)=0,"",VLOOKUP($A17,Calculations!$O$4:$AB$99,12,FALSE)))</f>
        <v/>
      </c>
      <c r="AB17" s="8" t="str">
        <f>IF(K17="","",IF(VLOOKUP($A17,Calculations!$A$3:$N512,13,FALSE)=0,"",VLOOKUP($A17,Calculations!$A$3:$N512,13,FALSE)))</f>
        <v/>
      </c>
      <c r="AC17" s="8" t="str">
        <f>IF(L17="","",IF(VLOOKUP($A17,Calculations!$A$3:$N512,14,FALSE)=0,"",VLOOKUP($A17,Calculations!$A$3:$N512,14,FALSE)))</f>
        <v/>
      </c>
    </row>
    <row r="18" spans="1:29" ht="15" customHeight="1" x14ac:dyDescent="0.3">
      <c r="A18" s="49"/>
      <c r="B18" s="28" t="str">
        <f>IF(A18="","",IF(VLOOKUP($A18,'Test Sample Data'!$A$3:$N498,2,FALSE)=0,"",VLOOKUP($A18,'Test Sample Data'!$A$3:$N498,2,FALSE)))</f>
        <v/>
      </c>
      <c r="C18" s="8" t="str">
        <f>IF(A18="","",IF(VLOOKUP($A18,Calculations!$A$4:$N$99,3,FALSE)=0,"",VLOOKUP($A18,Calculations!$A$4:$N$99,3,FALSE)))</f>
        <v/>
      </c>
      <c r="D18" s="8" t="str">
        <f>IF(A18="","",IF(VLOOKUP($A18,Calculations!$A$4:$N$99,4,FALSE)=0,"",VLOOKUP($A18,Calculations!$A$4:$N$99,4,FALSE)))</f>
        <v/>
      </c>
      <c r="E18" s="8" t="str">
        <f>IF(A18="","",IF(VLOOKUP($A18,Calculations!$A$4:$N$99,5,FALSE)=0,"",VLOOKUP($A18,Calculations!$A$4:$N$99,5,FALSE)))</f>
        <v/>
      </c>
      <c r="F18" s="8" t="str">
        <f>IF(A18="","",IF(VLOOKUP($A18,Calculations!$A$4:$N$99,6,FALSE)=0,"",VLOOKUP($A18,Calculations!$A$4:$N$99,6,FALSE)))</f>
        <v/>
      </c>
      <c r="G18" s="8" t="str">
        <f>IF(A18="","",IF(VLOOKUP($A18,Calculations!$A$4:$N$99,7,FALSE)=0,"",VLOOKUP($A18,Calculations!$A$4:$N$99,7,FALSE)))</f>
        <v/>
      </c>
      <c r="H18" s="8" t="str">
        <f>IF(A18="","",IF(VLOOKUP($A18,Calculations!$A$4:$N$99,8,FALSE)=0,"",VLOOKUP($A18,Calculations!$A$4:$N$99,8,FALSE)))</f>
        <v/>
      </c>
      <c r="I18" s="8" t="str">
        <f>IF(A18="","",IF(VLOOKUP($A18,Calculations!$A$4:$N$99,9,FALSE)=0,"",VLOOKUP($A18,Calculations!$A$4:$N$99,9,FALSE)))</f>
        <v/>
      </c>
      <c r="J18" s="8" t="str">
        <f>IF(A18="","",IF(VLOOKUP($A18,Calculations!$A$4:$N$99,10,FALSE)=0,"",VLOOKUP($A18,Calculations!$A$4:$N$99,10,FALSE)))</f>
        <v/>
      </c>
      <c r="K18" s="8" t="str">
        <f>IF(A18="","",IF(VLOOKUP($A18,Calculations!$A$4:$N$99,11,FALSE)=0,"",VLOOKUP($A18,Calculations!$A$4:$N$99,11,FALSE)))</f>
        <v/>
      </c>
      <c r="L18" s="8" t="str">
        <f>IF(A18="","",IF(VLOOKUP($A18,Calculations!$A$4:$N$99,12,FALSE)=0,"",VLOOKUP($A18,Calculations!$A$4:$N$99,12,FALSE)))</f>
        <v/>
      </c>
      <c r="M18" s="8" t="str">
        <f>IF(B18="","",IF(VLOOKUP($A18,Calculations!$A$3:$N513,13,FALSE)=0,"",VLOOKUP($A18,Calculations!$A$3:$N513,13,FALSE)))</f>
        <v/>
      </c>
      <c r="N18" s="8" t="str">
        <f>IF(C18="","",IF(VLOOKUP($A18,Calculations!$A$3:$N513,14,FALSE)=0,"",VLOOKUP($A18,Calculations!$A$3:$N513,14,FALSE)))</f>
        <v/>
      </c>
      <c r="P18" s="52" t="str">
        <f t="shared" si="0"/>
        <v/>
      </c>
      <c r="Q18" s="52" t="str">
        <f t="shared" si="1"/>
        <v/>
      </c>
      <c r="R18" s="8" t="str">
        <f>IF(A18="","",IF(VLOOKUP($A18,Calculations!$O$4:$AB$99,3,FALSE)=0,"",VLOOKUP($A18,Calculations!$O$4:$AB$99,3,FALSE)))</f>
        <v/>
      </c>
      <c r="S18" s="8" t="str">
        <f>IF(B18="","",IF(VLOOKUP($A18,Calculations!$O$4:$AB$99,4,FALSE)=0,"",VLOOKUP($A18,Calculations!$O$4:$AB$99,4,FALSE)))</f>
        <v/>
      </c>
      <c r="T18" s="8" t="str">
        <f>IF(C18="","",IF(VLOOKUP($A18,Calculations!$O$4:$AB$99,5,FALSE)=0,"",VLOOKUP($A18,Calculations!$O$4:$AB$99,5,FALSE)))</f>
        <v/>
      </c>
      <c r="U18" s="8" t="str">
        <f>IF(D18="","",IF(VLOOKUP($A18,Calculations!$O$4:$AB$99,6,FALSE)=0,"",VLOOKUP($A18,Calculations!$O$4:$AB$99,6,FALSE)))</f>
        <v/>
      </c>
      <c r="V18" s="8" t="str">
        <f>IF(E18="","",IF(VLOOKUP($A18,Calculations!$O$4:$AB$99,7,FALSE)=0,"",VLOOKUP($A18,Calculations!$O$4:$AB$99,7,FALSE)))</f>
        <v/>
      </c>
      <c r="W18" s="8" t="str">
        <f>IF(F18="","",IF(VLOOKUP($A18,Calculations!$O$4:$AB$99,8,FALSE)=0,"",VLOOKUP($A18,Calculations!$O$4:$AB$99,8,FALSE)))</f>
        <v/>
      </c>
      <c r="X18" s="8" t="str">
        <f>IF(G18="","",IF(VLOOKUP($A18,Calculations!$O$4:$AB$99,9,FALSE)=0,"",VLOOKUP($A18,Calculations!$O$4:$AB$99,9,FALSE)))</f>
        <v/>
      </c>
      <c r="Y18" s="8" t="str">
        <f>IF(H18="","",IF(VLOOKUP($A18,Calculations!$O$4:$AB$99,10,FALSE)=0,"",VLOOKUP($A18,Calculations!$O$4:$AB$99,10,FALSE)))</f>
        <v/>
      </c>
      <c r="Z18" s="8" t="str">
        <f>IF(I18="","",IF(VLOOKUP($A18,Calculations!$O$4:$AB$99,11,FALSE)=0,"",VLOOKUP($A18,Calculations!$O$4:$AB$99,11,FALSE)))</f>
        <v/>
      </c>
      <c r="AA18" s="8" t="str">
        <f>IF(J18="","",IF(VLOOKUP($A18,Calculations!$O$4:$AB$99,12,FALSE)=0,"",VLOOKUP($A18,Calculations!$O$4:$AB$99,12,FALSE)))</f>
        <v/>
      </c>
      <c r="AB18" s="8" t="str">
        <f>IF(K18="","",IF(VLOOKUP($A18,Calculations!$A$3:$N513,13,FALSE)=0,"",VLOOKUP($A18,Calculations!$A$3:$N513,13,FALSE)))</f>
        <v/>
      </c>
      <c r="AC18" s="8" t="str">
        <f>IF(L18="","",IF(VLOOKUP($A18,Calculations!$A$3:$N513,14,FALSE)=0,"",VLOOKUP($A18,Calculations!$A$3:$N513,14,FALSE)))</f>
        <v/>
      </c>
    </row>
    <row r="19" spans="1:29" ht="15" customHeight="1" x14ac:dyDescent="0.3">
      <c r="A19" s="49"/>
      <c r="B19" s="28" t="str">
        <f>IF(A19="","",IF(VLOOKUP($A19,'Test Sample Data'!$A$3:$N498,2,FALSE)=0,"",VLOOKUP($A19,'Test Sample Data'!$A$3:$N498,2,FALSE)))</f>
        <v/>
      </c>
      <c r="C19" s="8" t="str">
        <f>IF(A19="","",IF(VLOOKUP($A19,Calculations!$A$4:$N$99,3,FALSE)=0,"",VLOOKUP($A19,Calculations!$A$4:$N$99,3,FALSE)))</f>
        <v/>
      </c>
      <c r="D19" s="8" t="str">
        <f>IF(A19="","",IF(VLOOKUP($A19,Calculations!$A$4:$N$99,4,FALSE)=0,"",VLOOKUP($A19,Calculations!$A$4:$N$99,4,FALSE)))</f>
        <v/>
      </c>
      <c r="E19" s="8" t="str">
        <f>IF(A19="","",IF(VLOOKUP($A19,Calculations!$A$4:$N$99,5,FALSE)=0,"",VLOOKUP($A19,Calculations!$A$4:$N$99,5,FALSE)))</f>
        <v/>
      </c>
      <c r="F19" s="8" t="str">
        <f>IF(A19="","",IF(VLOOKUP($A19,Calculations!$A$4:$N$99,6,FALSE)=0,"",VLOOKUP($A19,Calculations!$A$4:$N$99,6,FALSE)))</f>
        <v/>
      </c>
      <c r="G19" s="8" t="str">
        <f>IF(A19="","",IF(VLOOKUP($A19,Calculations!$A$4:$N$99,7,FALSE)=0,"",VLOOKUP($A19,Calculations!$A$4:$N$99,7,FALSE)))</f>
        <v/>
      </c>
      <c r="H19" s="8" t="str">
        <f>IF(A19="","",IF(VLOOKUP($A19,Calculations!$A$4:$N$99,8,FALSE)=0,"",VLOOKUP($A19,Calculations!$A$4:$N$99,8,FALSE)))</f>
        <v/>
      </c>
      <c r="I19" s="8" t="str">
        <f>IF(A19="","",IF(VLOOKUP($A19,Calculations!$A$4:$N$99,9,FALSE)=0,"",VLOOKUP($A19,Calculations!$A$4:$N$99,9,FALSE)))</f>
        <v/>
      </c>
      <c r="J19" s="8" t="str">
        <f>IF(A19="","",IF(VLOOKUP($A19,Calculations!$A$4:$N$99,10,FALSE)=0,"",VLOOKUP($A19,Calculations!$A$4:$N$99,10,FALSE)))</f>
        <v/>
      </c>
      <c r="K19" s="8" t="str">
        <f>IF(A19="","",IF(VLOOKUP($A19,Calculations!$A$4:$N$99,11,FALSE)=0,"",VLOOKUP($A19,Calculations!$A$4:$N$99,11,FALSE)))</f>
        <v/>
      </c>
      <c r="L19" s="8" t="str">
        <f>IF(A19="","",IF(VLOOKUP($A19,Calculations!$A$4:$N$99,12,FALSE)=0,"",VLOOKUP($A19,Calculations!$A$4:$N$99,12,FALSE)))</f>
        <v/>
      </c>
      <c r="M19" s="8" t="str">
        <f>IF(B19="","",IF(VLOOKUP($A19,Calculations!$A$3:$N514,13,FALSE)=0,"",VLOOKUP($A19,Calculations!$A$3:$N514,13,FALSE)))</f>
        <v/>
      </c>
      <c r="N19" s="8" t="str">
        <f>IF(C19="","",IF(VLOOKUP($A19,Calculations!$A$3:$N514,14,FALSE)=0,"",VLOOKUP($A19,Calculations!$A$3:$N514,14,FALSE)))</f>
        <v/>
      </c>
      <c r="P19" s="52" t="str">
        <f t="shared" si="0"/>
        <v/>
      </c>
      <c r="Q19" s="52" t="str">
        <f t="shared" si="1"/>
        <v/>
      </c>
      <c r="R19" s="8" t="str">
        <f>IF(A19="","",IF(VLOOKUP($A19,Calculations!$O$4:$AB$99,3,FALSE)=0,"",VLOOKUP($A19,Calculations!$O$4:$AB$99,3,FALSE)))</f>
        <v/>
      </c>
      <c r="S19" s="8" t="str">
        <f>IF(B19="","",IF(VLOOKUP($A19,Calculations!$O$4:$AB$99,4,FALSE)=0,"",VLOOKUP($A19,Calculations!$O$4:$AB$99,4,FALSE)))</f>
        <v/>
      </c>
      <c r="T19" s="8" t="str">
        <f>IF(C19="","",IF(VLOOKUP($A19,Calculations!$O$4:$AB$99,5,FALSE)=0,"",VLOOKUP($A19,Calculations!$O$4:$AB$99,5,FALSE)))</f>
        <v/>
      </c>
      <c r="U19" s="8" t="str">
        <f>IF(D19="","",IF(VLOOKUP($A19,Calculations!$O$4:$AB$99,6,FALSE)=0,"",VLOOKUP($A19,Calculations!$O$4:$AB$99,6,FALSE)))</f>
        <v/>
      </c>
      <c r="V19" s="8" t="str">
        <f>IF(E19="","",IF(VLOOKUP($A19,Calculations!$O$4:$AB$99,7,FALSE)=0,"",VLOOKUP($A19,Calculations!$O$4:$AB$99,7,FALSE)))</f>
        <v/>
      </c>
      <c r="W19" s="8" t="str">
        <f>IF(F19="","",IF(VLOOKUP($A19,Calculations!$O$4:$AB$99,8,FALSE)=0,"",VLOOKUP($A19,Calculations!$O$4:$AB$99,8,FALSE)))</f>
        <v/>
      </c>
      <c r="X19" s="8" t="str">
        <f>IF(G19="","",IF(VLOOKUP($A19,Calculations!$O$4:$AB$99,9,FALSE)=0,"",VLOOKUP($A19,Calculations!$O$4:$AB$99,9,FALSE)))</f>
        <v/>
      </c>
      <c r="Y19" s="8" t="str">
        <f>IF(H19="","",IF(VLOOKUP($A19,Calculations!$O$4:$AB$99,10,FALSE)=0,"",VLOOKUP($A19,Calculations!$O$4:$AB$99,10,FALSE)))</f>
        <v/>
      </c>
      <c r="Z19" s="8" t="str">
        <f>IF(I19="","",IF(VLOOKUP($A19,Calculations!$O$4:$AB$99,11,FALSE)=0,"",VLOOKUP($A19,Calculations!$O$4:$AB$99,11,FALSE)))</f>
        <v/>
      </c>
      <c r="AA19" s="8" t="str">
        <f>IF(J19="","",IF(VLOOKUP($A19,Calculations!$O$4:$AB$99,12,FALSE)=0,"",VLOOKUP($A19,Calculations!$O$4:$AB$99,12,FALSE)))</f>
        <v/>
      </c>
      <c r="AB19" s="8" t="str">
        <f>IF(K19="","",IF(VLOOKUP($A19,Calculations!$A$3:$N514,13,FALSE)=0,"",VLOOKUP($A19,Calculations!$A$3:$N514,13,FALSE)))</f>
        <v/>
      </c>
      <c r="AC19" s="8" t="str">
        <f>IF(L19="","",IF(VLOOKUP($A19,Calculations!$A$3:$N514,14,FALSE)=0,"",VLOOKUP($A19,Calculations!$A$3:$N514,14,FALSE)))</f>
        <v/>
      </c>
    </row>
    <row r="20" spans="1:29" ht="15" customHeight="1" x14ac:dyDescent="0.3">
      <c r="A20" s="49"/>
      <c r="B20" s="28" t="str">
        <f>IF(A20="","",IF(VLOOKUP($A20,'Test Sample Data'!$A$3:$N498,2,FALSE)=0,"",VLOOKUP($A20,'Test Sample Data'!$A$3:$N498,2,FALSE)))</f>
        <v/>
      </c>
      <c r="C20" s="8" t="str">
        <f>IF(A20="","",IF(VLOOKUP($A20,Calculations!$A$4:$N$99,3,FALSE)=0,"",VLOOKUP($A20,Calculations!$A$4:$N$99,3,FALSE)))</f>
        <v/>
      </c>
      <c r="D20" s="8" t="str">
        <f>IF(A20="","",IF(VLOOKUP($A20,Calculations!$A$4:$N$99,4,FALSE)=0,"",VLOOKUP($A20,Calculations!$A$4:$N$99,4,FALSE)))</f>
        <v/>
      </c>
      <c r="E20" s="8" t="str">
        <f>IF(A20="","",IF(VLOOKUP($A20,Calculations!$A$4:$N$99,5,FALSE)=0,"",VLOOKUP($A20,Calculations!$A$4:$N$99,5,FALSE)))</f>
        <v/>
      </c>
      <c r="F20" s="8" t="str">
        <f>IF(A20="","",IF(VLOOKUP($A20,Calculations!$A$4:$N$99,6,FALSE)=0,"",VLOOKUP($A20,Calculations!$A$4:$N$99,6,FALSE)))</f>
        <v/>
      </c>
      <c r="G20" s="8" t="str">
        <f>IF(A20="","",IF(VLOOKUP($A20,Calculations!$A$4:$N$99,7,FALSE)=0,"",VLOOKUP($A20,Calculations!$A$4:$N$99,7,FALSE)))</f>
        <v/>
      </c>
      <c r="H20" s="8" t="str">
        <f>IF(A20="","",IF(VLOOKUP($A20,Calculations!$A$4:$N$99,8,FALSE)=0,"",VLOOKUP($A20,Calculations!$A$4:$N$99,8,FALSE)))</f>
        <v/>
      </c>
      <c r="I20" s="8" t="str">
        <f>IF(A20="","",IF(VLOOKUP($A20,Calculations!$A$4:$N$99,9,FALSE)=0,"",VLOOKUP($A20,Calculations!$A$4:$N$99,9,FALSE)))</f>
        <v/>
      </c>
      <c r="J20" s="8" t="str">
        <f>IF(A20="","",IF(VLOOKUP($A20,Calculations!$A$4:$N$99,10,FALSE)=0,"",VLOOKUP($A20,Calculations!$A$4:$N$99,10,FALSE)))</f>
        <v/>
      </c>
      <c r="K20" s="8" t="str">
        <f>IF(A20="","",IF(VLOOKUP($A20,Calculations!$A$4:$N$99,11,FALSE)=0,"",VLOOKUP($A20,Calculations!$A$4:$N$99,11,FALSE)))</f>
        <v/>
      </c>
      <c r="L20" s="8" t="str">
        <f>IF(A20="","",IF(VLOOKUP($A20,Calculations!$A$4:$N$99,12,FALSE)=0,"",VLOOKUP($A20,Calculations!$A$4:$N$99,12,FALSE)))</f>
        <v/>
      </c>
      <c r="M20" s="8" t="str">
        <f>IF(B20="","",IF(VLOOKUP($A20,Calculations!$A$3:$N515,13,FALSE)=0,"",VLOOKUP($A20,Calculations!$A$3:$N515,13,FALSE)))</f>
        <v/>
      </c>
      <c r="N20" s="8" t="str">
        <f>IF(C20="","",IF(VLOOKUP($A20,Calculations!$A$3:$N515,14,FALSE)=0,"",VLOOKUP($A20,Calculations!$A$3:$N515,14,FALSE)))</f>
        <v/>
      </c>
      <c r="P20" s="52" t="str">
        <f t="shared" si="0"/>
        <v/>
      </c>
      <c r="Q20" s="52" t="str">
        <f t="shared" si="1"/>
        <v/>
      </c>
      <c r="R20" s="8" t="str">
        <f>IF(A20="","",IF(VLOOKUP($A20,Calculations!$O$4:$AB$99,3,FALSE)=0,"",VLOOKUP($A20,Calculations!$O$4:$AB$99,3,FALSE)))</f>
        <v/>
      </c>
      <c r="S20" s="8" t="str">
        <f>IF(B20="","",IF(VLOOKUP($A20,Calculations!$O$4:$AB$99,4,FALSE)=0,"",VLOOKUP($A20,Calculations!$O$4:$AB$99,4,FALSE)))</f>
        <v/>
      </c>
      <c r="T20" s="8" t="str">
        <f>IF(C20="","",IF(VLOOKUP($A20,Calculations!$O$4:$AB$99,5,FALSE)=0,"",VLOOKUP($A20,Calculations!$O$4:$AB$99,5,FALSE)))</f>
        <v/>
      </c>
      <c r="U20" s="8" t="str">
        <f>IF(D20="","",IF(VLOOKUP($A20,Calculations!$O$4:$AB$99,6,FALSE)=0,"",VLOOKUP($A20,Calculations!$O$4:$AB$99,6,FALSE)))</f>
        <v/>
      </c>
      <c r="V20" s="8" t="str">
        <f>IF(E20="","",IF(VLOOKUP($A20,Calculations!$O$4:$AB$99,7,FALSE)=0,"",VLOOKUP($A20,Calculations!$O$4:$AB$99,7,FALSE)))</f>
        <v/>
      </c>
      <c r="W20" s="8" t="str">
        <f>IF(F20="","",IF(VLOOKUP($A20,Calculations!$O$4:$AB$99,8,FALSE)=0,"",VLOOKUP($A20,Calculations!$O$4:$AB$99,8,FALSE)))</f>
        <v/>
      </c>
      <c r="X20" s="8" t="str">
        <f>IF(G20="","",IF(VLOOKUP($A20,Calculations!$O$4:$AB$99,9,FALSE)=0,"",VLOOKUP($A20,Calculations!$O$4:$AB$99,9,FALSE)))</f>
        <v/>
      </c>
      <c r="Y20" s="8" t="str">
        <f>IF(H20="","",IF(VLOOKUP($A20,Calculations!$O$4:$AB$99,10,FALSE)=0,"",VLOOKUP($A20,Calculations!$O$4:$AB$99,10,FALSE)))</f>
        <v/>
      </c>
      <c r="Z20" s="8" t="str">
        <f>IF(I20="","",IF(VLOOKUP($A20,Calculations!$O$4:$AB$99,11,FALSE)=0,"",VLOOKUP($A20,Calculations!$O$4:$AB$99,11,FALSE)))</f>
        <v/>
      </c>
      <c r="AA20" s="8" t="str">
        <f>IF(J20="","",IF(VLOOKUP($A20,Calculations!$O$4:$AB$99,12,FALSE)=0,"",VLOOKUP($A20,Calculations!$O$4:$AB$99,12,FALSE)))</f>
        <v/>
      </c>
      <c r="AB20" s="8" t="str">
        <f>IF(K20="","",IF(VLOOKUP($A20,Calculations!$A$3:$N515,13,FALSE)=0,"",VLOOKUP($A20,Calculations!$A$3:$N515,13,FALSE)))</f>
        <v/>
      </c>
      <c r="AC20" s="8" t="str">
        <f>IF(L20="","",IF(VLOOKUP($A20,Calculations!$A$3:$N515,14,FALSE)=0,"",VLOOKUP($A20,Calculations!$A$3:$N515,14,FALSE)))</f>
        <v/>
      </c>
    </row>
    <row r="21" spans="1:29" ht="15" customHeight="1" x14ac:dyDescent="0.3">
      <c r="A21" s="49"/>
      <c r="B21" s="28" t="str">
        <f>IF(A21="","",IF(VLOOKUP($A21,'Test Sample Data'!$A$3:$N498,2,FALSE)=0,"",VLOOKUP($A21,'Test Sample Data'!$A$3:$N498,2,FALSE)))</f>
        <v/>
      </c>
      <c r="C21" s="8" t="str">
        <f>IF(A21="","",IF(VLOOKUP($A21,Calculations!$A$4:$N$99,3,FALSE)=0,"",VLOOKUP($A21,Calculations!$A$4:$N$99,3,FALSE)))</f>
        <v/>
      </c>
      <c r="D21" s="8" t="str">
        <f>IF(A21="","",IF(VLOOKUP($A21,Calculations!$A$4:$N$99,4,FALSE)=0,"",VLOOKUP($A21,Calculations!$A$4:$N$99,4,FALSE)))</f>
        <v/>
      </c>
      <c r="E21" s="8" t="str">
        <f>IF(A21="","",IF(VLOOKUP($A21,Calculations!$A$4:$N$99,5,FALSE)=0,"",VLOOKUP($A21,Calculations!$A$4:$N$99,5,FALSE)))</f>
        <v/>
      </c>
      <c r="F21" s="8" t="str">
        <f>IF(A21="","",IF(VLOOKUP($A21,Calculations!$A$4:$N$99,6,FALSE)=0,"",VLOOKUP($A21,Calculations!$A$4:$N$99,6,FALSE)))</f>
        <v/>
      </c>
      <c r="G21" s="8" t="str">
        <f>IF(A21="","",IF(VLOOKUP($A21,Calculations!$A$4:$N$99,7,FALSE)=0,"",VLOOKUP($A21,Calculations!$A$4:$N$99,7,FALSE)))</f>
        <v/>
      </c>
      <c r="H21" s="8" t="str">
        <f>IF(A21="","",IF(VLOOKUP($A21,Calculations!$A$4:$N$99,8,FALSE)=0,"",VLOOKUP($A21,Calculations!$A$4:$N$99,8,FALSE)))</f>
        <v/>
      </c>
      <c r="I21" s="8" t="str">
        <f>IF(A21="","",IF(VLOOKUP($A21,Calculations!$A$4:$N$99,9,FALSE)=0,"",VLOOKUP($A21,Calculations!$A$4:$N$99,9,FALSE)))</f>
        <v/>
      </c>
      <c r="J21" s="8" t="str">
        <f>IF(A21="","",IF(VLOOKUP($A21,Calculations!$A$4:$N$99,10,FALSE)=0,"",VLOOKUP($A21,Calculations!$A$4:$N$99,10,FALSE)))</f>
        <v/>
      </c>
      <c r="K21" s="8" t="str">
        <f>IF(A21="","",IF(VLOOKUP($A21,Calculations!$A$4:$N$99,11,FALSE)=0,"",VLOOKUP($A21,Calculations!$A$4:$N$99,11,FALSE)))</f>
        <v/>
      </c>
      <c r="L21" s="8" t="str">
        <f>IF(A21="","",IF(VLOOKUP($A21,Calculations!$A$4:$N$99,12,FALSE)=0,"",VLOOKUP($A21,Calculations!$A$4:$N$99,12,FALSE)))</f>
        <v/>
      </c>
      <c r="M21" s="8" t="str">
        <f>IF(B21="","",IF(VLOOKUP($A21,Calculations!$A$3:$N516,13,FALSE)=0,"",VLOOKUP($A21,Calculations!$A$3:$N516,13,FALSE)))</f>
        <v/>
      </c>
      <c r="N21" s="8" t="str">
        <f>IF(C21="","",IF(VLOOKUP($A21,Calculations!$A$3:$N516,14,FALSE)=0,"",VLOOKUP($A21,Calculations!$A$3:$N516,14,FALSE)))</f>
        <v/>
      </c>
      <c r="P21" s="52" t="str">
        <f t="shared" si="0"/>
        <v/>
      </c>
      <c r="Q21" s="52" t="str">
        <f t="shared" si="1"/>
        <v/>
      </c>
      <c r="R21" s="8" t="str">
        <f>IF(A21="","",IF(VLOOKUP($A21,Calculations!$O$4:$AB$99,3,FALSE)=0,"",VLOOKUP($A21,Calculations!$O$4:$AB$99,3,FALSE)))</f>
        <v/>
      </c>
      <c r="S21" s="8" t="str">
        <f>IF(B21="","",IF(VLOOKUP($A21,Calculations!$O$4:$AB$99,4,FALSE)=0,"",VLOOKUP($A21,Calculations!$O$4:$AB$99,4,FALSE)))</f>
        <v/>
      </c>
      <c r="T21" s="8" t="str">
        <f>IF(C21="","",IF(VLOOKUP($A21,Calculations!$O$4:$AB$99,5,FALSE)=0,"",VLOOKUP($A21,Calculations!$O$4:$AB$99,5,FALSE)))</f>
        <v/>
      </c>
      <c r="U21" s="8" t="str">
        <f>IF(D21="","",IF(VLOOKUP($A21,Calculations!$O$4:$AB$99,6,FALSE)=0,"",VLOOKUP($A21,Calculations!$O$4:$AB$99,6,FALSE)))</f>
        <v/>
      </c>
      <c r="V21" s="8" t="str">
        <f>IF(E21="","",IF(VLOOKUP($A21,Calculations!$O$4:$AB$99,7,FALSE)=0,"",VLOOKUP($A21,Calculations!$O$4:$AB$99,7,FALSE)))</f>
        <v/>
      </c>
      <c r="W21" s="8" t="str">
        <f>IF(F21="","",IF(VLOOKUP($A21,Calculations!$O$4:$AB$99,8,FALSE)=0,"",VLOOKUP($A21,Calculations!$O$4:$AB$99,8,FALSE)))</f>
        <v/>
      </c>
      <c r="X21" s="8" t="str">
        <f>IF(G21="","",IF(VLOOKUP($A21,Calculations!$O$4:$AB$99,9,FALSE)=0,"",VLOOKUP($A21,Calculations!$O$4:$AB$99,9,FALSE)))</f>
        <v/>
      </c>
      <c r="Y21" s="8" t="str">
        <f>IF(H21="","",IF(VLOOKUP($A21,Calculations!$O$4:$AB$99,10,FALSE)=0,"",VLOOKUP($A21,Calculations!$O$4:$AB$99,10,FALSE)))</f>
        <v/>
      </c>
      <c r="Z21" s="8" t="str">
        <f>IF(I21="","",IF(VLOOKUP($A21,Calculations!$O$4:$AB$99,11,FALSE)=0,"",VLOOKUP($A21,Calculations!$O$4:$AB$99,11,FALSE)))</f>
        <v/>
      </c>
      <c r="AA21" s="8" t="str">
        <f>IF(J21="","",IF(VLOOKUP($A21,Calculations!$O$4:$AB$99,12,FALSE)=0,"",VLOOKUP($A21,Calculations!$O$4:$AB$99,12,FALSE)))</f>
        <v/>
      </c>
      <c r="AB21" s="8" t="str">
        <f>IF(K21="","",IF(VLOOKUP($A21,Calculations!$A$3:$N516,13,FALSE)=0,"",VLOOKUP($A21,Calculations!$A$3:$N516,13,FALSE)))</f>
        <v/>
      </c>
      <c r="AC21" s="8" t="str">
        <f>IF(L21="","",IF(VLOOKUP($A21,Calculations!$A$3:$N516,14,FALSE)=0,"",VLOOKUP($A21,Calculations!$A$3:$N516,14,FALSE)))</f>
        <v/>
      </c>
    </row>
    <row r="22" spans="1:29" ht="15" customHeight="1" x14ac:dyDescent="0.3">
      <c r="A22" s="49"/>
      <c r="B22" s="28" t="str">
        <f>IF(A22="","",IF(VLOOKUP($A22,'Test Sample Data'!$A$3:$N498,2,FALSE)=0,"",VLOOKUP($A22,'Test Sample Data'!$A$3:$N498,2,FALSE)))</f>
        <v/>
      </c>
      <c r="C22" s="8" t="str">
        <f>IF(A22="","",IF(VLOOKUP($A22,Calculations!$A$4:$N$99,3,FALSE)=0,"",VLOOKUP($A22,Calculations!$A$4:$N$99,3,FALSE)))</f>
        <v/>
      </c>
      <c r="D22" s="8" t="str">
        <f>IF(A22="","",IF(VLOOKUP($A22,Calculations!$A$4:$N$99,4,FALSE)=0,"",VLOOKUP($A22,Calculations!$A$4:$N$99,4,FALSE)))</f>
        <v/>
      </c>
      <c r="E22" s="8" t="str">
        <f>IF(A22="","",IF(VLOOKUP($A22,Calculations!$A$4:$N$99,5,FALSE)=0,"",VLOOKUP($A22,Calculations!$A$4:$N$99,5,FALSE)))</f>
        <v/>
      </c>
      <c r="F22" s="8" t="str">
        <f>IF(A22="","",IF(VLOOKUP($A22,Calculations!$A$4:$N$99,6,FALSE)=0,"",VLOOKUP($A22,Calculations!$A$4:$N$99,6,FALSE)))</f>
        <v/>
      </c>
      <c r="G22" s="8" t="str">
        <f>IF(A22="","",IF(VLOOKUP($A22,Calculations!$A$4:$N$99,7,FALSE)=0,"",VLOOKUP($A22,Calculations!$A$4:$N$99,7,FALSE)))</f>
        <v/>
      </c>
      <c r="H22" s="8" t="str">
        <f>IF(A22="","",IF(VLOOKUP($A22,Calculations!$A$4:$N$99,8,FALSE)=0,"",VLOOKUP($A22,Calculations!$A$4:$N$99,8,FALSE)))</f>
        <v/>
      </c>
      <c r="I22" s="8" t="str">
        <f>IF(A22="","",IF(VLOOKUP($A22,Calculations!$A$4:$N$99,9,FALSE)=0,"",VLOOKUP($A22,Calculations!$A$4:$N$99,9,FALSE)))</f>
        <v/>
      </c>
      <c r="J22" s="8" t="str">
        <f>IF(A22="","",IF(VLOOKUP($A22,Calculations!$A$4:$N$99,10,FALSE)=0,"",VLOOKUP($A22,Calculations!$A$4:$N$99,10,FALSE)))</f>
        <v/>
      </c>
      <c r="K22" s="8" t="str">
        <f>IF(A22="","",IF(VLOOKUP($A22,Calculations!$A$4:$N$99,11,FALSE)=0,"",VLOOKUP($A22,Calculations!$A$4:$N$99,11,FALSE)))</f>
        <v/>
      </c>
      <c r="L22" s="8" t="str">
        <f>IF(A22="","",IF(VLOOKUP($A22,Calculations!$A$4:$N$99,12,FALSE)=0,"",VLOOKUP($A22,Calculations!$A$4:$N$99,12,FALSE)))</f>
        <v/>
      </c>
      <c r="M22" s="8" t="str">
        <f>IF(B22="","",IF(VLOOKUP($A22,Calculations!$A$3:$N517,13,FALSE)=0,"",VLOOKUP($A22,Calculations!$A$3:$N517,13,FALSE)))</f>
        <v/>
      </c>
      <c r="N22" s="8" t="str">
        <f>IF(C22="","",IF(VLOOKUP($A22,Calculations!$A$3:$N517,14,FALSE)=0,"",VLOOKUP($A22,Calculations!$A$3:$N517,14,FALSE)))</f>
        <v/>
      </c>
      <c r="P22" s="52" t="str">
        <f t="shared" si="0"/>
        <v/>
      </c>
      <c r="Q22" s="52" t="str">
        <f t="shared" si="1"/>
        <v/>
      </c>
      <c r="R22" s="8" t="str">
        <f>IF(A22="","",IF(VLOOKUP($A22,Calculations!$O$4:$AB$99,3,FALSE)=0,"",VLOOKUP($A22,Calculations!$O$4:$AB$99,3,FALSE)))</f>
        <v/>
      </c>
      <c r="S22" s="8" t="str">
        <f>IF(B22="","",IF(VLOOKUP($A22,Calculations!$O$4:$AB$99,4,FALSE)=0,"",VLOOKUP($A22,Calculations!$O$4:$AB$99,4,FALSE)))</f>
        <v/>
      </c>
      <c r="T22" s="8" t="str">
        <f>IF(C22="","",IF(VLOOKUP($A22,Calculations!$O$4:$AB$99,5,FALSE)=0,"",VLOOKUP($A22,Calculations!$O$4:$AB$99,5,FALSE)))</f>
        <v/>
      </c>
      <c r="U22" s="8" t="str">
        <f>IF(D22="","",IF(VLOOKUP($A22,Calculations!$O$4:$AB$99,6,FALSE)=0,"",VLOOKUP($A22,Calculations!$O$4:$AB$99,6,FALSE)))</f>
        <v/>
      </c>
      <c r="V22" s="8" t="str">
        <f>IF(E22="","",IF(VLOOKUP($A22,Calculations!$O$4:$AB$99,7,FALSE)=0,"",VLOOKUP($A22,Calculations!$O$4:$AB$99,7,FALSE)))</f>
        <v/>
      </c>
      <c r="W22" s="8" t="str">
        <f>IF(F22="","",IF(VLOOKUP($A22,Calculations!$O$4:$AB$99,8,FALSE)=0,"",VLOOKUP($A22,Calculations!$O$4:$AB$99,8,FALSE)))</f>
        <v/>
      </c>
      <c r="X22" s="8" t="str">
        <f>IF(G22="","",IF(VLOOKUP($A22,Calculations!$O$4:$AB$99,9,FALSE)=0,"",VLOOKUP($A22,Calculations!$O$4:$AB$99,9,FALSE)))</f>
        <v/>
      </c>
      <c r="Y22" s="8" t="str">
        <f>IF(H22="","",IF(VLOOKUP($A22,Calculations!$O$4:$AB$99,10,FALSE)=0,"",VLOOKUP($A22,Calculations!$O$4:$AB$99,10,FALSE)))</f>
        <v/>
      </c>
      <c r="Z22" s="8" t="str">
        <f>IF(I22="","",IF(VLOOKUP($A22,Calculations!$O$4:$AB$99,11,FALSE)=0,"",VLOOKUP($A22,Calculations!$O$4:$AB$99,11,FALSE)))</f>
        <v/>
      </c>
      <c r="AA22" s="8" t="str">
        <f>IF(J22="","",IF(VLOOKUP($A22,Calculations!$O$4:$AB$99,12,FALSE)=0,"",VLOOKUP($A22,Calculations!$O$4:$AB$99,12,FALSE)))</f>
        <v/>
      </c>
      <c r="AB22" s="8" t="str">
        <f>IF(K22="","",IF(VLOOKUP($A22,Calculations!$A$3:$N517,13,FALSE)=0,"",VLOOKUP($A22,Calculations!$A$3:$N517,13,FALSE)))</f>
        <v/>
      </c>
      <c r="AC22" s="8" t="str">
        <f>IF(L22="","",IF(VLOOKUP($A22,Calculations!$A$3:$N517,14,FALSE)=0,"",VLOOKUP($A22,Calculations!$A$3:$N517,14,FALSE)))</f>
        <v/>
      </c>
    </row>
    <row r="24" spans="1:29" ht="15" customHeight="1" x14ac:dyDescent="0.3">
      <c r="B24" s="42" t="s">
        <v>120</v>
      </c>
      <c r="C24" s="53">
        <f>IF(ISERROR(AVERAGE(C3:C22)),"",AVERAGE(C3:C22))</f>
        <v>18.708000000000002</v>
      </c>
      <c r="D24" s="53">
        <f t="shared" ref="D24:N24" si="2">IF(ISERROR(AVERAGE(D3:D22)),"",AVERAGE(D3:D22))</f>
        <v>18.683999999999997</v>
      </c>
      <c r="E24" s="53">
        <f t="shared" si="2"/>
        <v>18.582000000000001</v>
      </c>
      <c r="F24" s="53" t="str">
        <f t="shared" si="2"/>
        <v/>
      </c>
      <c r="G24" s="53" t="str">
        <f t="shared" si="2"/>
        <v/>
      </c>
      <c r="H24" s="53" t="str">
        <f t="shared" si="2"/>
        <v/>
      </c>
      <c r="I24" s="53" t="str">
        <f t="shared" si="2"/>
        <v/>
      </c>
      <c r="J24" s="53" t="str">
        <f t="shared" si="2"/>
        <v/>
      </c>
      <c r="K24" s="53" t="str">
        <f t="shared" si="2"/>
        <v/>
      </c>
      <c r="L24" s="53" t="str">
        <f t="shared" si="2"/>
        <v/>
      </c>
      <c r="M24" s="53" t="str">
        <f t="shared" si="2"/>
        <v/>
      </c>
      <c r="N24" s="53" t="str">
        <f t="shared" si="2"/>
        <v/>
      </c>
      <c r="Q24" s="42" t="s">
        <v>120</v>
      </c>
      <c r="R24" s="53">
        <f>IF(ISERROR(AVERAGE(R3:R22)),"",AVERAGE(R3:R22))</f>
        <v>18.47</v>
      </c>
      <c r="S24" s="53">
        <f t="shared" ref="S24:AC24" si="3">IF(ISERROR(AVERAGE(S3:S22)),"",AVERAGE(S3:S22))</f>
        <v>18.341999999999999</v>
      </c>
      <c r="T24" s="53">
        <f t="shared" si="3"/>
        <v>18.576000000000001</v>
      </c>
      <c r="U24" s="53" t="str">
        <f t="shared" si="3"/>
        <v/>
      </c>
      <c r="V24" s="53" t="str">
        <f t="shared" si="3"/>
        <v/>
      </c>
      <c r="W24" s="53" t="str">
        <f t="shared" si="3"/>
        <v/>
      </c>
      <c r="X24" s="53" t="str">
        <f t="shared" si="3"/>
        <v/>
      </c>
      <c r="Y24" s="53" t="str">
        <f t="shared" si="3"/>
        <v/>
      </c>
      <c r="Z24" s="53" t="str">
        <f t="shared" si="3"/>
        <v/>
      </c>
      <c r="AA24" s="53" t="str">
        <f t="shared" si="3"/>
        <v/>
      </c>
      <c r="AB24" s="53" t="str">
        <f t="shared" si="3"/>
        <v/>
      </c>
      <c r="AC24" s="53" t="str">
        <f t="shared" si="3"/>
        <v/>
      </c>
    </row>
  </sheetData>
  <mergeCells count="6">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6"/>
  <sheetViews>
    <sheetView workbookViewId="0">
      <selection activeCell="C6" sqref="C6:G6"/>
    </sheetView>
  </sheetViews>
  <sheetFormatPr defaultColWidth="6.58203125" defaultRowHeight="15" customHeight="1" x14ac:dyDescent="0.3"/>
  <cols>
    <col min="1" max="1" width="25.58203125" style="48" customWidth="1"/>
    <col min="2" max="11" width="8.58203125" style="48" customWidth="1"/>
    <col min="12" max="13" width="8.58203125" style="114" customWidth="1"/>
    <col min="14" max="14" width="12.58203125" style="48" customWidth="1"/>
    <col min="15" max="15" width="14.5" style="48" bestFit="1" customWidth="1"/>
    <col min="16" max="16384" width="6.58203125" style="48"/>
  </cols>
  <sheetData>
    <row r="1" spans="1:15" s="32" customFormat="1" ht="15" customHeight="1" x14ac:dyDescent="0.3">
      <c r="A1" s="221" t="s">
        <v>131</v>
      </c>
      <c r="B1" s="170"/>
      <c r="C1" s="170"/>
      <c r="D1" s="170"/>
      <c r="E1" s="170"/>
      <c r="F1" s="170"/>
      <c r="G1" s="170"/>
      <c r="H1" s="222"/>
      <c r="I1" s="227" t="s">
        <v>275</v>
      </c>
      <c r="J1" s="227"/>
      <c r="K1" s="201" t="str">
        <f>Results!E2</f>
        <v>Test Group</v>
      </c>
      <c r="L1" s="201"/>
      <c r="M1" s="56"/>
      <c r="N1" s="56"/>
      <c r="O1" s="56"/>
    </row>
    <row r="2" spans="1:15" ht="15" customHeight="1" x14ac:dyDescent="0.3">
      <c r="A2" s="223" t="s">
        <v>132</v>
      </c>
      <c r="B2" s="223"/>
      <c r="C2" s="224" t="str">
        <f>'Gene Table'!B1</f>
        <v>CAPH12345</v>
      </c>
      <c r="D2" s="225"/>
      <c r="E2" s="226"/>
      <c r="F2" s="170"/>
      <c r="G2" s="170"/>
      <c r="H2" s="222"/>
      <c r="I2" s="227" t="s">
        <v>276</v>
      </c>
      <c r="J2" s="227"/>
      <c r="K2" s="201" t="str">
        <f>Results!F2</f>
        <v>Control Group</v>
      </c>
      <c r="L2" s="201"/>
      <c r="M2" s="56"/>
      <c r="N2" s="56"/>
      <c r="O2" s="56"/>
    </row>
    <row r="3" spans="1:15" ht="15" customHeight="1" x14ac:dyDescent="0.3">
      <c r="A3" s="195" t="s">
        <v>216</v>
      </c>
      <c r="B3" s="196"/>
      <c r="C3" s="201" t="s">
        <v>155</v>
      </c>
      <c r="D3" s="204"/>
      <c r="E3" s="204"/>
      <c r="F3" s="204"/>
      <c r="G3" s="204"/>
      <c r="I3" s="54"/>
      <c r="J3" s="55"/>
      <c r="K3" s="55"/>
      <c r="L3" s="55"/>
      <c r="M3" s="55"/>
      <c r="N3" s="56"/>
      <c r="O3" s="56"/>
    </row>
    <row r="4" spans="1:15" ht="15" customHeight="1" x14ac:dyDescent="0.3">
      <c r="A4" s="197"/>
      <c r="B4" s="198"/>
      <c r="C4" s="201" t="s">
        <v>156</v>
      </c>
      <c r="D4" s="204"/>
      <c r="E4" s="204"/>
      <c r="F4" s="204"/>
      <c r="G4" s="204"/>
      <c r="I4" s="54"/>
      <c r="J4" s="55"/>
      <c r="K4" s="55"/>
      <c r="L4" s="55"/>
      <c r="M4" s="55"/>
      <c r="N4" s="56"/>
      <c r="O4" s="56"/>
    </row>
    <row r="5" spans="1:15" ht="15" customHeight="1" x14ac:dyDescent="0.3">
      <c r="A5" s="202"/>
      <c r="B5" s="203"/>
      <c r="C5" s="201" t="s">
        <v>157</v>
      </c>
      <c r="D5" s="204"/>
      <c r="E5" s="204"/>
      <c r="F5" s="204"/>
      <c r="G5" s="204"/>
      <c r="I5" s="54"/>
      <c r="J5" s="55"/>
      <c r="K5" s="55"/>
      <c r="L5" s="55"/>
      <c r="M5" s="55"/>
      <c r="N5" s="56"/>
      <c r="O5" s="56"/>
    </row>
    <row r="6" spans="1:15" ht="15" customHeight="1" x14ac:dyDescent="0.3">
      <c r="A6" s="199" t="s">
        <v>133</v>
      </c>
      <c r="B6" s="200"/>
      <c r="C6" s="194" t="s">
        <v>155</v>
      </c>
      <c r="D6" s="194"/>
      <c r="E6" s="194"/>
      <c r="F6" s="194"/>
      <c r="G6" s="194"/>
      <c r="H6" s="17"/>
      <c r="I6" s="54"/>
      <c r="J6" s="55"/>
      <c r="K6" s="55"/>
      <c r="L6" s="55"/>
      <c r="M6" s="55"/>
      <c r="N6" s="56"/>
      <c r="O6" s="56"/>
    </row>
    <row r="7" spans="1:15" ht="15" customHeight="1" x14ac:dyDescent="0.3">
      <c r="A7" s="195" t="s">
        <v>217</v>
      </c>
      <c r="B7" s="196"/>
      <c r="C7" s="191" t="s">
        <v>218</v>
      </c>
      <c r="D7" s="192"/>
      <c r="E7" s="192"/>
      <c r="F7" s="192"/>
      <c r="G7" s="193"/>
      <c r="H7" s="55"/>
      <c r="I7" s="54"/>
      <c r="J7" s="55"/>
      <c r="K7" s="55"/>
      <c r="L7" s="55"/>
      <c r="M7" s="55"/>
      <c r="N7" s="56"/>
      <c r="O7" s="56"/>
    </row>
    <row r="8" spans="1:15" ht="15" customHeight="1" x14ac:dyDescent="0.3">
      <c r="A8" s="197"/>
      <c r="B8" s="198"/>
      <c r="C8" s="191" t="s">
        <v>219</v>
      </c>
      <c r="D8" s="192"/>
      <c r="E8" s="192"/>
      <c r="F8" s="192"/>
      <c r="G8" s="193"/>
      <c r="H8" s="55"/>
      <c r="I8" s="54"/>
      <c r="J8" s="55"/>
      <c r="K8" s="55"/>
      <c r="L8" s="55"/>
      <c r="M8" s="55"/>
      <c r="N8" s="56"/>
      <c r="O8" s="56"/>
    </row>
    <row r="9" spans="1:15" ht="15" customHeight="1" x14ac:dyDescent="0.3">
      <c r="A9" s="199" t="s">
        <v>215</v>
      </c>
      <c r="B9" s="200"/>
      <c r="C9" s="194" t="s">
        <v>218</v>
      </c>
      <c r="D9" s="194"/>
      <c r="E9" s="194"/>
      <c r="F9" s="194"/>
      <c r="G9" s="194"/>
      <c r="H9" s="55"/>
      <c r="I9" s="54"/>
      <c r="J9" s="55"/>
      <c r="K9" s="55"/>
      <c r="L9" s="55"/>
      <c r="M9" s="55"/>
      <c r="N9" s="56"/>
      <c r="O9" s="56"/>
    </row>
    <row r="10" spans="1:15" ht="15" customHeight="1" x14ac:dyDescent="0.3">
      <c r="A10" s="54"/>
      <c r="B10" s="54"/>
      <c r="C10" s="56"/>
      <c r="D10" s="57"/>
      <c r="E10" s="58"/>
      <c r="F10" s="34"/>
      <c r="G10" s="34"/>
      <c r="H10" s="55"/>
      <c r="I10" s="54"/>
      <c r="J10" s="55"/>
      <c r="K10" s="55"/>
      <c r="L10" s="55"/>
      <c r="M10" s="55"/>
      <c r="N10" s="56"/>
      <c r="O10" s="56"/>
    </row>
    <row r="11" spans="1:15" ht="15" customHeight="1" x14ac:dyDescent="0.3">
      <c r="A11" s="219" t="s">
        <v>134</v>
      </c>
      <c r="B11" s="220"/>
      <c r="C11" s="220"/>
      <c r="D11" s="220"/>
      <c r="E11" s="220"/>
      <c r="F11" s="220"/>
      <c r="G11" s="220"/>
      <c r="H11" s="220"/>
      <c r="I11" s="220"/>
      <c r="J11" s="220"/>
      <c r="K11" s="220"/>
      <c r="L11" s="220"/>
      <c r="M11" s="220"/>
      <c r="N11" s="220"/>
      <c r="O11" s="220"/>
    </row>
    <row r="12" spans="1:15" ht="15" customHeight="1" x14ac:dyDescent="0.3">
      <c r="A12" s="176" t="str">
        <f>K1</f>
        <v>Test Group</v>
      </c>
      <c r="B12" s="176"/>
      <c r="C12" s="176"/>
      <c r="D12" s="176"/>
      <c r="E12" s="176"/>
      <c r="F12" s="176"/>
      <c r="G12" s="176"/>
      <c r="H12" s="176"/>
      <c r="I12" s="176"/>
      <c r="J12" s="176"/>
      <c r="K12" s="176"/>
      <c r="L12" s="176"/>
      <c r="M12" s="176"/>
      <c r="N12" s="176"/>
      <c r="O12" s="176"/>
    </row>
    <row r="13" spans="1:15" ht="15" customHeight="1" x14ac:dyDescent="0.3">
      <c r="A13" s="45" t="s">
        <v>19</v>
      </c>
      <c r="B13" s="45" t="s">
        <v>221</v>
      </c>
      <c r="C13" s="115" t="s">
        <v>222</v>
      </c>
      <c r="D13" s="115" t="s">
        <v>223</v>
      </c>
      <c r="E13" s="115" t="s">
        <v>224</v>
      </c>
      <c r="F13" s="115" t="s">
        <v>225</v>
      </c>
      <c r="G13" s="115" t="s">
        <v>226</v>
      </c>
      <c r="H13" s="115" t="s">
        <v>227</v>
      </c>
      <c r="I13" s="115" t="s">
        <v>228</v>
      </c>
      <c r="J13" s="115" t="s">
        <v>229</v>
      </c>
      <c r="K13" s="115" t="s">
        <v>230</v>
      </c>
      <c r="L13" s="115" t="s">
        <v>273</v>
      </c>
      <c r="M13" s="115" t="s">
        <v>274</v>
      </c>
      <c r="N13" s="1" t="s">
        <v>135</v>
      </c>
      <c r="O13" s="1" t="s">
        <v>136</v>
      </c>
    </row>
    <row r="14" spans="1:15" ht="15" customHeight="1" x14ac:dyDescent="0.3">
      <c r="A14" s="45" t="s">
        <v>137</v>
      </c>
      <c r="B14" s="3">
        <f>IF(ISERROR(AVERAGE(Calculations!C105:C107)),"",AVERAGE(Calculations!C105:C107))</f>
        <v>18.396666666666668</v>
      </c>
      <c r="C14" s="3">
        <f>IF(ISERROR(AVERAGE(Calculations!D105:D107)),"",AVERAGE(Calculations!D105:D107))</f>
        <v>18.126666666666669</v>
      </c>
      <c r="D14" s="3">
        <f>IF(ISERROR(AVERAGE(Calculations!E105:E107)),"",AVERAGE(Calculations!E105:E107))</f>
        <v>18.143333333333331</v>
      </c>
      <c r="E14" s="3" t="str">
        <f>IF(ISERROR(AVERAGE(Calculations!F105:F107)),"",AVERAGE(Calculations!F105:F107))</f>
        <v/>
      </c>
      <c r="F14" s="3" t="str">
        <f>IF(ISERROR(AVERAGE(Calculations!G105:G107)),"",AVERAGE(Calculations!G105:G107))</f>
        <v/>
      </c>
      <c r="G14" s="3" t="str">
        <f>IF(ISERROR(AVERAGE(Calculations!H105:H107)),"",AVERAGE(Calculations!H105:H107))</f>
        <v/>
      </c>
      <c r="H14" s="3" t="str">
        <f>IF(ISERROR(AVERAGE(Calculations!I105:I107)),"",AVERAGE(Calculations!I105:I107))</f>
        <v/>
      </c>
      <c r="I14" s="3" t="str">
        <f>IF(ISERROR(AVERAGE(Calculations!J105:J107)),"",AVERAGE(Calculations!J105:J107))</f>
        <v/>
      </c>
      <c r="J14" s="3" t="str">
        <f>IF(ISERROR(AVERAGE(Calculations!K105:K107)),"",AVERAGE(Calculations!K105:K107))</f>
        <v/>
      </c>
      <c r="K14" s="3" t="str">
        <f>IF(ISERROR(AVERAGE(Calculations!L105:L107)),"",AVERAGE(Calculations!L105:L107))</f>
        <v/>
      </c>
      <c r="L14" s="3" t="str">
        <f>IF(ISERROR(AVERAGE(Calculations!M105:M107)),"",AVERAGE(Calculations!M105:M107))</f>
        <v/>
      </c>
      <c r="M14" s="3" t="str">
        <f>IF(ISERROR(AVERAGE(Calculations!N105:N107)),"",AVERAGE(Calculations!N105:N107))</f>
        <v/>
      </c>
      <c r="N14" s="21">
        <f>AVERAGE(B14:M14)</f>
        <v>18.222222222222225</v>
      </c>
      <c r="O14" s="21">
        <f>STDEV(B14:M14)</f>
        <v>0.15130298276171847</v>
      </c>
    </row>
    <row r="15" spans="1:15" ht="15" customHeight="1" x14ac:dyDescent="0.3">
      <c r="A15" s="1" t="s">
        <v>138</v>
      </c>
      <c r="B15" s="3">
        <f>IF(ISERROR(STDEV(Calculations!C105:C107)),"",STDEV(Calculations!C105:C107))</f>
        <v>0.23352373184182512</v>
      </c>
      <c r="C15" s="3">
        <f>IF(ISERROR(STDEV(Calculations!D105:D107)),"",STDEV(Calculations!D105:D107))</f>
        <v>2.0816659994660598E-2</v>
      </c>
      <c r="D15" s="3">
        <f>IF(ISERROR(STDEV(Calculations!E105:E107)),"",STDEV(Calculations!E105:E107))</f>
        <v>8.3864970836059607E-2</v>
      </c>
      <c r="E15" s="3" t="str">
        <f>IF(ISERROR(STDEV(Calculations!F105:F107)),"",STDEV(Calculations!F105:F107))</f>
        <v/>
      </c>
      <c r="F15" s="3" t="str">
        <f>IF(ISERROR(STDEV(Calculations!G105:G107)),"",STDEV(Calculations!G105:G107))</f>
        <v/>
      </c>
      <c r="G15" s="3" t="str">
        <f>IF(ISERROR(STDEV(Calculations!H105:H107)),"",STDEV(Calculations!H105:H107))</f>
        <v/>
      </c>
      <c r="H15" s="3" t="str">
        <f>IF(ISERROR(STDEV(Calculations!I105:I107)),"",STDEV(Calculations!I105:I107))</f>
        <v/>
      </c>
      <c r="I15" s="3" t="str">
        <f>IF(ISERROR(STDEV(Calculations!J105:J107)),"",STDEV(Calculations!J105:J107))</f>
        <v/>
      </c>
      <c r="J15" s="3" t="str">
        <f>IF(ISERROR(STDEV(Calculations!K105:K107)),"",STDEV(Calculations!K105:K107))</f>
        <v/>
      </c>
      <c r="K15" s="3" t="str">
        <f>IF(ISERROR(STDEV(Calculations!L105:L107)),"",STDEV(Calculations!L105:L107))</f>
        <v/>
      </c>
      <c r="L15" s="3" t="str">
        <f>IF(ISERROR(AVERAGE(Calculations!M106:M108)),"",AVERAGE(Calculations!M106:M108))</f>
        <v/>
      </c>
      <c r="M15" s="3" t="str">
        <f>IF(ISERROR(AVERAGE(Calculations!N106:N108)),"",AVERAGE(Calculations!N106:N108))</f>
        <v/>
      </c>
      <c r="N15" s="21">
        <f>AVERAGE(B15:M15)</f>
        <v>0.11273512089084843</v>
      </c>
      <c r="O15" s="21" t="s">
        <v>139</v>
      </c>
    </row>
    <row r="16" spans="1:15" ht="15" customHeight="1" x14ac:dyDescent="0.3">
      <c r="A16" s="45" t="s">
        <v>140</v>
      </c>
      <c r="B16" s="3">
        <f>IF(ISERROR(AVERAGE(Calculations!C102:C104)),"",AVERAGE(Calculations!C102:C104))</f>
        <v>20.026666666666667</v>
      </c>
      <c r="C16" s="3">
        <f>IF(ISERROR(AVERAGE(Calculations!D102:D104)),"",AVERAGE(Calculations!D102:D104))</f>
        <v>20.240000000000002</v>
      </c>
      <c r="D16" s="3">
        <f>IF(ISERROR(AVERAGE(Calculations!E102:E104)),"",AVERAGE(Calculations!E102:E104))</f>
        <v>20.226666666666663</v>
      </c>
      <c r="E16" s="3" t="str">
        <f>IF(ISERROR(AVERAGE(Calculations!F102:F104)),"",AVERAGE(Calculations!F102:F104))</f>
        <v/>
      </c>
      <c r="F16" s="3" t="str">
        <f>IF(ISERROR(AVERAGE(Calculations!G102:G104)),"",AVERAGE(Calculations!G102:G104))</f>
        <v/>
      </c>
      <c r="G16" s="3" t="str">
        <f>IF(ISERROR(AVERAGE(Calculations!H102:H104)),"",AVERAGE(Calculations!H102:H104))</f>
        <v/>
      </c>
      <c r="H16" s="3" t="str">
        <f>IF(ISERROR(AVERAGE(Calculations!I102:I104)),"",AVERAGE(Calculations!I102:I104))</f>
        <v/>
      </c>
      <c r="I16" s="3" t="str">
        <f>IF(ISERROR(AVERAGE(Calculations!J102:J104)),"",AVERAGE(Calculations!J102:J104))</f>
        <v/>
      </c>
      <c r="J16" s="3" t="str">
        <f>IF(ISERROR(AVERAGE(Calculations!K102:K104)),"",AVERAGE(Calculations!K102:K104))</f>
        <v/>
      </c>
      <c r="K16" s="3" t="str">
        <f>IF(ISERROR(AVERAGE(Calculations!L102:L104)),"",AVERAGE(Calculations!L102:L104))</f>
        <v/>
      </c>
      <c r="L16" s="3" t="str">
        <f>IF(ISERROR(AVERAGE(Calculations!M107:M109)),"",AVERAGE(Calculations!M107:M109))</f>
        <v/>
      </c>
      <c r="M16" s="3" t="str">
        <f>IF(ISERROR(AVERAGE(Calculations!N107:N109)),"",AVERAGE(Calculations!N107:N109))</f>
        <v/>
      </c>
      <c r="N16" s="21">
        <f>AVERAGE(B16:M16)</f>
        <v>20.164444444444442</v>
      </c>
      <c r="O16" s="21">
        <f>STDEV(B16:M16)</f>
        <v>0.11950515253109933</v>
      </c>
    </row>
    <row r="17" spans="1:15" ht="15" customHeight="1" x14ac:dyDescent="0.3">
      <c r="A17" s="1" t="s">
        <v>141</v>
      </c>
      <c r="B17" s="3">
        <f>IF(ISERROR(STDEV(Calculations!C102:C104)),"",STDEV(Calculations!C102:C104))</f>
        <v>4.50924975282289E-2</v>
      </c>
      <c r="C17" s="3">
        <f>IF(ISERROR(STDEV(Calculations!D102:D104)),"",STDEV(Calculations!D102:D104))</f>
        <v>3.6055512754640105E-2</v>
      </c>
      <c r="D17" s="3">
        <f>IF(ISERROR(STDEV(Calculations!E102:E104)),"",STDEV(Calculations!E102:E104))</f>
        <v>0.17953644012660294</v>
      </c>
      <c r="E17" s="3" t="str">
        <f>IF(ISERROR(STDEV(Calculations!F102:F104)),"",STDEV(Calculations!F102:F104))</f>
        <v/>
      </c>
      <c r="F17" s="3" t="str">
        <f>IF(ISERROR(STDEV(Calculations!G102:G104)),"",STDEV(Calculations!G102:G104))</f>
        <v/>
      </c>
      <c r="G17" s="3" t="str">
        <f>IF(ISERROR(STDEV(Calculations!H102:H104)),"",STDEV(Calculations!H102:H104))</f>
        <v/>
      </c>
      <c r="H17" s="3" t="str">
        <f>IF(ISERROR(STDEV(Calculations!I102:I104)),"",STDEV(Calculations!I102:I104))</f>
        <v/>
      </c>
      <c r="I17" s="3" t="str">
        <f>IF(ISERROR(STDEV(Calculations!J102:J104)),"",STDEV(Calculations!J102:J104))</f>
        <v/>
      </c>
      <c r="J17" s="3" t="str">
        <f>IF(ISERROR(STDEV(Calculations!K102:K104)),"",STDEV(Calculations!K102:K104))</f>
        <v/>
      </c>
      <c r="K17" s="3" t="str">
        <f>IF(ISERROR(STDEV(Calculations!L102:L104)),"",STDEV(Calculations!L102:L104))</f>
        <v/>
      </c>
      <c r="L17" s="3" t="str">
        <f>IF(ISERROR(AVERAGE(Calculations!M108:M110)),"",AVERAGE(Calculations!M108:M110))</f>
        <v/>
      </c>
      <c r="M17" s="3" t="str">
        <f>IF(ISERROR(AVERAGE(Calculations!N108:N110)),"",AVERAGE(Calculations!N108:N110))</f>
        <v/>
      </c>
      <c r="N17" s="21">
        <f>AVERAGE(B17:M17)</f>
        <v>8.6894816803157318E-2</v>
      </c>
      <c r="O17" s="21" t="s">
        <v>139</v>
      </c>
    </row>
    <row r="18" spans="1:15" ht="15" customHeight="1" x14ac:dyDescent="0.3">
      <c r="A18" s="181" t="str">
        <f>K2</f>
        <v>Control Group</v>
      </c>
      <c r="B18" s="183"/>
      <c r="C18" s="183"/>
      <c r="D18" s="183"/>
      <c r="E18" s="183"/>
      <c r="F18" s="183"/>
      <c r="G18" s="183"/>
      <c r="H18" s="183"/>
      <c r="I18" s="183"/>
      <c r="J18" s="183"/>
      <c r="K18" s="183"/>
      <c r="L18" s="183"/>
      <c r="M18" s="183"/>
      <c r="N18" s="183"/>
      <c r="O18" s="184"/>
    </row>
    <row r="19" spans="1:15" ht="15" customHeight="1" x14ac:dyDescent="0.3">
      <c r="A19" s="45" t="s">
        <v>19</v>
      </c>
      <c r="B19" s="115" t="s">
        <v>221</v>
      </c>
      <c r="C19" s="115" t="s">
        <v>222</v>
      </c>
      <c r="D19" s="115" t="s">
        <v>223</v>
      </c>
      <c r="E19" s="115" t="s">
        <v>224</v>
      </c>
      <c r="F19" s="115" t="s">
        <v>225</v>
      </c>
      <c r="G19" s="115" t="s">
        <v>226</v>
      </c>
      <c r="H19" s="115" t="s">
        <v>227</v>
      </c>
      <c r="I19" s="115" t="s">
        <v>228</v>
      </c>
      <c r="J19" s="115" t="s">
        <v>229</v>
      </c>
      <c r="K19" s="115" t="s">
        <v>230</v>
      </c>
      <c r="L19" s="115" t="s">
        <v>273</v>
      </c>
      <c r="M19" s="115" t="s">
        <v>274</v>
      </c>
      <c r="N19" s="1" t="s">
        <v>135</v>
      </c>
      <c r="O19" s="1" t="s">
        <v>136</v>
      </c>
    </row>
    <row r="20" spans="1:15" ht="15" customHeight="1" x14ac:dyDescent="0.3">
      <c r="A20" s="45" t="s">
        <v>137</v>
      </c>
      <c r="B20" s="3">
        <f>IF(ISERROR(AVERAGE(Calculations!Q105:Q107)),"",AVERAGE(Calculations!Q105:Q107))</f>
        <v>17.683333333333334</v>
      </c>
      <c r="C20" s="3">
        <f>IF(ISERROR(AVERAGE(Calculations!R105:R107)),"",AVERAGE(Calculations!R105:R107))</f>
        <v>17.623333333333331</v>
      </c>
      <c r="D20" s="3">
        <f>IF(ISERROR(AVERAGE(Calculations!S105:S107)),"",AVERAGE(Calculations!S105:S107))</f>
        <v>17.603333333333335</v>
      </c>
      <c r="E20" s="3" t="str">
        <f>IF(ISERROR(AVERAGE(Calculations!T105:T107)),"",AVERAGE(Calculations!T105:T107))</f>
        <v/>
      </c>
      <c r="F20" s="3" t="str">
        <f>IF(ISERROR(AVERAGE(Calculations!U105:U107)),"",AVERAGE(Calculations!U105:U107))</f>
        <v/>
      </c>
      <c r="G20" s="3" t="str">
        <f>IF(ISERROR(AVERAGE(Calculations!V105:V107)),"",AVERAGE(Calculations!V105:V107))</f>
        <v/>
      </c>
      <c r="H20" s="3" t="str">
        <f>IF(ISERROR(AVERAGE(Calculations!W105:W107)),"",AVERAGE(Calculations!W105:W107))</f>
        <v/>
      </c>
      <c r="I20" s="3" t="str">
        <f>IF(ISERROR(AVERAGE(Calculations!X105:X107)),"",AVERAGE(Calculations!X105:X107))</f>
        <v/>
      </c>
      <c r="J20" s="3" t="str">
        <f>IF(ISERROR(AVERAGE(Calculations!Y105:Y107)),"",AVERAGE(Calculations!Y105:Y107))</f>
        <v/>
      </c>
      <c r="K20" s="3" t="str">
        <f>IF(ISERROR(AVERAGE(Calculations!Z105:Z107)),"",AVERAGE(Calculations!Z105:Z107))</f>
        <v/>
      </c>
      <c r="L20" s="3" t="str">
        <f>IF(ISERROR(AVERAGE(Calculations!AA105:AA107)),"",AVERAGE(Calculations!AA105:AA107))</f>
        <v/>
      </c>
      <c r="M20" s="3" t="str">
        <f>IF(ISERROR(AVERAGE(Calculations!AB105:AB107)),"",AVERAGE(Calculations!AB105:AB107))</f>
        <v/>
      </c>
      <c r="N20" s="21">
        <f>AVERAGE(B20:M20)</f>
        <v>17.636666666666667</v>
      </c>
      <c r="O20" s="21">
        <f>STDEV(B20:M20)</f>
        <v>4.1633319989322334E-2</v>
      </c>
    </row>
    <row r="21" spans="1:15" ht="15" customHeight="1" x14ac:dyDescent="0.3">
      <c r="A21" s="1" t="s">
        <v>138</v>
      </c>
      <c r="B21" s="3">
        <f>IF(ISERROR(STDEV(Calculations!Q105:Q107)),"",STDEV(Calculations!Q105:Q107))</f>
        <v>0.19857828011475154</v>
      </c>
      <c r="C21" s="3">
        <f>IF(ISERROR(STDEV(Calculations!R105:R107)),"",STDEV(Calculations!R105:R107))</f>
        <v>0.27227437142216143</v>
      </c>
      <c r="D21" s="3">
        <f>IF(ISERROR(STDEV(Calculations!S105:S107)),"",STDEV(Calculations!S105:S107))</f>
        <v>6.0277137733417564E-2</v>
      </c>
      <c r="E21" s="3" t="str">
        <f>IF(ISERROR(STDEV(Calculations!T105:T107)),"",STDEV(Calculations!T105:T107))</f>
        <v/>
      </c>
      <c r="F21" s="3" t="str">
        <f>IF(ISERROR(STDEV(Calculations!U105:U107)),"",STDEV(Calculations!U105:U107))</f>
        <v/>
      </c>
      <c r="G21" s="3" t="str">
        <f>IF(ISERROR(STDEV(Calculations!V105:V107)),"",STDEV(Calculations!V105:V107))</f>
        <v/>
      </c>
      <c r="H21" s="3" t="str">
        <f>IF(ISERROR(STDEV(Calculations!W105:W107)),"",STDEV(Calculations!W105:W107))</f>
        <v/>
      </c>
      <c r="I21" s="3" t="str">
        <f>IF(ISERROR(STDEV(Calculations!X105:X107)),"",STDEV(Calculations!X105:X107))</f>
        <v/>
      </c>
      <c r="J21" s="3" t="str">
        <f>IF(ISERROR(STDEV(Calculations!Y105:Y107)),"",STDEV(Calculations!Y105:Y107))</f>
        <v/>
      </c>
      <c r="K21" s="3" t="str">
        <f>IF(ISERROR(STDEV(Calculations!Z105:Z107)),"",STDEV(Calculations!Z105:Z107))</f>
        <v/>
      </c>
      <c r="L21" s="3" t="str">
        <f>IF(ISERROR(STDEV(Calculations!AA105:AA107)),"",STDEV(Calculations!AA105:AA107))</f>
        <v/>
      </c>
      <c r="M21" s="3" t="str">
        <f>IF(ISERROR(STDEV(Calculations!AB105:AB107)),"",STDEV(Calculations!AB105:AB107))</f>
        <v/>
      </c>
      <c r="N21" s="21">
        <f>AVERAGE(B21:M21)</f>
        <v>0.17704326309011018</v>
      </c>
      <c r="O21" s="21" t="s">
        <v>139</v>
      </c>
    </row>
    <row r="22" spans="1:15" ht="15" customHeight="1" x14ac:dyDescent="0.3">
      <c r="A22" s="45" t="s">
        <v>140</v>
      </c>
      <c r="B22" s="3">
        <f>IF(ISERROR(AVERAGE(Calculations!Q102:Q104)),"",AVERAGE(Calculations!Q102:Q104))</f>
        <v>21.266666666666666</v>
      </c>
      <c r="C22" s="3">
        <f>IF(ISERROR(AVERAGE(Calculations!R102:R104)),"",AVERAGE(Calculations!R102:R104))</f>
        <v>21.193333333333332</v>
      </c>
      <c r="D22" s="3">
        <f>IF(ISERROR(AVERAGE(Calculations!S102:S104)),"",AVERAGE(Calculations!S102:S104))</f>
        <v>21.47666666666667</v>
      </c>
      <c r="E22" s="3" t="str">
        <f>IF(ISERROR(AVERAGE(Calculations!T102:T104)),"",AVERAGE(Calculations!T102:T104))</f>
        <v/>
      </c>
      <c r="F22" s="3" t="str">
        <f>IF(ISERROR(AVERAGE(Calculations!U102:U104)),"",AVERAGE(Calculations!U102:U104))</f>
        <v/>
      </c>
      <c r="G22" s="3" t="str">
        <f>IF(ISERROR(AVERAGE(Calculations!V102:V104)),"",AVERAGE(Calculations!V102:V104))</f>
        <v/>
      </c>
      <c r="H22" s="3" t="str">
        <f>IF(ISERROR(AVERAGE(Calculations!W102:W104)),"",AVERAGE(Calculations!W102:W104))</f>
        <v/>
      </c>
      <c r="I22" s="3" t="str">
        <f>IF(ISERROR(AVERAGE(Calculations!X102:X104)),"",AVERAGE(Calculations!X102:X104))</f>
        <v/>
      </c>
      <c r="J22" s="3" t="str">
        <f>IF(ISERROR(AVERAGE(Calculations!Y102:Y104)),"",AVERAGE(Calculations!Y102:Y104))</f>
        <v/>
      </c>
      <c r="K22" s="3" t="str">
        <f>IF(ISERROR(AVERAGE(Calculations!Z102:Z104)),"",AVERAGE(Calculations!Z102:Z104))</f>
        <v/>
      </c>
      <c r="L22" s="3" t="str">
        <f>IF(ISERROR(AVERAGE(Calculations!AA102:AA104)),"",AVERAGE(Calculations!AA102:AA104))</f>
        <v/>
      </c>
      <c r="M22" s="3" t="str">
        <f>IF(ISERROR(AVERAGE(Calculations!AB102:AB104)),"",AVERAGE(Calculations!AB102:AB104))</f>
        <v/>
      </c>
      <c r="N22" s="21">
        <f>AVERAGE(B22:M22)</f>
        <v>21.312222222222221</v>
      </c>
      <c r="O22" s="21">
        <f>STDEV(B22:M22)</f>
        <v>0.14705755990742789</v>
      </c>
    </row>
    <row r="23" spans="1:15" ht="15" customHeight="1" x14ac:dyDescent="0.3">
      <c r="A23" s="1" t="s">
        <v>141</v>
      </c>
      <c r="B23" s="3">
        <f>IF(ISERROR(STDEV(Calculations!Q102:Q104)),"",STDEV(Calculations!Q102:Q104))</f>
        <v>8.6216781042516205E-2</v>
      </c>
      <c r="C23" s="3">
        <f>IF(ISERROR(STDEV(Calculations!R102:R104)),"",STDEV(Calculations!R102:R104))</f>
        <v>4.0414518843274704E-2</v>
      </c>
      <c r="D23" s="3">
        <f>IF(ISERROR(STDEV(Calculations!S102:S104)),"",STDEV(Calculations!S102:S104))</f>
        <v>7.2341781380701381E-2</v>
      </c>
      <c r="E23" s="3" t="str">
        <f>IF(ISERROR(STDEV(Calculations!T102:T104)),"",STDEV(Calculations!T102:T104))</f>
        <v/>
      </c>
      <c r="F23" s="3" t="str">
        <f>IF(ISERROR(STDEV(Calculations!U102:U104)),"",STDEV(Calculations!U102:U104))</f>
        <v/>
      </c>
      <c r="G23" s="3" t="str">
        <f>IF(ISERROR(STDEV(Calculations!V102:V104)),"",STDEV(Calculations!V102:V104))</f>
        <v/>
      </c>
      <c r="H23" s="3" t="str">
        <f>IF(ISERROR(STDEV(Calculations!W102:W104)),"",STDEV(Calculations!W102:W104))</f>
        <v/>
      </c>
      <c r="I23" s="3" t="str">
        <f>IF(ISERROR(STDEV(Calculations!X102:X104)),"",STDEV(Calculations!X102:X104))</f>
        <v/>
      </c>
      <c r="J23" s="3" t="str">
        <f>IF(ISERROR(STDEV(Calculations!Y102:Y104)),"",STDEV(Calculations!Y102:Y104))</f>
        <v/>
      </c>
      <c r="K23" s="3" t="str">
        <f>IF(ISERROR(STDEV(Calculations!Z102:Z104)),"",STDEV(Calculations!Z102:Z104))</f>
        <v/>
      </c>
      <c r="L23" s="3" t="str">
        <f>IF(ISERROR(STDEV(Calculations!AA102:AA104)),"",STDEV(Calculations!AA102:AA104))</f>
        <v/>
      </c>
      <c r="M23" s="3" t="str">
        <f>IF(ISERROR(STDEV(Calculations!AB102:AB104)),"",STDEV(Calculations!AB102:AB104))</f>
        <v/>
      </c>
      <c r="N23" s="21">
        <f>AVERAGE(B23:M23)</f>
        <v>6.6324360422164094E-2</v>
      </c>
      <c r="O23" s="21" t="s">
        <v>139</v>
      </c>
    </row>
    <row r="24" spans="1:15" ht="15" customHeight="1" x14ac:dyDescent="0.3">
      <c r="A24" s="215" t="s">
        <v>142</v>
      </c>
      <c r="B24" s="149"/>
      <c r="C24" s="149"/>
      <c r="D24" s="149"/>
      <c r="E24" s="149"/>
      <c r="F24" s="149"/>
      <c r="G24" s="149"/>
      <c r="H24" s="149"/>
      <c r="I24" s="149"/>
      <c r="J24" s="149"/>
      <c r="K24" s="149"/>
      <c r="L24" s="17"/>
      <c r="M24" s="17"/>
    </row>
    <row r="25" spans="1:15" ht="15" customHeight="1" x14ac:dyDescent="0.3">
      <c r="A25" s="181" t="str">
        <f>K1</f>
        <v>Test Group</v>
      </c>
      <c r="B25" s="183"/>
      <c r="C25" s="183"/>
      <c r="D25" s="183"/>
      <c r="E25" s="183"/>
      <c r="F25" s="183"/>
      <c r="G25" s="183"/>
      <c r="H25" s="183"/>
      <c r="I25" s="183"/>
      <c r="J25" s="183"/>
      <c r="K25" s="183"/>
      <c r="L25" s="183"/>
      <c r="M25" s="184"/>
      <c r="N25" s="4"/>
      <c r="O25" s="4"/>
    </row>
    <row r="26" spans="1:15" ht="15" customHeight="1" x14ac:dyDescent="0.3">
      <c r="A26" s="45" t="s">
        <v>19</v>
      </c>
      <c r="B26" s="115" t="s">
        <v>221</v>
      </c>
      <c r="C26" s="115" t="s">
        <v>222</v>
      </c>
      <c r="D26" s="115" t="s">
        <v>223</v>
      </c>
      <c r="E26" s="115" t="s">
        <v>224</v>
      </c>
      <c r="F26" s="115" t="s">
        <v>225</v>
      </c>
      <c r="G26" s="115" t="s">
        <v>226</v>
      </c>
      <c r="H26" s="115" t="s">
        <v>227</v>
      </c>
      <c r="I26" s="115" t="s">
        <v>228</v>
      </c>
      <c r="J26" s="115" t="s">
        <v>229</v>
      </c>
      <c r="K26" s="115" t="s">
        <v>230</v>
      </c>
      <c r="L26" s="115" t="s">
        <v>273</v>
      </c>
      <c r="M26" s="115" t="s">
        <v>274</v>
      </c>
      <c r="N26" s="4"/>
      <c r="O26" s="4"/>
    </row>
    <row r="27" spans="1:15" ht="15" customHeight="1" x14ac:dyDescent="0.3">
      <c r="A27" s="45" t="s">
        <v>143</v>
      </c>
      <c r="B27" s="3">
        <f>IF(ISERR(B16-B14),"",B16-B14)</f>
        <v>1.629999999999999</v>
      </c>
      <c r="C27" s="3">
        <f>IF(ISERR(C16-C14),"",C16-C14)</f>
        <v>2.1133333333333333</v>
      </c>
      <c r="D27" s="3">
        <f t="shared" ref="D27:K27" si="0">IF(ISERR(D16-D14),"",D16-D14)</f>
        <v>2.0833333333333321</v>
      </c>
      <c r="E27" s="3" t="str">
        <f t="shared" si="0"/>
        <v/>
      </c>
      <c r="F27" s="3" t="str">
        <f t="shared" si="0"/>
        <v/>
      </c>
      <c r="G27" s="3" t="str">
        <f t="shared" si="0"/>
        <v/>
      </c>
      <c r="H27" s="3" t="str">
        <f t="shared" si="0"/>
        <v/>
      </c>
      <c r="I27" s="3" t="str">
        <f t="shared" si="0"/>
        <v/>
      </c>
      <c r="J27" s="3" t="str">
        <f t="shared" si="0"/>
        <v/>
      </c>
      <c r="K27" s="3" t="str">
        <f t="shared" si="0"/>
        <v/>
      </c>
      <c r="L27" s="3" t="str">
        <f t="shared" ref="L27:M27" si="1">IF(ISERR(L16-L14),"",L16-L14)</f>
        <v/>
      </c>
      <c r="M27" s="3" t="str">
        <f t="shared" si="1"/>
        <v/>
      </c>
      <c r="N27" s="18"/>
      <c r="O27" s="19"/>
    </row>
    <row r="28" spans="1:15" ht="15" customHeight="1" x14ac:dyDescent="0.3">
      <c r="A28" s="1" t="s">
        <v>144</v>
      </c>
      <c r="B28" s="5" t="str">
        <f>IF(B27="","",IF(OR($C$6=$C$3,$C$6=$C$4),IF(B27&lt;=5,"Pass","Inquiry"),IF($C$6=$C$5,IF(B27&lt;=7,"Pass","Inquiry"))))</f>
        <v>Pass</v>
      </c>
      <c r="C28" s="5" t="str">
        <f t="shared" ref="C28:J28" si="2">IF(C27="","",IF(OR($C$6=$C$3,$C$6=$C$4),IF(C27&lt;=5,"Pass","Inquiry"),IF($C$6=$C$5,IF(C27&lt;=7,"Pass","Inquiry"))))</f>
        <v>Pass</v>
      </c>
      <c r="D28" s="5" t="str">
        <f t="shared" si="2"/>
        <v>Pass</v>
      </c>
      <c r="E28" s="5" t="str">
        <f t="shared" si="2"/>
        <v/>
      </c>
      <c r="F28" s="5" t="str">
        <f t="shared" si="2"/>
        <v/>
      </c>
      <c r="G28" s="5" t="str">
        <f t="shared" si="2"/>
        <v/>
      </c>
      <c r="H28" s="5" t="str">
        <f t="shared" si="2"/>
        <v/>
      </c>
      <c r="I28" s="5" t="str">
        <f t="shared" si="2"/>
        <v/>
      </c>
      <c r="J28" s="5" t="str">
        <f t="shared" si="2"/>
        <v/>
      </c>
      <c r="K28" s="5" t="str">
        <f>IF(K27="","",IF(OR($C$6=$C$3,$C$6=$C$4),IF(K27&lt;=5,"Pass","Inquiry"),IF($C$6=$C$5,IF(K27&lt;=7,"Pass","Inquiry"))))</f>
        <v/>
      </c>
      <c r="L28" s="5" t="str">
        <f t="shared" ref="L28:M28" si="3">IF(L27="","",IF(OR($C$6=$C$3,$C$6=$C$4),IF(L27&lt;=5,"Pass","Inquiry"),IF($C$6=$C$5,IF(L27&lt;=7,"Pass","Inquiry"))))</f>
        <v/>
      </c>
      <c r="M28" s="5" t="str">
        <f t="shared" si="3"/>
        <v/>
      </c>
      <c r="N28" s="20"/>
      <c r="O28" s="20"/>
    </row>
    <row r="29" spans="1:15" ht="15" customHeight="1" x14ac:dyDescent="0.3">
      <c r="A29" s="181" t="str">
        <f>K2</f>
        <v>Control Group</v>
      </c>
      <c r="B29" s="183"/>
      <c r="C29" s="183"/>
      <c r="D29" s="183"/>
      <c r="E29" s="183"/>
      <c r="F29" s="183"/>
      <c r="G29" s="183"/>
      <c r="H29" s="183"/>
      <c r="I29" s="183"/>
      <c r="J29" s="183"/>
      <c r="K29" s="183"/>
      <c r="L29" s="183"/>
      <c r="M29" s="184"/>
    </row>
    <row r="30" spans="1:15" ht="15" customHeight="1" x14ac:dyDescent="0.3">
      <c r="A30" s="45" t="s">
        <v>19</v>
      </c>
      <c r="B30" s="115" t="s">
        <v>221</v>
      </c>
      <c r="C30" s="115" t="s">
        <v>222</v>
      </c>
      <c r="D30" s="115" t="s">
        <v>223</v>
      </c>
      <c r="E30" s="115" t="s">
        <v>224</v>
      </c>
      <c r="F30" s="115" t="s">
        <v>225</v>
      </c>
      <c r="G30" s="115" t="s">
        <v>226</v>
      </c>
      <c r="H30" s="115" t="s">
        <v>227</v>
      </c>
      <c r="I30" s="115" t="s">
        <v>228</v>
      </c>
      <c r="J30" s="115" t="s">
        <v>229</v>
      </c>
      <c r="K30" s="115" t="s">
        <v>230</v>
      </c>
      <c r="L30" s="115" t="s">
        <v>273</v>
      </c>
      <c r="M30" s="115" t="s">
        <v>274</v>
      </c>
    </row>
    <row r="31" spans="1:15" ht="15" customHeight="1" x14ac:dyDescent="0.3">
      <c r="A31" s="45" t="s">
        <v>143</v>
      </c>
      <c r="B31" s="3">
        <f>IF(ISERR(B22-B20),"",B22-B20)</f>
        <v>3.5833333333333321</v>
      </c>
      <c r="C31" s="3">
        <f t="shared" ref="C31:K31" si="4">IF(ISERR(C22-C20),"",C22-C20)</f>
        <v>3.5700000000000003</v>
      </c>
      <c r="D31" s="3">
        <f t="shared" si="4"/>
        <v>3.8733333333333348</v>
      </c>
      <c r="E31" s="3" t="str">
        <f t="shared" si="4"/>
        <v/>
      </c>
      <c r="F31" s="3" t="str">
        <f t="shared" si="4"/>
        <v/>
      </c>
      <c r="G31" s="3" t="str">
        <f t="shared" si="4"/>
        <v/>
      </c>
      <c r="H31" s="3" t="str">
        <f t="shared" si="4"/>
        <v/>
      </c>
      <c r="I31" s="3" t="str">
        <f t="shared" si="4"/>
        <v/>
      </c>
      <c r="J31" s="3" t="str">
        <f t="shared" si="4"/>
        <v/>
      </c>
      <c r="K31" s="3" t="str">
        <f t="shared" si="4"/>
        <v/>
      </c>
      <c r="L31" s="3" t="str">
        <f t="shared" ref="L31:M31" si="5">IF(ISERR(L22-L20),"",L22-L20)</f>
        <v/>
      </c>
      <c r="M31" s="3" t="str">
        <f t="shared" si="5"/>
        <v/>
      </c>
    </row>
    <row r="32" spans="1:15" ht="15" customHeight="1" x14ac:dyDescent="0.3">
      <c r="A32" s="1" t="s">
        <v>144</v>
      </c>
      <c r="B32" s="5" t="str">
        <f>IF(B31="","",IF(OR($C$6=$C$3,$C$6=$C$4),IF(B31&lt;=5,"Pass","Inquiry"),IF($C$6=$C$5,IF(B31&lt;=7,"Pass","Inquiry"))))</f>
        <v>Pass</v>
      </c>
      <c r="C32" s="5" t="str">
        <f t="shared" ref="C32:K32" si="6">IF(C31="","",IF(OR($C$6=$C$3,$C$6=$C$4),IF(C31&lt;=5,"Pass","Inquiry"),IF($C$6=$C$5,IF(C31&lt;=7,"Pass","Inquiry"))))</f>
        <v>Pass</v>
      </c>
      <c r="D32" s="5" t="str">
        <f t="shared" si="6"/>
        <v>Pass</v>
      </c>
      <c r="E32" s="5" t="str">
        <f t="shared" si="6"/>
        <v/>
      </c>
      <c r="F32" s="5" t="str">
        <f t="shared" si="6"/>
        <v/>
      </c>
      <c r="G32" s="5" t="str">
        <f t="shared" si="6"/>
        <v/>
      </c>
      <c r="H32" s="5" t="str">
        <f t="shared" si="6"/>
        <v/>
      </c>
      <c r="I32" s="5" t="str">
        <f t="shared" si="6"/>
        <v/>
      </c>
      <c r="J32" s="5" t="str">
        <f t="shared" si="6"/>
        <v/>
      </c>
      <c r="K32" s="5" t="str">
        <f t="shared" si="6"/>
        <v/>
      </c>
      <c r="L32" s="5" t="str">
        <f t="shared" ref="L32:M32" si="7">IF(L31="","",IF(OR($C$6=$C$3,$C$6=$C$4),IF(L31&lt;=5,"Pass","Inquiry"),IF($C$6=$C$5,IF(L31&lt;=7,"Pass","Inquiry"))))</f>
        <v/>
      </c>
      <c r="M32" s="5" t="str">
        <f t="shared" si="7"/>
        <v/>
      </c>
    </row>
    <row r="33" spans="1:15" ht="15" customHeight="1" x14ac:dyDescent="0.3">
      <c r="A33" s="215" t="s">
        <v>145</v>
      </c>
      <c r="B33" s="149"/>
      <c r="C33" s="149"/>
      <c r="D33" s="149"/>
      <c r="E33" s="149"/>
      <c r="F33" s="149"/>
      <c r="G33" s="149"/>
      <c r="H33" s="149"/>
      <c r="I33" s="149"/>
      <c r="J33" s="149"/>
      <c r="K33" s="149"/>
      <c r="L33" s="17"/>
      <c r="M33" s="17"/>
    </row>
    <row r="34" spans="1:15" ht="15" customHeight="1" x14ac:dyDescent="0.3">
      <c r="A34" s="181" t="str">
        <f>K1</f>
        <v>Test Group</v>
      </c>
      <c r="B34" s="183"/>
      <c r="C34" s="183"/>
      <c r="D34" s="183"/>
      <c r="E34" s="183"/>
      <c r="F34" s="183"/>
      <c r="G34" s="183"/>
      <c r="H34" s="183"/>
      <c r="I34" s="183"/>
      <c r="J34" s="183"/>
      <c r="K34" s="183"/>
      <c r="L34" s="183"/>
      <c r="M34" s="184"/>
    </row>
    <row r="35" spans="1:15" ht="15" customHeight="1" x14ac:dyDescent="0.3">
      <c r="A35" s="45" t="s">
        <v>19</v>
      </c>
      <c r="B35" s="115" t="s">
        <v>221</v>
      </c>
      <c r="C35" s="115" t="s">
        <v>222</v>
      </c>
      <c r="D35" s="115" t="s">
        <v>223</v>
      </c>
      <c r="E35" s="115" t="s">
        <v>224</v>
      </c>
      <c r="F35" s="115" t="s">
        <v>225</v>
      </c>
      <c r="G35" s="115" t="s">
        <v>226</v>
      </c>
      <c r="H35" s="115" t="s">
        <v>227</v>
      </c>
      <c r="I35" s="115" t="s">
        <v>228</v>
      </c>
      <c r="J35" s="115" t="s">
        <v>229</v>
      </c>
      <c r="K35" s="115" t="s">
        <v>230</v>
      </c>
      <c r="L35" s="115" t="s">
        <v>273</v>
      </c>
      <c r="M35" s="115" t="s">
        <v>274</v>
      </c>
    </row>
    <row r="36" spans="1:15" ht="15" customHeight="1" x14ac:dyDescent="0.3">
      <c r="A36" s="45" t="s">
        <v>146</v>
      </c>
      <c r="B36" s="21">
        <f>Calculations!C101</f>
        <v>35</v>
      </c>
      <c r="C36" s="21">
        <f>Calculations!D101</f>
        <v>35</v>
      </c>
      <c r="D36" s="21">
        <f>Calculations!E101</f>
        <v>35</v>
      </c>
      <c r="E36" s="21" t="str">
        <f>Calculations!F101</f>
        <v/>
      </c>
      <c r="F36" s="21" t="str">
        <f>Calculations!G101</f>
        <v/>
      </c>
      <c r="G36" s="21" t="str">
        <f>Calculations!H101</f>
        <v/>
      </c>
      <c r="H36" s="21" t="str">
        <f>Calculations!I101</f>
        <v/>
      </c>
      <c r="I36" s="21" t="str">
        <f>Calculations!J101</f>
        <v/>
      </c>
      <c r="J36" s="21" t="str">
        <f>Calculations!K101</f>
        <v/>
      </c>
      <c r="K36" s="21" t="str">
        <f>Calculations!L101</f>
        <v/>
      </c>
      <c r="L36" s="21" t="str">
        <f>Calculations!M101</f>
        <v/>
      </c>
      <c r="M36" s="21" t="str">
        <f>Calculations!N101</f>
        <v/>
      </c>
    </row>
    <row r="37" spans="1:15" ht="15" customHeight="1" x14ac:dyDescent="0.3">
      <c r="A37" s="1" t="s">
        <v>147</v>
      </c>
      <c r="B37" s="22" t="str">
        <f>IF(B36="","",IF($C$6=$C$5, IF(B36&gt;=30,"Pass", IF(B36&gt;=28, "Validate", "Inquiry")),IF($C$9=$C$7,IF(B36&gt;=35,"Pass", "Inquiry"),IF($C$9=$C$8,IF(B36&gt;=33,"Pass","Inquiry")))))</f>
        <v>Pass</v>
      </c>
      <c r="C37" s="22" t="str">
        <f t="shared" ref="C37:K37" si="8">IF(C36="","",IF($C$6=$C$5, IF(C36&gt;=30,"Pass", IF(C36&gt;=28, "Validate", "Inquiry")),IF($C$9=$C$7,IF(C36&gt;=35,"Pass", "Inquiry"),IF($C$9=$C$8,IF(C36&gt;=33,"Pass","Inquiry")))))</f>
        <v>Pass</v>
      </c>
      <c r="D37" s="22" t="str">
        <f t="shared" si="8"/>
        <v>Pass</v>
      </c>
      <c r="E37" s="22" t="str">
        <f t="shared" si="8"/>
        <v/>
      </c>
      <c r="F37" s="22" t="str">
        <f t="shared" si="8"/>
        <v/>
      </c>
      <c r="G37" s="22" t="str">
        <f t="shared" si="8"/>
        <v/>
      </c>
      <c r="H37" s="22" t="str">
        <f t="shared" si="8"/>
        <v/>
      </c>
      <c r="I37" s="22" t="str">
        <f t="shared" si="8"/>
        <v/>
      </c>
      <c r="J37" s="22" t="str">
        <f t="shared" si="8"/>
        <v/>
      </c>
      <c r="K37" s="22" t="str">
        <f t="shared" si="8"/>
        <v/>
      </c>
      <c r="L37" s="22" t="str">
        <f t="shared" ref="L37:M37" si="9">IF(L36="","",IF($C$6=$C$5, IF(L36&gt;=30,"Pass", IF(L36&gt;=28, "Validate", "Inquiry")),IF($C$9=$C$7,IF(L36&gt;=35,"Pass", "Inquiry"),IF($C$9=$C$8,IF(L36&gt;=33,"Pass","Inquiry")))))</f>
        <v/>
      </c>
      <c r="M37" s="22" t="str">
        <f t="shared" si="9"/>
        <v/>
      </c>
    </row>
    <row r="38" spans="1:15" ht="15" customHeight="1" x14ac:dyDescent="0.3">
      <c r="A38" s="181" t="str">
        <f>K2</f>
        <v>Control Group</v>
      </c>
      <c r="B38" s="183"/>
      <c r="C38" s="183"/>
      <c r="D38" s="183"/>
      <c r="E38" s="183"/>
      <c r="F38" s="183"/>
      <c r="G38" s="183"/>
      <c r="H38" s="183"/>
      <c r="I38" s="183"/>
      <c r="J38" s="183"/>
      <c r="K38" s="183"/>
      <c r="L38" s="183"/>
      <c r="M38" s="184"/>
    </row>
    <row r="39" spans="1:15" ht="15" customHeight="1" x14ac:dyDescent="0.3">
      <c r="A39" s="45" t="s">
        <v>19</v>
      </c>
      <c r="B39" s="115" t="s">
        <v>221</v>
      </c>
      <c r="C39" s="115" t="s">
        <v>222</v>
      </c>
      <c r="D39" s="115" t="s">
        <v>223</v>
      </c>
      <c r="E39" s="115" t="s">
        <v>224</v>
      </c>
      <c r="F39" s="115" t="s">
        <v>225</v>
      </c>
      <c r="G39" s="115" t="s">
        <v>226</v>
      </c>
      <c r="H39" s="115" t="s">
        <v>227</v>
      </c>
      <c r="I39" s="115" t="s">
        <v>228</v>
      </c>
      <c r="J39" s="115" t="s">
        <v>229</v>
      </c>
      <c r="K39" s="115" t="s">
        <v>230</v>
      </c>
      <c r="L39" s="115" t="s">
        <v>273</v>
      </c>
      <c r="M39" s="115" t="s">
        <v>274</v>
      </c>
    </row>
    <row r="40" spans="1:15" ht="15" customHeight="1" x14ac:dyDescent="0.3">
      <c r="A40" s="45" t="s">
        <v>146</v>
      </c>
      <c r="B40" s="21">
        <f>Calculations!Q101</f>
        <v>35</v>
      </c>
      <c r="C40" s="21">
        <f>Calculations!R101</f>
        <v>35</v>
      </c>
      <c r="D40" s="21">
        <f>Calculations!S101</f>
        <v>35</v>
      </c>
      <c r="E40" s="21" t="str">
        <f>Calculations!T101</f>
        <v/>
      </c>
      <c r="F40" s="21" t="str">
        <f>Calculations!U101</f>
        <v/>
      </c>
      <c r="G40" s="21" t="str">
        <f>Calculations!V101</f>
        <v/>
      </c>
      <c r="H40" s="21" t="str">
        <f>Calculations!W101</f>
        <v/>
      </c>
      <c r="I40" s="21" t="str">
        <f>Calculations!X101</f>
        <v/>
      </c>
      <c r="J40" s="21" t="str">
        <f>Calculations!Y101</f>
        <v/>
      </c>
      <c r="K40" s="21" t="str">
        <f>Calculations!Z101</f>
        <v/>
      </c>
      <c r="L40" s="21" t="str">
        <f>Calculations!AA101</f>
        <v/>
      </c>
      <c r="M40" s="21" t="str">
        <f>Calculations!AB101</f>
        <v/>
      </c>
      <c r="N40" s="30"/>
    </row>
    <row r="41" spans="1:15" ht="15" customHeight="1" x14ac:dyDescent="0.3">
      <c r="A41" s="1" t="s">
        <v>147</v>
      </c>
      <c r="B41" s="22" t="str">
        <f>IF(B40="","",IF($C$6=$C$5, IF(B40&gt;=30,"Pass", IF(B40&gt;=28, "Validate", "Inquiry")),IF($C$9=$C$7,IF(B40&gt;=35,"Pass", "Inquiry"),IF($C$9=$C$8,IF(B40&gt;=33,"Pass","Inquiry")))))</f>
        <v>Pass</v>
      </c>
      <c r="C41" s="22" t="str">
        <f t="shared" ref="C41:K41" si="10">IF(C40="","",IF($C$6=$C$5, IF(C40&gt;=30,"Pass", IF(C40&gt;=28, "Validate", "Inquiry")),IF($C$9=$C$7,IF(C40&gt;=35,"Pass", "Inquiry"),IF($C$9=$C$8,IF(C40&gt;=33,"Pass","Inquiry")))))</f>
        <v>Pass</v>
      </c>
      <c r="D41" s="22" t="str">
        <f t="shared" si="10"/>
        <v>Pass</v>
      </c>
      <c r="E41" s="22" t="str">
        <f t="shared" si="10"/>
        <v/>
      </c>
      <c r="F41" s="22" t="str">
        <f t="shared" si="10"/>
        <v/>
      </c>
      <c r="G41" s="22" t="str">
        <f t="shared" si="10"/>
        <v/>
      </c>
      <c r="H41" s="22" t="str">
        <f t="shared" si="10"/>
        <v/>
      </c>
      <c r="I41" s="22" t="str">
        <f t="shared" si="10"/>
        <v/>
      </c>
      <c r="J41" s="22" t="str">
        <f t="shared" si="10"/>
        <v/>
      </c>
      <c r="K41" s="22" t="str">
        <f t="shared" si="10"/>
        <v/>
      </c>
      <c r="L41" s="22" t="str">
        <f t="shared" ref="L41:M41" si="11">IF(L40="","",IF($C$6=$C$5, IF(L40&gt;=30,"Pass", IF(L40&gt;=28, "Validate", "Inquiry")),IF($C$9=$C$7,IF(L40&gt;=35,"Pass", "Inquiry"),IF($C$9=$C$8,IF(L40&gt;=33,"Pass","Inquiry")))))</f>
        <v/>
      </c>
      <c r="M41" s="22" t="str">
        <f t="shared" si="11"/>
        <v/>
      </c>
    </row>
    <row r="42" spans="1:15" ht="15" customHeight="1" thickBot="1" x14ac:dyDescent="0.35"/>
    <row r="43" spans="1:15" ht="15" customHeight="1" x14ac:dyDescent="0.3">
      <c r="A43" s="216" t="s">
        <v>210</v>
      </c>
      <c r="B43" s="217"/>
      <c r="C43" s="217"/>
      <c r="D43" s="217"/>
      <c r="E43" s="217"/>
      <c r="F43" s="217"/>
      <c r="G43" s="217"/>
      <c r="H43" s="217"/>
      <c r="I43" s="217"/>
      <c r="J43" s="217"/>
      <c r="K43" s="217"/>
      <c r="L43" s="217"/>
      <c r="M43" s="217"/>
      <c r="N43" s="217"/>
      <c r="O43" s="218"/>
    </row>
    <row r="44" spans="1:15" ht="45" customHeight="1" x14ac:dyDescent="0.3">
      <c r="A44" s="211" t="s">
        <v>213</v>
      </c>
      <c r="B44" s="214"/>
      <c r="C44" s="214"/>
      <c r="D44" s="214"/>
      <c r="E44" s="214"/>
      <c r="F44" s="214"/>
      <c r="G44" s="214"/>
      <c r="H44" s="214"/>
      <c r="I44" s="214"/>
      <c r="J44" s="214"/>
      <c r="K44" s="214"/>
      <c r="L44" s="214"/>
      <c r="M44" s="214"/>
      <c r="N44" s="214"/>
      <c r="O44" s="207"/>
    </row>
    <row r="45" spans="1:15" ht="60" customHeight="1" x14ac:dyDescent="0.3">
      <c r="A45" s="211" t="s">
        <v>220</v>
      </c>
      <c r="B45" s="214"/>
      <c r="C45" s="214"/>
      <c r="D45" s="214"/>
      <c r="E45" s="214"/>
      <c r="F45" s="214"/>
      <c r="G45" s="214"/>
      <c r="H45" s="214"/>
      <c r="I45" s="214"/>
      <c r="J45" s="214"/>
      <c r="K45" s="214"/>
      <c r="L45" s="214"/>
      <c r="M45" s="214"/>
      <c r="N45" s="214"/>
      <c r="O45" s="207"/>
    </row>
    <row r="46" spans="1:15" ht="15" customHeight="1" x14ac:dyDescent="0.3">
      <c r="A46" s="205" t="s">
        <v>148</v>
      </c>
      <c r="B46" s="206"/>
      <c r="C46" s="206"/>
      <c r="D46" s="206"/>
      <c r="E46" s="206"/>
      <c r="F46" s="206"/>
      <c r="G46" s="206"/>
      <c r="H46" s="206"/>
      <c r="I46" s="206"/>
      <c r="J46" s="206"/>
      <c r="K46" s="206"/>
      <c r="L46" s="206"/>
      <c r="M46" s="206"/>
      <c r="N46" s="206"/>
      <c r="O46" s="207"/>
    </row>
    <row r="47" spans="1:15" ht="15" customHeight="1" x14ac:dyDescent="0.3">
      <c r="A47" s="205" t="s">
        <v>149</v>
      </c>
      <c r="B47" s="206"/>
      <c r="C47" s="206"/>
      <c r="D47" s="206"/>
      <c r="E47" s="206"/>
      <c r="F47" s="206"/>
      <c r="G47" s="206"/>
      <c r="H47" s="206"/>
      <c r="I47" s="206"/>
      <c r="J47" s="206"/>
      <c r="K47" s="206"/>
      <c r="L47" s="206"/>
      <c r="M47" s="206"/>
      <c r="N47" s="206"/>
      <c r="O47" s="207"/>
    </row>
    <row r="48" spans="1:15" ht="15" customHeight="1" x14ac:dyDescent="0.3">
      <c r="A48" s="211" t="s">
        <v>211</v>
      </c>
      <c r="B48" s="212"/>
      <c r="C48" s="212"/>
      <c r="D48" s="212"/>
      <c r="E48" s="212"/>
      <c r="F48" s="212"/>
      <c r="G48" s="212"/>
      <c r="H48" s="212"/>
      <c r="I48" s="212"/>
      <c r="J48" s="212"/>
      <c r="K48" s="212"/>
      <c r="L48" s="212"/>
      <c r="M48" s="212"/>
      <c r="N48" s="212"/>
      <c r="O48" s="207"/>
    </row>
    <row r="49" spans="1:15" ht="15" customHeight="1" x14ac:dyDescent="0.3">
      <c r="A49" s="213" t="s">
        <v>214</v>
      </c>
      <c r="B49" s="214"/>
      <c r="C49" s="214"/>
      <c r="D49" s="214"/>
      <c r="E49" s="214"/>
      <c r="F49" s="214"/>
      <c r="G49" s="214"/>
      <c r="H49" s="214"/>
      <c r="I49" s="214"/>
      <c r="J49" s="214"/>
      <c r="K49" s="214"/>
      <c r="L49" s="214"/>
      <c r="M49" s="214"/>
      <c r="N49" s="214"/>
      <c r="O49" s="207"/>
    </row>
    <row r="50" spans="1:15" ht="15" customHeight="1" x14ac:dyDescent="0.3">
      <c r="A50" s="213" t="s">
        <v>212</v>
      </c>
      <c r="B50" s="214"/>
      <c r="C50" s="214"/>
      <c r="D50" s="214"/>
      <c r="E50" s="214"/>
      <c r="F50" s="214"/>
      <c r="G50" s="214"/>
      <c r="H50" s="214"/>
      <c r="I50" s="214"/>
      <c r="J50" s="214"/>
      <c r="K50" s="214"/>
      <c r="L50" s="214"/>
      <c r="M50" s="214"/>
      <c r="N50" s="214"/>
      <c r="O50" s="207"/>
    </row>
    <row r="51" spans="1:15" ht="15" customHeight="1" x14ac:dyDescent="0.3">
      <c r="A51" s="205" t="s">
        <v>150</v>
      </c>
      <c r="B51" s="206"/>
      <c r="C51" s="206"/>
      <c r="D51" s="206"/>
      <c r="E51" s="206"/>
      <c r="F51" s="206"/>
      <c r="G51" s="206"/>
      <c r="H51" s="206"/>
      <c r="I51" s="206"/>
      <c r="J51" s="206"/>
      <c r="K51" s="206"/>
      <c r="L51" s="206"/>
      <c r="M51" s="206"/>
      <c r="N51" s="206"/>
      <c r="O51" s="207"/>
    </row>
    <row r="52" spans="1:15" ht="15" customHeight="1" x14ac:dyDescent="0.3">
      <c r="A52" s="213" t="s">
        <v>151</v>
      </c>
      <c r="B52" s="214"/>
      <c r="C52" s="214"/>
      <c r="D52" s="214"/>
      <c r="E52" s="214"/>
      <c r="F52" s="214"/>
      <c r="G52" s="214"/>
      <c r="H52" s="214"/>
      <c r="I52" s="214"/>
      <c r="J52" s="214"/>
      <c r="K52" s="214"/>
      <c r="L52" s="214"/>
      <c r="M52" s="214"/>
      <c r="N52" s="214"/>
      <c r="O52" s="207"/>
    </row>
    <row r="53" spans="1:15" ht="15" customHeight="1" x14ac:dyDescent="0.3">
      <c r="A53" s="213" t="s">
        <v>152</v>
      </c>
      <c r="B53" s="214"/>
      <c r="C53" s="214"/>
      <c r="D53" s="214"/>
      <c r="E53" s="214"/>
      <c r="F53" s="214"/>
      <c r="G53" s="214"/>
      <c r="H53" s="214"/>
      <c r="I53" s="214"/>
      <c r="J53" s="214"/>
      <c r="K53" s="214"/>
      <c r="L53" s="214"/>
      <c r="M53" s="214"/>
      <c r="N53" s="214"/>
      <c r="O53" s="207"/>
    </row>
    <row r="54" spans="1:15" ht="15" customHeight="1" x14ac:dyDescent="0.3">
      <c r="A54" s="205" t="s">
        <v>153</v>
      </c>
      <c r="B54" s="206"/>
      <c r="C54" s="206"/>
      <c r="D54" s="206"/>
      <c r="E54" s="206"/>
      <c r="F54" s="206"/>
      <c r="G54" s="206"/>
      <c r="H54" s="206"/>
      <c r="I54" s="206"/>
      <c r="J54" s="206"/>
      <c r="K54" s="206"/>
      <c r="L54" s="206"/>
      <c r="M54" s="206"/>
      <c r="N54" s="206"/>
      <c r="O54" s="207"/>
    </row>
    <row r="55" spans="1:15" ht="15" customHeight="1" thickBot="1" x14ac:dyDescent="0.35">
      <c r="A55" s="208" t="s">
        <v>154</v>
      </c>
      <c r="B55" s="209"/>
      <c r="C55" s="209"/>
      <c r="D55" s="209"/>
      <c r="E55" s="209"/>
      <c r="F55" s="209"/>
      <c r="G55" s="209"/>
      <c r="H55" s="209"/>
      <c r="I55" s="209"/>
      <c r="J55" s="209"/>
      <c r="K55" s="209"/>
      <c r="L55" s="209"/>
      <c r="M55" s="209"/>
      <c r="N55" s="209"/>
      <c r="O55" s="210"/>
    </row>
    <row r="65" spans="1:7" ht="15" customHeight="1" x14ac:dyDescent="0.3">
      <c r="A65" s="34"/>
      <c r="B65" s="34"/>
      <c r="C65" s="34"/>
      <c r="D65" s="34"/>
      <c r="E65" s="34"/>
      <c r="F65" s="34"/>
      <c r="G65" s="34"/>
    </row>
    <row r="66" spans="1:7" ht="15" customHeight="1" x14ac:dyDescent="0.3">
      <c r="G66" s="34"/>
    </row>
  </sheetData>
  <mergeCells count="41">
    <mergeCell ref="A29:M29"/>
    <mergeCell ref="A25:M25"/>
    <mergeCell ref="A11:O11"/>
    <mergeCell ref="A12:O12"/>
    <mergeCell ref="A1:H1"/>
    <mergeCell ref="A2:B2"/>
    <mergeCell ref="C2:D2"/>
    <mergeCell ref="E2:H2"/>
    <mergeCell ref="C7:G7"/>
    <mergeCell ref="A6:B6"/>
    <mergeCell ref="C6:G6"/>
    <mergeCell ref="A18:O18"/>
    <mergeCell ref="A24:K24"/>
    <mergeCell ref="I2:J2"/>
    <mergeCell ref="I1:J1"/>
    <mergeCell ref="K2:L2"/>
    <mergeCell ref="A47:O47"/>
    <mergeCell ref="A33:K33"/>
    <mergeCell ref="A43:O43"/>
    <mergeCell ref="A44:O44"/>
    <mergeCell ref="A45:O45"/>
    <mergeCell ref="A46:O46"/>
    <mergeCell ref="A38:M38"/>
    <mergeCell ref="A34:M34"/>
    <mergeCell ref="A54:O54"/>
    <mergeCell ref="A55:O55"/>
    <mergeCell ref="A48:O48"/>
    <mergeCell ref="A49:O49"/>
    <mergeCell ref="A50:O50"/>
    <mergeCell ref="A51:O51"/>
    <mergeCell ref="A52:O52"/>
    <mergeCell ref="A53:O53"/>
    <mergeCell ref="C8:G8"/>
    <mergeCell ref="C9:G9"/>
    <mergeCell ref="A7:B8"/>
    <mergeCell ref="A9:B9"/>
    <mergeCell ref="K1:L1"/>
    <mergeCell ref="A3:B5"/>
    <mergeCell ref="C3:G3"/>
    <mergeCell ref="C4:G4"/>
    <mergeCell ref="C5:G5"/>
  </mergeCells>
  <conditionalFormatting sqref="N28:O28 B15:K15 B21:M21">
    <cfRule type="cellIs" dxfId="5" priority="1" stopIfTrue="1" operator="equal">
      <formula>"Please check"</formula>
    </cfRule>
  </conditionalFormatting>
  <dataValidations count="2">
    <dataValidation type="list" allowBlank="1" showInputMessage="1" showErrorMessage="1" sqref="C6 C65540 C131076 C196612 C262148 C327684 C393220 C458756 C524292 C589828 C655364 C720900 C786436 C851972 C917508 C983044" xr:uid="{00000000-0002-0000-0600-000000000000}">
      <formula1>$C$3:$C$5</formula1>
    </dataValidation>
    <dataValidation type="list" allowBlank="1" showInputMessage="1" showErrorMessage="1" sqref="C9:G9" xr:uid="{00000000-0002-0000-0600-000001000000}">
      <formula1>$C$7:$C$8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3"/>
  <sheetViews>
    <sheetView zoomScale="120" zoomScaleNormal="120" workbookViewId="0">
      <pane ySplit="2" topLeftCell="A3" activePane="bottomLeft" state="frozen"/>
      <selection pane="bottomLeft"/>
    </sheetView>
  </sheetViews>
  <sheetFormatPr defaultColWidth="6.58203125" defaultRowHeight="15" customHeight="1" x14ac:dyDescent="0.3"/>
  <cols>
    <col min="1" max="1" width="15.58203125" style="16" customWidth="1"/>
    <col min="2" max="2" width="6.58203125" style="30" customWidth="1"/>
    <col min="3" max="4" width="10.58203125" style="12" customWidth="1"/>
    <col min="5" max="6" width="9.33203125" style="12" customWidth="1"/>
    <col min="7" max="9" width="15.58203125" style="12" customWidth="1"/>
    <col min="10" max="10" width="12.58203125" style="16" customWidth="1"/>
    <col min="11" max="16384" width="6.58203125" style="16"/>
  </cols>
  <sheetData>
    <row r="1" spans="1:10" s="14" customFormat="1" ht="30" customHeight="1" x14ac:dyDescent="0.3">
      <c r="C1" s="228" t="s">
        <v>192</v>
      </c>
      <c r="D1" s="229"/>
      <c r="E1" s="228" t="s">
        <v>158</v>
      </c>
      <c r="F1" s="229"/>
      <c r="G1" s="1" t="s">
        <v>159</v>
      </c>
      <c r="H1" s="1" t="s">
        <v>160</v>
      </c>
      <c r="I1" s="2" t="s">
        <v>161</v>
      </c>
      <c r="J1" s="189" t="s">
        <v>162</v>
      </c>
    </row>
    <row r="2" spans="1:10" ht="30" customHeight="1" x14ac:dyDescent="0.3">
      <c r="A2" s="15" t="s">
        <v>7</v>
      </c>
      <c r="B2" s="15" t="s">
        <v>268</v>
      </c>
      <c r="C2" s="1" t="str">
        <f>E2</f>
        <v>Test Group</v>
      </c>
      <c r="D2" s="1" t="str">
        <f>F2</f>
        <v>Control Group</v>
      </c>
      <c r="E2" s="6" t="s">
        <v>237</v>
      </c>
      <c r="F2" s="6" t="s">
        <v>238</v>
      </c>
      <c r="G2" s="1" t="str">
        <f>C2&amp;" /"&amp;D2</f>
        <v>Test Group /Control Group</v>
      </c>
      <c r="H2" s="1" t="s">
        <v>163</v>
      </c>
      <c r="I2" s="1" t="str">
        <f>C2&amp;" /"&amp;D2</f>
        <v>Test Group /Control Group</v>
      </c>
      <c r="J2" s="230"/>
    </row>
    <row r="3" spans="1:10" ht="15" customHeight="1" x14ac:dyDescent="0.3">
      <c r="A3" s="7" t="str">
        <f>'Gene Table'!B3</f>
        <v>ADIPOQ</v>
      </c>
      <c r="B3" s="102">
        <v>1</v>
      </c>
      <c r="C3" s="9">
        <f>Calculations!CA4</f>
        <v>11.025333333333334</v>
      </c>
      <c r="D3" s="9">
        <f>Calculations!CB4</f>
        <v>10.660666666666666</v>
      </c>
      <c r="E3" s="10">
        <f>IF(ISERROR(2^-C3),"N/A",2^-C3)</f>
        <v>4.7978200439496534E-4</v>
      </c>
      <c r="F3" s="10">
        <f>IF(ISERROR(2^-D3),"N/A",2^-D3)</f>
        <v>6.1775968034570464E-4</v>
      </c>
      <c r="G3" s="9">
        <f>IF(ISERROR(E3/F3),"N/A",E3/F3)</f>
        <v>0.77664829813184699</v>
      </c>
      <c r="H3" s="11">
        <f>IF(OR(COUNT(Calculations!CE4:CP4)&lt;3,COUNT(Calculations!CQ4:DB4)&lt;3),"N/A",IF(ISERROR(TTEST(Calculations!CQ4:DB4,Calculations!CE4:CP4,2,2)),"N/A",TTEST(Calculations!CQ4:DB4,Calculations!CE4:CP4,2,2)))</f>
        <v>1.2210822344846021E-2</v>
      </c>
      <c r="I3" s="9">
        <f t="shared" ref="I3:I66" si="0">IF(G3&gt;1,G3,-1/G3)</f>
        <v>-1.287584100042972</v>
      </c>
      <c r="J3" s="12"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3">
      <c r="A4" s="7" t="str">
        <f>'Gene Table'!B4</f>
        <v>BMP1</v>
      </c>
      <c r="B4" s="102">
        <v>2</v>
      </c>
      <c r="C4" s="9">
        <f>Calculations!CA5</f>
        <v>12.398666666666665</v>
      </c>
      <c r="D4" s="9">
        <f>Calculations!CB5</f>
        <v>13.574000000000003</v>
      </c>
      <c r="E4" s="10">
        <f>IF(ISERROR(2^-C4),"N/A",2^-C4)</f>
        <v>1.8519507245834364E-4</v>
      </c>
      <c r="F4" s="10">
        <f t="shared" ref="F4:F67" si="1">IF(ISERROR(2^-D4),"N/A",2^-D4)</f>
        <v>8.2000941511309428E-5</v>
      </c>
      <c r="G4" s="9">
        <f t="shared" ref="G4:G32" si="2">IF(ISERROR(E4/F4),"N/A",E4/F4)</f>
        <v>2.2584505622146041</v>
      </c>
      <c r="H4" s="11">
        <f>IF(OR(COUNT(Calculations!CE5:CP5)&lt;3,COUNT(Calculations!CQ5:DB5)&lt;3),"N/A",IF(ISERROR(TTEST(Calculations!CQ5:DB5,Calculations!CE5:CP5,2,2)),"N/A",TTEST(Calculations!CQ5:DB5,Calculations!CE5:CP5,2,2)))</f>
        <v>3.9732527169350869E-3</v>
      </c>
      <c r="I4" s="9">
        <f t="shared" si="0"/>
        <v>2.2584505622146041</v>
      </c>
      <c r="J4" s="12"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3">
      <c r="A5" s="7" t="str">
        <f>'Gene Table'!B5</f>
        <v>BMP2</v>
      </c>
      <c r="B5" s="102">
        <v>3</v>
      </c>
      <c r="C5" s="9">
        <f>Calculations!CA6</f>
        <v>12.792</v>
      </c>
      <c r="D5" s="9">
        <f>Calculations!CB6</f>
        <v>15.250666666666667</v>
      </c>
      <c r="E5" s="10">
        <f t="shared" ref="E5:F68" si="3">IF(ISERROR(2^-C5),"N/A",2^-C5)</f>
        <v>1.4100168268476386E-4</v>
      </c>
      <c r="F5" s="10">
        <f t="shared" si="1"/>
        <v>2.5650266368629167E-5</v>
      </c>
      <c r="G5" s="9">
        <f t="shared" si="2"/>
        <v>5.4970845393329713</v>
      </c>
      <c r="H5" s="11">
        <f>IF(OR(COUNT(Calculations!CE6:CP6)&lt;3,COUNT(Calculations!CQ6:DB6)&lt;3),"N/A",IF(ISERROR(TTEST(Calculations!CQ6:DB6,Calculations!CE6:CP6,2,2)),"N/A",TTEST(Calculations!CQ6:DB6,Calculations!CE6:CP6,2,2)))</f>
        <v>1.4156804160014155E-3</v>
      </c>
      <c r="I5" s="9">
        <f t="shared" si="0"/>
        <v>5.4970845393329713</v>
      </c>
      <c r="J5" s="12"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3">
      <c r="A6" s="7" t="str">
        <f>'Gene Table'!B6</f>
        <v>BMP3</v>
      </c>
      <c r="B6" s="102">
        <v>4</v>
      </c>
      <c r="C6" s="9">
        <f>Calculations!CA7</f>
        <v>13.455333333333334</v>
      </c>
      <c r="D6" s="9">
        <f>Calculations!CB7</f>
        <v>14.824</v>
      </c>
      <c r="E6" s="10">
        <f t="shared" si="3"/>
        <v>8.9030961785997002E-5</v>
      </c>
      <c r="F6" s="10">
        <f t="shared" si="1"/>
        <v>3.4477148882144903E-5</v>
      </c>
      <c r="G6" s="9">
        <f t="shared" si="2"/>
        <v>2.5823179895279722</v>
      </c>
      <c r="H6" s="11">
        <f>IF(OR(COUNT(Calculations!CE7:CP7)&lt;3,COUNT(Calculations!CQ7:DB7)&lt;3),"N/A",IF(ISERROR(TTEST(Calculations!CQ7:DB7,Calculations!CE7:CP7,2,2)),"N/A",TTEST(Calculations!CQ7:DB7,Calculations!CE7:CP7,2,2)))</f>
        <v>0.14644170928602618</v>
      </c>
      <c r="I6" s="9">
        <f t="shared" si="0"/>
        <v>2.5823179895279722</v>
      </c>
      <c r="J6" s="12" t="str">
        <f>IF(AND('Test Sample Data'!O6&gt;=35,'Control Sample Data'!O6&gt;=35),"C",IF(AND('Test Sample Data'!O6&gt;=30,'Control Sample Data'!O6&gt;=30, OR(H6&gt;=0.05, H6="N/A")),"B",IF(OR(AND('Test Sample Data'!O6&gt;=30,'Control Sample Data'!O6&lt;=30), AND('Test Sample Data'!O6&lt;=30,'Control Sample Data'!O6&gt;=30)),"A","OKAY")))</f>
        <v>B</v>
      </c>
    </row>
    <row r="7" spans="1:10" ht="15" customHeight="1" x14ac:dyDescent="0.3">
      <c r="A7" s="7" t="str">
        <f>'Gene Table'!B7</f>
        <v>BMP4</v>
      </c>
      <c r="B7" s="102">
        <v>5</v>
      </c>
      <c r="C7" s="9">
        <f>Calculations!CA8</f>
        <v>16.342000000000002</v>
      </c>
      <c r="D7" s="9">
        <f>Calculations!CB8</f>
        <v>16.537333333333333</v>
      </c>
      <c r="E7" s="10">
        <f t="shared" si="3"/>
        <v>1.2038373426093518E-5</v>
      </c>
      <c r="F7" s="10">
        <f t="shared" si="1"/>
        <v>1.0513967213057007E-5</v>
      </c>
      <c r="G7" s="9">
        <f t="shared" si="2"/>
        <v>1.1449886785973036</v>
      </c>
      <c r="H7" s="11">
        <f>IF(OR(COUNT(Calculations!CE8:CP8)&lt;3,COUNT(Calculations!CQ8:DB8)&lt;3),"N/A",IF(ISERROR(TTEST(Calculations!CQ8:DB8,Calculations!CE8:CP8,2,2)),"N/A",TTEST(Calculations!CQ8:DB8,Calculations!CE8:CP8,2,2)))</f>
        <v>6.1565065283568671E-2</v>
      </c>
      <c r="I7" s="9">
        <f t="shared" si="0"/>
        <v>1.1449886785973036</v>
      </c>
      <c r="J7" s="12" t="str">
        <f>IF(AND('Test Sample Data'!O7&gt;=35,'Control Sample Data'!O7&gt;=35),"C",IF(AND('Test Sample Data'!O7&gt;=30,'Control Sample Data'!O7&gt;=30, OR(H7&gt;=0.05, H7="N/A")),"B",IF(OR(AND('Test Sample Data'!O7&gt;=30,'Control Sample Data'!O7&lt;=30), AND('Test Sample Data'!O7&lt;=30,'Control Sample Data'!O7&gt;=30)),"A","OKAY")))</f>
        <v>C</v>
      </c>
    </row>
    <row r="8" spans="1:10" ht="15" customHeight="1" x14ac:dyDescent="0.3">
      <c r="A8" s="7" t="str">
        <f>'Gene Table'!B8</f>
        <v>BMP5</v>
      </c>
      <c r="B8" s="102">
        <v>6</v>
      </c>
      <c r="C8" s="9">
        <f>Calculations!CA9</f>
        <v>7.7086666666666668</v>
      </c>
      <c r="D8" s="9">
        <f>Calculations!CB9</f>
        <v>10.327333333333334</v>
      </c>
      <c r="E8" s="10">
        <f t="shared" si="3"/>
        <v>4.7803545295061504E-3</v>
      </c>
      <c r="F8" s="10">
        <f t="shared" si="1"/>
        <v>7.7832842504388128E-4</v>
      </c>
      <c r="G8" s="9">
        <f t="shared" si="2"/>
        <v>6.1418218526923765</v>
      </c>
      <c r="H8" s="11">
        <f>IF(OR(COUNT(Calculations!CE9:CP9)&lt;3,COUNT(Calculations!CQ9:DB9)&lt;3),"N/A",IF(ISERROR(TTEST(Calculations!CQ9:DB9,Calculations!CE9:CP9,2,2)),"N/A",TTEST(Calculations!CQ9:DB9,Calculations!CE9:CP9,2,2)))</f>
        <v>6.4617379289458722E-4</v>
      </c>
      <c r="I8" s="9">
        <f t="shared" si="0"/>
        <v>6.1418218526923765</v>
      </c>
      <c r="J8" s="12"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3">
      <c r="A9" s="7" t="str">
        <f>'Gene Table'!B9</f>
        <v>BMP6</v>
      </c>
      <c r="B9" s="102">
        <v>7</v>
      </c>
      <c r="C9" s="9">
        <f>Calculations!CA10</f>
        <v>16.342000000000002</v>
      </c>
      <c r="D9" s="9">
        <f>Calculations!CB10</f>
        <v>16.537333333333333</v>
      </c>
      <c r="E9" s="10">
        <f t="shared" si="3"/>
        <v>1.2038373426093518E-5</v>
      </c>
      <c r="F9" s="10">
        <f t="shared" si="1"/>
        <v>1.0513967213057007E-5</v>
      </c>
      <c r="G9" s="9">
        <f t="shared" si="2"/>
        <v>1.1449886785973036</v>
      </c>
      <c r="H9" s="11">
        <f>IF(OR(COUNT(Calculations!CE10:CP10)&lt;3,COUNT(Calculations!CQ10:DB10)&lt;3),"N/A",IF(ISERROR(TTEST(Calculations!CQ10:DB10,Calculations!CE10:CP10,2,2)),"N/A",TTEST(Calculations!CQ10:DB10,Calculations!CE10:CP10,2,2)))</f>
        <v>6.1565065283568671E-2</v>
      </c>
      <c r="I9" s="9">
        <f t="shared" si="0"/>
        <v>1.1449886785973036</v>
      </c>
      <c r="J9" s="12" t="str">
        <f>IF(AND('Test Sample Data'!O9&gt;=35,'Control Sample Data'!O9&gt;=35),"C",IF(AND('Test Sample Data'!O9&gt;=30,'Control Sample Data'!O9&gt;=30, OR(H9&gt;=0.05, H9="N/A")),"B",IF(OR(AND('Test Sample Data'!O9&gt;=30,'Control Sample Data'!O9&lt;=30), AND('Test Sample Data'!O9&lt;=30,'Control Sample Data'!O9&gt;=30)),"A","OKAY")))</f>
        <v>C</v>
      </c>
    </row>
    <row r="10" spans="1:10" ht="15" customHeight="1" x14ac:dyDescent="0.3">
      <c r="A10" s="7" t="str">
        <f>'Gene Table'!B10</f>
        <v>BMP7</v>
      </c>
      <c r="B10" s="102">
        <v>8</v>
      </c>
      <c r="C10" s="9">
        <f>Calculations!CA11</f>
        <v>10.698666666666666</v>
      </c>
      <c r="D10" s="9">
        <f>Calculations!CB11</f>
        <v>8.7873333333333328</v>
      </c>
      <c r="E10" s="10">
        <f t="shared" si="3"/>
        <v>6.0170056559062473E-4</v>
      </c>
      <c r="F10" s="10">
        <f t="shared" si="1"/>
        <v>2.2633362789260098E-3</v>
      </c>
      <c r="G10" s="9">
        <f t="shared" si="2"/>
        <v>0.26584673748796245</v>
      </c>
      <c r="H10" s="11">
        <f>IF(OR(COUNT(Calculations!CE11:CP11)&lt;3,COUNT(Calculations!CQ11:DB11)&lt;3),"N/A",IF(ISERROR(TTEST(Calculations!CQ11:DB11,Calculations!CE11:CP11,2,2)),"N/A",TTEST(Calculations!CQ11:DB11,Calculations!CE11:CP11,2,2)))</f>
        <v>2.24041521938379E-5</v>
      </c>
      <c r="I10" s="9">
        <f t="shared" si="0"/>
        <v>-3.7615658158877352</v>
      </c>
      <c r="J10" s="12"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3">
      <c r="A11" s="7" t="str">
        <f>'Gene Table'!B11</f>
        <v>CD40LG</v>
      </c>
      <c r="B11" s="102">
        <v>9</v>
      </c>
      <c r="C11" s="9">
        <f>Calculations!CA12</f>
        <v>2.6120000000000005</v>
      </c>
      <c r="D11" s="9">
        <f>Calculations!CB12</f>
        <v>7.1806666666666672</v>
      </c>
      <c r="E11" s="10">
        <f t="shared" si="3"/>
        <v>0.16357225893187621</v>
      </c>
      <c r="F11" s="10">
        <f t="shared" si="1"/>
        <v>6.892931211910573E-3</v>
      </c>
      <c r="G11" s="9">
        <f t="shared" si="2"/>
        <v>23.730435413200283</v>
      </c>
      <c r="H11" s="11">
        <f>IF(OR(COUNT(Calculations!CE12:CP12)&lt;3,COUNT(Calculations!CQ12:DB12)&lt;3),"N/A",IF(ISERROR(TTEST(Calculations!CQ12:DB12,Calculations!CE12:CP12,2,2)),"N/A",TTEST(Calculations!CQ12:DB12,Calculations!CE12:CP12,2,2)))</f>
        <v>2.9026205530898349E-6</v>
      </c>
      <c r="I11" s="9">
        <f t="shared" si="0"/>
        <v>23.730435413200283</v>
      </c>
      <c r="J11" s="12"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3">
      <c r="A12" s="7" t="str">
        <f>'Gene Table'!B12</f>
        <v>CD70</v>
      </c>
      <c r="B12" s="102">
        <v>10</v>
      </c>
      <c r="C12" s="9">
        <f>Calculations!CA13</f>
        <v>-1.8580000000000005</v>
      </c>
      <c r="D12" s="9">
        <f>Calculations!CB13</f>
        <v>8.6873333333333349</v>
      </c>
      <c r="E12" s="10">
        <f t="shared" si="3"/>
        <v>3.6250477530693388</v>
      </c>
      <c r="F12" s="10">
        <f t="shared" si="1"/>
        <v>2.4257837605485347E-3</v>
      </c>
      <c r="G12" s="9">
        <f t="shared" si="2"/>
        <v>1494.3820681896307</v>
      </c>
      <c r="H12" s="11">
        <f>IF(OR(COUNT(Calculations!CE13:CP13)&lt;3,COUNT(Calculations!CQ13:DB13)&lt;3),"N/A",IF(ISERROR(TTEST(Calculations!CQ13:DB13,Calculations!CE13:CP13,2,2)),"N/A",TTEST(Calculations!CQ13:DB13,Calculations!CE13:CP13,2,2)))</f>
        <v>3.7808164124755994E-6</v>
      </c>
      <c r="I12" s="9">
        <f t="shared" si="0"/>
        <v>1494.3820681896307</v>
      </c>
      <c r="J12" s="12"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3">
      <c r="A13" s="7" t="str">
        <f>'Gene Table'!B13</f>
        <v>CNTF</v>
      </c>
      <c r="B13" s="102">
        <v>11</v>
      </c>
      <c r="C13" s="9">
        <f>Calculations!CA14</f>
        <v>15.345333333333334</v>
      </c>
      <c r="D13" s="9">
        <f>Calculations!CB14</f>
        <v>16.537333333333333</v>
      </c>
      <c r="E13" s="10">
        <f t="shared" si="3"/>
        <v>2.4021181970648652E-5</v>
      </c>
      <c r="F13" s="10">
        <f t="shared" si="1"/>
        <v>1.0513967213057007E-5</v>
      </c>
      <c r="G13" s="9">
        <f t="shared" si="2"/>
        <v>2.2846924936970896</v>
      </c>
      <c r="H13" s="11">
        <f>IF(OR(COUNT(Calculations!CE14:CP14)&lt;3,COUNT(Calculations!CQ14:DB14)&lt;3),"N/A",IF(ISERROR(TTEST(Calculations!CQ14:DB14,Calculations!CE14:CP14,2,2)),"N/A",TTEST(Calculations!CQ14:DB14,Calculations!CE14:CP14,2,2)))</f>
        <v>9.1427059952443934E-2</v>
      </c>
      <c r="I13" s="9">
        <f t="shared" si="0"/>
        <v>2.2846924936970896</v>
      </c>
      <c r="J13" s="12" t="str">
        <f>IF(AND('Test Sample Data'!O13&gt;=35,'Control Sample Data'!O13&gt;=35),"C",IF(AND('Test Sample Data'!O13&gt;=30,'Control Sample Data'!O13&gt;=30, OR(H13&gt;=0.05, H13="N/A")),"B",IF(OR(AND('Test Sample Data'!O13&gt;=30,'Control Sample Data'!O13&lt;=30), AND('Test Sample Data'!O13&lt;=30,'Control Sample Data'!O13&gt;=30)),"A","OKAY")))</f>
        <v>B</v>
      </c>
    </row>
    <row r="14" spans="1:10" ht="15" customHeight="1" x14ac:dyDescent="0.3">
      <c r="A14" s="7" t="str">
        <f>'Gene Table'!B14</f>
        <v>CSF1</v>
      </c>
      <c r="B14" s="102">
        <v>12</v>
      </c>
      <c r="C14" s="9">
        <f>Calculations!CA15</f>
        <v>2.2453333333333334</v>
      </c>
      <c r="D14" s="9">
        <f>Calculations!CB15</f>
        <v>4.6940000000000017</v>
      </c>
      <c r="E14" s="10">
        <f t="shared" si="3"/>
        <v>0.210905213951152</v>
      </c>
      <c r="F14" s="10">
        <f t="shared" si="1"/>
        <v>3.86336019037797E-2</v>
      </c>
      <c r="G14" s="9">
        <f t="shared" si="2"/>
        <v>5.4591134027945287</v>
      </c>
      <c r="H14" s="11">
        <f>IF(OR(COUNT(Calculations!CE15:CP15)&lt;3,COUNT(Calculations!CQ15:DB15)&lt;3),"N/A",IF(ISERROR(TTEST(Calculations!CQ15:DB15,Calculations!CE15:CP15,2,2)),"N/A",TTEST(Calculations!CQ15:DB15,Calculations!CE15:CP15,2,2)))</f>
        <v>6.1136829851024199E-6</v>
      </c>
      <c r="I14" s="9">
        <f t="shared" si="0"/>
        <v>5.4591134027945287</v>
      </c>
      <c r="J14" s="12"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3">
      <c r="A15" s="7" t="str">
        <f>'Gene Table'!B15</f>
        <v>CSF2</v>
      </c>
      <c r="B15" s="102">
        <v>13</v>
      </c>
      <c r="C15" s="9">
        <f>Calculations!CA16</f>
        <v>16.155333333333335</v>
      </c>
      <c r="D15" s="9">
        <f>Calculations!CB16</f>
        <v>15.330666666666668</v>
      </c>
      <c r="E15" s="10">
        <f t="shared" si="3"/>
        <v>1.3701246402194351E-5</v>
      </c>
      <c r="F15" s="10">
        <f t="shared" si="1"/>
        <v>2.4266630638589995E-5</v>
      </c>
      <c r="G15" s="9">
        <f t="shared" si="2"/>
        <v>0.5646126405536479</v>
      </c>
      <c r="H15" s="11">
        <f>IF(OR(COUNT(Calculations!CE16:CP16)&lt;3,COUNT(Calculations!CQ16:DB16)&lt;3),"N/A",IF(ISERROR(TTEST(Calculations!CQ16:DB16,Calculations!CE16:CP16,2,2)),"N/A",TTEST(Calculations!CQ16:DB16,Calculations!CE16:CP16,2,2)))</f>
        <v>0.25699445330886322</v>
      </c>
      <c r="I15" s="9">
        <f t="shared" si="0"/>
        <v>-1.7711257739809365</v>
      </c>
      <c r="J15" s="12" t="str">
        <f>IF(AND('Test Sample Data'!O15&gt;=35,'Control Sample Data'!O15&gt;=35),"C",IF(AND('Test Sample Data'!O15&gt;=30,'Control Sample Data'!O15&gt;=30, OR(H15&gt;=0.05, H15="N/A")),"B",IF(OR(AND('Test Sample Data'!O15&gt;=30,'Control Sample Data'!O15&lt;=30), AND('Test Sample Data'!O15&lt;=30,'Control Sample Data'!O15&gt;=30)),"A","OKAY")))</f>
        <v>B</v>
      </c>
    </row>
    <row r="16" spans="1:10" ht="15" customHeight="1" x14ac:dyDescent="0.3">
      <c r="A16" s="7" t="str">
        <f>'Gene Table'!B16</f>
        <v>CSF3</v>
      </c>
      <c r="B16" s="102">
        <v>14</v>
      </c>
      <c r="C16" s="9">
        <f>Calculations!CA17</f>
        <v>14.455333333333334</v>
      </c>
      <c r="D16" s="9">
        <f>Calculations!CB17</f>
        <v>15.614000000000003</v>
      </c>
      <c r="E16" s="10">
        <f t="shared" si="3"/>
        <v>4.4515480892998501E-5</v>
      </c>
      <c r="F16" s="10">
        <f t="shared" si="1"/>
        <v>1.9939655363360151E-5</v>
      </c>
      <c r="G16" s="9">
        <f t="shared" si="2"/>
        <v>2.2325100450230115</v>
      </c>
      <c r="H16" s="11">
        <f>IF(OR(COUNT(Calculations!CE17:CP17)&lt;3,COUNT(Calculations!CQ17:DB17)&lt;3),"N/A",IF(ISERROR(TTEST(Calculations!CQ17:DB17,Calculations!CE17:CP17,2,2)),"N/A",TTEST(Calculations!CQ17:DB17,Calculations!CE17:CP17,2,2)))</f>
        <v>6.6414107669759817E-2</v>
      </c>
      <c r="I16" s="9">
        <f t="shared" si="0"/>
        <v>2.2325100450230115</v>
      </c>
      <c r="J16" s="12" t="str">
        <f>IF(AND('Test Sample Data'!O16&gt;=35,'Control Sample Data'!O16&gt;=35),"C",IF(AND('Test Sample Data'!O16&gt;=30,'Control Sample Data'!O16&gt;=30, OR(H16&gt;=0.05, H16="N/A")),"B",IF(OR(AND('Test Sample Data'!O16&gt;=30,'Control Sample Data'!O16&lt;=30), AND('Test Sample Data'!O16&lt;=30,'Control Sample Data'!O16&gt;=30)),"A","OKAY")))</f>
        <v>B</v>
      </c>
    </row>
    <row r="17" spans="1:10" ht="15" customHeight="1" x14ac:dyDescent="0.3">
      <c r="A17" s="7" t="str">
        <f>'Gene Table'!B17</f>
        <v>FAM3B</v>
      </c>
      <c r="B17" s="102">
        <v>15</v>
      </c>
      <c r="C17" s="9">
        <f>Calculations!CA18</f>
        <v>6.3120000000000003</v>
      </c>
      <c r="D17" s="9">
        <f>Calculations!CB18</f>
        <v>6.8573333333333339</v>
      </c>
      <c r="E17" s="10">
        <f t="shared" si="3"/>
        <v>1.2586317047636728E-2</v>
      </c>
      <c r="F17" s="10">
        <f t="shared" si="1"/>
        <v>8.6245605666251477E-3</v>
      </c>
      <c r="G17" s="9">
        <f t="shared" si="2"/>
        <v>1.4593574884664349</v>
      </c>
      <c r="H17" s="11">
        <f>IF(OR(COUNT(Calculations!CE18:CP18)&lt;3,COUNT(Calculations!CQ18:DB18)&lt;3),"N/A",IF(ISERROR(TTEST(Calculations!CQ18:DB18,Calculations!CE18:CP18,2,2)),"N/A",TTEST(Calculations!CQ18:DB18,Calculations!CE18:CP18,2,2)))</f>
        <v>1.5052497955883191E-3</v>
      </c>
      <c r="I17" s="9">
        <f t="shared" si="0"/>
        <v>1.4593574884664349</v>
      </c>
      <c r="J17" s="12" t="str">
        <f>IF(AND('Test Sample Data'!O17&gt;=35,'Control Sample Data'!O17&gt;=35),"C",IF(AND('Test Sample Data'!O17&gt;=30,'Control Sample Data'!O17&gt;=30, OR(H17&gt;=0.05, H17="N/A")),"B",IF(OR(AND('Test Sample Data'!O17&gt;=30,'Control Sample Data'!O17&lt;=30), AND('Test Sample Data'!O17&lt;=30,'Control Sample Data'!O17&gt;=30)),"A","OKAY")))</f>
        <v>OKAY</v>
      </c>
    </row>
    <row r="18" spans="1:10" ht="15" customHeight="1" x14ac:dyDescent="0.3">
      <c r="A18" s="7" t="str">
        <f>'Gene Table'!B18</f>
        <v>FASLG</v>
      </c>
      <c r="B18" s="102">
        <v>16</v>
      </c>
      <c r="C18" s="9">
        <f>Calculations!CA19</f>
        <v>16.342000000000002</v>
      </c>
      <c r="D18" s="9">
        <f>Calculations!CB19</f>
        <v>16.537333333333333</v>
      </c>
      <c r="E18" s="10">
        <f t="shared" si="3"/>
        <v>1.2038373426093518E-5</v>
      </c>
      <c r="F18" s="10">
        <f t="shared" si="1"/>
        <v>1.0513967213057007E-5</v>
      </c>
      <c r="G18" s="9">
        <f t="shared" si="2"/>
        <v>1.1449886785973036</v>
      </c>
      <c r="H18" s="11">
        <f>IF(OR(COUNT(Calculations!CE19:CP19)&lt;3,COUNT(Calculations!CQ19:DB19)&lt;3),"N/A",IF(ISERROR(TTEST(Calculations!CQ19:DB19,Calculations!CE19:CP19,2,2)),"N/A",TTEST(Calculations!CQ19:DB19,Calculations!CE19:CP19,2,2)))</f>
        <v>6.1565065283568671E-2</v>
      </c>
      <c r="I18" s="9">
        <f t="shared" si="0"/>
        <v>1.1449886785973036</v>
      </c>
      <c r="J18" s="12" t="str">
        <f>IF(AND('Test Sample Data'!O18&gt;=35,'Control Sample Data'!O18&gt;=35),"C",IF(AND('Test Sample Data'!O18&gt;=30,'Control Sample Data'!O18&gt;=30, OR(H18&gt;=0.05, H18="N/A")),"B",IF(OR(AND('Test Sample Data'!O18&gt;=30,'Control Sample Data'!O18&lt;=30), AND('Test Sample Data'!O18&lt;=30,'Control Sample Data'!O18&gt;=30)),"A","OKAY")))</f>
        <v>C</v>
      </c>
    </row>
    <row r="19" spans="1:10" ht="15" customHeight="1" x14ac:dyDescent="0.3">
      <c r="A19" s="7" t="str">
        <f>'Gene Table'!B19</f>
        <v>FIGF</v>
      </c>
      <c r="B19" s="102">
        <v>17</v>
      </c>
      <c r="C19" s="9">
        <f>Calculations!CA20</f>
        <v>16.342000000000002</v>
      </c>
      <c r="D19" s="9">
        <f>Calculations!CB20</f>
        <v>16.537333333333333</v>
      </c>
      <c r="E19" s="10">
        <f t="shared" si="3"/>
        <v>1.2038373426093518E-5</v>
      </c>
      <c r="F19" s="10">
        <f t="shared" si="1"/>
        <v>1.0513967213057007E-5</v>
      </c>
      <c r="G19" s="9">
        <f t="shared" si="2"/>
        <v>1.1449886785973036</v>
      </c>
      <c r="H19" s="11">
        <f>IF(OR(COUNT(Calculations!CE20:CP20)&lt;3,COUNT(Calculations!CQ20:DB20)&lt;3),"N/A",IF(ISERROR(TTEST(Calculations!CQ20:DB20,Calculations!CE20:CP20,2,2)),"N/A",TTEST(Calculations!CQ20:DB20,Calculations!CE20:CP20,2,2)))</f>
        <v>6.1565065283568671E-2</v>
      </c>
      <c r="I19" s="9">
        <f t="shared" si="0"/>
        <v>1.1449886785973036</v>
      </c>
      <c r="J19" s="12" t="str">
        <f>IF(AND('Test Sample Data'!O19&gt;=35,'Control Sample Data'!O19&gt;=35),"C",IF(AND('Test Sample Data'!O19&gt;=30,'Control Sample Data'!O19&gt;=30, OR(H19&gt;=0.05, H19="N/A")),"B",IF(OR(AND('Test Sample Data'!O19&gt;=30,'Control Sample Data'!O19&lt;=30), AND('Test Sample Data'!O19&lt;=30,'Control Sample Data'!O19&gt;=30)),"A","OKAY")))</f>
        <v>C</v>
      </c>
    </row>
    <row r="20" spans="1:10" ht="15" customHeight="1" x14ac:dyDescent="0.3">
      <c r="A20" s="7" t="str">
        <f>'Gene Table'!B20</f>
        <v>GDF2</v>
      </c>
      <c r="B20" s="102">
        <v>18</v>
      </c>
      <c r="C20" s="9">
        <f>Calculations!CA21</f>
        <v>16.342000000000002</v>
      </c>
      <c r="D20" s="9">
        <f>Calculations!CB21</f>
        <v>16.537333333333333</v>
      </c>
      <c r="E20" s="10">
        <f t="shared" si="3"/>
        <v>1.2038373426093518E-5</v>
      </c>
      <c r="F20" s="10">
        <f t="shared" si="1"/>
        <v>1.0513967213057007E-5</v>
      </c>
      <c r="G20" s="9">
        <f t="shared" si="2"/>
        <v>1.1449886785973036</v>
      </c>
      <c r="H20" s="11">
        <f>IF(OR(COUNT(Calculations!CE21:CP21)&lt;3,COUNT(Calculations!CQ21:DB21)&lt;3),"N/A",IF(ISERROR(TTEST(Calculations!CQ21:DB21,Calculations!CE21:CP21,2,2)),"N/A",TTEST(Calculations!CQ21:DB21,Calculations!CE21:CP21,2,2)))</f>
        <v>6.1565065283568671E-2</v>
      </c>
      <c r="I20" s="9">
        <f t="shared" si="0"/>
        <v>1.1449886785973036</v>
      </c>
      <c r="J20" s="12" t="str">
        <f>IF(AND('Test Sample Data'!O20&gt;=35,'Control Sample Data'!O20&gt;=35),"C",IF(AND('Test Sample Data'!O20&gt;=30,'Control Sample Data'!O20&gt;=30, OR(H20&gt;=0.05, H20="N/A")),"B",IF(OR(AND('Test Sample Data'!O20&gt;=30,'Control Sample Data'!O20&lt;=30), AND('Test Sample Data'!O20&lt;=30,'Control Sample Data'!O20&gt;=30)),"A","OKAY")))</f>
        <v>C</v>
      </c>
    </row>
    <row r="21" spans="1:10" ht="15" customHeight="1" x14ac:dyDescent="0.3">
      <c r="A21" s="7" t="str">
        <f>'Gene Table'!B21</f>
        <v>GDF5</v>
      </c>
      <c r="B21" s="102">
        <v>19</v>
      </c>
      <c r="C21" s="9">
        <f>Calculations!CA22</f>
        <v>16.342000000000002</v>
      </c>
      <c r="D21" s="9">
        <f>Calculations!CB22</f>
        <v>15.910666666666666</v>
      </c>
      <c r="E21" s="10">
        <f t="shared" si="3"/>
        <v>1.2038373426093518E-5</v>
      </c>
      <c r="F21" s="10">
        <f t="shared" si="1"/>
        <v>1.6233496896593237E-5</v>
      </c>
      <c r="G21" s="9">
        <f t="shared" si="2"/>
        <v>0.74157610666250795</v>
      </c>
      <c r="H21" s="11">
        <f>IF(OR(COUNT(Calculations!CE22:CP22)&lt;3,COUNT(Calculations!CQ22:DB22)&lt;3),"N/A",IF(ISERROR(TTEST(Calculations!CQ22:DB22,Calculations!CE22:CP22,2,2)),"N/A",TTEST(Calculations!CQ22:DB22,Calculations!CE22:CP22,2,2)))</f>
        <v>0.44961254551764546</v>
      </c>
      <c r="I21" s="9">
        <f t="shared" si="0"/>
        <v>-1.3484792606122908</v>
      </c>
      <c r="J21" s="12" t="str">
        <f>IF(AND('Test Sample Data'!O21&gt;=35,'Control Sample Data'!O21&gt;=35),"C",IF(AND('Test Sample Data'!O21&gt;=30,'Control Sample Data'!O21&gt;=30, OR(H21&gt;=0.05, H21="N/A")),"B",IF(OR(AND('Test Sample Data'!O21&gt;=30,'Control Sample Data'!O21&lt;=30), AND('Test Sample Data'!O21&lt;=30,'Control Sample Data'!O21&gt;=30)),"A","OKAY")))</f>
        <v>B</v>
      </c>
    </row>
    <row r="22" spans="1:10" ht="15" customHeight="1" x14ac:dyDescent="0.3">
      <c r="A22" s="7" t="str">
        <f>'Gene Table'!B22</f>
        <v>GDF9</v>
      </c>
      <c r="B22" s="102">
        <v>20</v>
      </c>
      <c r="C22" s="9">
        <f>Calculations!CA23</f>
        <v>13.235333333333331</v>
      </c>
      <c r="D22" s="9">
        <f>Calculations!CB23</f>
        <v>14.347333333333333</v>
      </c>
      <c r="E22" s="10">
        <f t="shared" si="3"/>
        <v>1.0369735142774057E-4</v>
      </c>
      <c r="F22" s="10">
        <f t="shared" si="1"/>
        <v>4.797580922594278E-5</v>
      </c>
      <c r="G22" s="9">
        <f t="shared" si="2"/>
        <v>2.1614508040787048</v>
      </c>
      <c r="H22" s="11">
        <f>IF(OR(COUNT(Calculations!CE23:CP23)&lt;3,COUNT(Calculations!CQ23:DB23)&lt;3),"N/A",IF(ISERROR(TTEST(Calculations!CQ23:DB23,Calculations!CE23:CP23,2,2)),"N/A",TTEST(Calculations!CQ23:DB23,Calculations!CE23:CP23,2,2)))</f>
        <v>0.24496671421507943</v>
      </c>
      <c r="I22" s="9">
        <f t="shared" si="0"/>
        <v>2.1614508040787048</v>
      </c>
      <c r="J22" s="12" t="str">
        <f>IF(AND('Test Sample Data'!O22&gt;=35,'Control Sample Data'!O22&gt;=35),"C",IF(AND('Test Sample Data'!O22&gt;=30,'Control Sample Data'!O22&gt;=30, OR(H22&gt;=0.05, H22="N/A")),"B",IF(OR(AND('Test Sample Data'!O22&gt;=30,'Control Sample Data'!O22&lt;=30), AND('Test Sample Data'!O22&lt;=30,'Control Sample Data'!O22&gt;=30)),"A","OKAY")))</f>
        <v>B</v>
      </c>
    </row>
    <row r="23" spans="1:10" ht="15" customHeight="1" x14ac:dyDescent="0.3">
      <c r="A23" s="7" t="str">
        <f>'Gene Table'!B23</f>
        <v>IFNA1</v>
      </c>
      <c r="B23" s="102">
        <v>21</v>
      </c>
      <c r="C23" s="9">
        <f>Calculations!CA24</f>
        <v>16.02866666666667</v>
      </c>
      <c r="D23" s="9">
        <f>Calculations!CB24</f>
        <v>16.537333333333333</v>
      </c>
      <c r="E23" s="10">
        <f t="shared" si="3"/>
        <v>1.4958586006978436E-5</v>
      </c>
      <c r="F23" s="10">
        <f t="shared" si="1"/>
        <v>1.0513967213057007E-5</v>
      </c>
      <c r="G23" s="9">
        <f t="shared" si="2"/>
        <v>1.4227347017405361</v>
      </c>
      <c r="H23" s="11">
        <f>IF(OR(COUNT(Calculations!CE24:CP24)&lt;3,COUNT(Calculations!CQ24:DB24)&lt;3),"N/A",IF(ISERROR(TTEST(Calculations!CQ24:DB24,Calculations!CE24:CP24,2,2)),"N/A",TTEST(Calculations!CQ24:DB24,Calculations!CE24:CP24,2,2)))</f>
        <v>0.195163044896321</v>
      </c>
      <c r="I23" s="9">
        <f t="shared" si="0"/>
        <v>1.4227347017405361</v>
      </c>
      <c r="J23" s="12" t="str">
        <f>IF(AND('Test Sample Data'!O23&gt;=35,'Control Sample Data'!O23&gt;=35),"C",IF(AND('Test Sample Data'!O23&gt;=30,'Control Sample Data'!O23&gt;=30, OR(H23&gt;=0.05, H23="N/A")),"B",IF(OR(AND('Test Sample Data'!O23&gt;=30,'Control Sample Data'!O23&lt;=30), AND('Test Sample Data'!O23&lt;=30,'Control Sample Data'!O23&gt;=30)),"A","OKAY")))</f>
        <v>B</v>
      </c>
    </row>
    <row r="24" spans="1:10" ht="15" customHeight="1" x14ac:dyDescent="0.3">
      <c r="A24" s="7" t="str">
        <f>'Gene Table'!B24</f>
        <v>IFNA2</v>
      </c>
      <c r="B24" s="102">
        <v>22</v>
      </c>
      <c r="C24" s="9">
        <f>Calculations!CA25</f>
        <v>15.858666666666666</v>
      </c>
      <c r="D24" s="9">
        <f>Calculations!CB25</f>
        <v>16.537333333333333</v>
      </c>
      <c r="E24" s="10">
        <f t="shared" si="3"/>
        <v>1.6829284106098447E-5</v>
      </c>
      <c r="F24" s="10">
        <f t="shared" si="1"/>
        <v>1.0513967213057007E-5</v>
      </c>
      <c r="G24" s="9">
        <f t="shared" si="2"/>
        <v>1.6006597476543984</v>
      </c>
      <c r="H24" s="11">
        <f>IF(OR(COUNT(Calculations!CE25:CP25)&lt;3,COUNT(Calculations!CQ25:DB25)&lt;3),"N/A",IF(ISERROR(TTEST(Calculations!CQ25:DB25,Calculations!CE25:CP25,2,2)),"N/A",TTEST(Calculations!CQ25:DB25,Calculations!CE25:CP25,2,2)))</f>
        <v>0.26775149350665023</v>
      </c>
      <c r="I24" s="9">
        <f t="shared" si="0"/>
        <v>1.6006597476543984</v>
      </c>
      <c r="J24" s="12" t="str">
        <f>IF(AND('Test Sample Data'!O24&gt;=35,'Control Sample Data'!O24&gt;=35),"C",IF(AND('Test Sample Data'!O24&gt;=30,'Control Sample Data'!O24&gt;=30, OR(H24&gt;=0.05, H24="N/A")),"B",IF(OR(AND('Test Sample Data'!O24&gt;=30,'Control Sample Data'!O24&lt;=30), AND('Test Sample Data'!O24&lt;=30,'Control Sample Data'!O24&gt;=30)),"A","OKAY")))</f>
        <v>B</v>
      </c>
    </row>
    <row r="25" spans="1:10" ht="15" customHeight="1" x14ac:dyDescent="0.3">
      <c r="A25" s="7" t="str">
        <f>'Gene Table'!B25</f>
        <v>IFNA4</v>
      </c>
      <c r="B25" s="102">
        <v>23</v>
      </c>
      <c r="C25" s="9">
        <f>Calculations!CA26</f>
        <v>16.141999999999999</v>
      </c>
      <c r="D25" s="9">
        <f>Calculations!CB26</f>
        <v>16.480666666666668</v>
      </c>
      <c r="E25" s="10">
        <f t="shared" si="3"/>
        <v>1.382845975139367E-5</v>
      </c>
      <c r="F25" s="10">
        <f t="shared" si="1"/>
        <v>1.0935156044517693E-5</v>
      </c>
      <c r="G25" s="9">
        <f t="shared" si="2"/>
        <v>1.2645873268837828</v>
      </c>
      <c r="H25" s="11">
        <f>IF(OR(COUNT(Calculations!CE26:CP26)&lt;3,COUNT(Calculations!CQ26:DB26)&lt;3),"N/A",IF(ISERROR(TTEST(Calculations!CQ26:DB26,Calculations!CE26:CP26,2,2)),"N/A",TTEST(Calculations!CQ26:DB26,Calculations!CE26:CP26,2,2)))</f>
        <v>0.18859792838255512</v>
      </c>
      <c r="I25" s="9">
        <f t="shared" si="0"/>
        <v>1.2645873268837828</v>
      </c>
      <c r="J25" s="12" t="str">
        <f>IF(AND('Test Sample Data'!O25&gt;=35,'Control Sample Data'!O25&gt;=35),"C",IF(AND('Test Sample Data'!O25&gt;=30,'Control Sample Data'!O25&gt;=30, OR(H25&gt;=0.05, H25="N/A")),"B",IF(OR(AND('Test Sample Data'!O25&gt;=30,'Control Sample Data'!O25&lt;=30), AND('Test Sample Data'!O25&lt;=30,'Control Sample Data'!O25&gt;=30)),"A","OKAY")))</f>
        <v>B</v>
      </c>
    </row>
    <row r="26" spans="1:10" ht="15" customHeight="1" x14ac:dyDescent="0.3">
      <c r="A26" s="7" t="str">
        <f>'Gene Table'!B26</f>
        <v>IFNA5</v>
      </c>
      <c r="B26" s="102">
        <v>24</v>
      </c>
      <c r="C26" s="9">
        <f>Calculations!CA27</f>
        <v>14.872</v>
      </c>
      <c r="D26" s="9">
        <f>Calculations!CB27</f>
        <v>11.183999999999999</v>
      </c>
      <c r="E26" s="10">
        <f t="shared" si="3"/>
        <v>3.3348930026274207E-5</v>
      </c>
      <c r="F26" s="10">
        <f t="shared" si="1"/>
        <v>4.2981397146638273E-4</v>
      </c>
      <c r="G26" s="9">
        <f t="shared" si="2"/>
        <v>7.7589218220381992E-2</v>
      </c>
      <c r="H26" s="11">
        <f>IF(OR(COUNT(Calculations!CE27:CP27)&lt;3,COUNT(Calculations!CQ27:DB27)&lt;3),"N/A",IF(ISERROR(TTEST(Calculations!CQ27:DB27,Calculations!CE27:CP27,2,2)),"N/A",TTEST(Calculations!CQ27:DB27,Calculations!CE27:CP27,2,2)))</f>
        <v>1.2385569392784643E-3</v>
      </c>
      <c r="I26" s="9">
        <f t="shared" si="0"/>
        <v>-12.888388656780009</v>
      </c>
      <c r="J26" s="12" t="str">
        <f>IF(AND('Test Sample Data'!O26&gt;=35,'Control Sample Data'!O26&gt;=35),"C",IF(AND('Test Sample Data'!O26&gt;=30,'Control Sample Data'!O26&gt;=30, OR(H26&gt;=0.05, H26="N/A")),"B",IF(OR(AND('Test Sample Data'!O26&gt;=30,'Control Sample Data'!O26&lt;=30), AND('Test Sample Data'!O26&lt;=30,'Control Sample Data'!O26&gt;=30)),"A","OKAY")))</f>
        <v>A</v>
      </c>
    </row>
    <row r="27" spans="1:10" ht="15" customHeight="1" x14ac:dyDescent="0.3">
      <c r="A27" s="7" t="str">
        <f>'Gene Table'!B27</f>
        <v>IFNB1</v>
      </c>
      <c r="B27" s="102">
        <v>25</v>
      </c>
      <c r="C27" s="9">
        <f>Calculations!CA28</f>
        <v>16.342000000000002</v>
      </c>
      <c r="D27" s="9">
        <f>Calculations!CB28</f>
        <v>16.537333333333333</v>
      </c>
      <c r="E27" s="10">
        <f t="shared" si="3"/>
        <v>1.2038373426093518E-5</v>
      </c>
      <c r="F27" s="10">
        <f t="shared" si="1"/>
        <v>1.0513967213057007E-5</v>
      </c>
      <c r="G27" s="9">
        <f t="shared" si="2"/>
        <v>1.1449886785973036</v>
      </c>
      <c r="H27" s="11">
        <f>IF(OR(COUNT(Calculations!CE28:CP28)&lt;3,COUNT(Calculations!CQ28:DB28)&lt;3),"N/A",IF(ISERROR(TTEST(Calculations!CQ28:DB28,Calculations!CE28:CP28,2,2)),"N/A",TTEST(Calculations!CQ28:DB28,Calculations!CE28:CP28,2,2)))</f>
        <v>6.1565065283568671E-2</v>
      </c>
      <c r="I27" s="9">
        <f t="shared" si="0"/>
        <v>1.1449886785973036</v>
      </c>
      <c r="J27" s="12" t="str">
        <f>IF(AND('Test Sample Data'!O27&gt;=35,'Control Sample Data'!O27&gt;=35),"C",IF(AND('Test Sample Data'!O27&gt;=30,'Control Sample Data'!O27&gt;=30, OR(H27&gt;=0.05, H27="N/A")),"B",IF(OR(AND('Test Sample Data'!O27&gt;=30,'Control Sample Data'!O27&lt;=30), AND('Test Sample Data'!O27&lt;=30,'Control Sample Data'!O27&gt;=30)),"A","OKAY")))</f>
        <v>C</v>
      </c>
    </row>
    <row r="28" spans="1:10" ht="15" customHeight="1" x14ac:dyDescent="0.3">
      <c r="A28" s="7" t="str">
        <f>'Gene Table'!B28</f>
        <v>IFNG</v>
      </c>
      <c r="B28" s="102">
        <v>26</v>
      </c>
      <c r="C28" s="9">
        <f>Calculations!CA29</f>
        <v>12.448666666666668</v>
      </c>
      <c r="D28" s="9">
        <f>Calculations!CB29</f>
        <v>10.607333333333335</v>
      </c>
      <c r="E28" s="10">
        <f t="shared" si="3"/>
        <v>1.7888664842538281E-4</v>
      </c>
      <c r="F28" s="10">
        <f t="shared" si="1"/>
        <v>6.4102429935015742E-4</v>
      </c>
      <c r="G28" s="9">
        <f t="shared" si="2"/>
        <v>0.27906375562787605</v>
      </c>
      <c r="H28" s="11">
        <f>IF(OR(COUNT(Calculations!CE29:CP29)&lt;3,COUNT(Calculations!CQ29:DB29)&lt;3),"N/A",IF(ISERROR(TTEST(Calculations!CQ29:DB29,Calculations!CE29:CP29,2,2)),"N/A",TTEST(Calculations!CQ29:DB29,Calculations!CE29:CP29,2,2)))</f>
        <v>8.2015108868881831E-3</v>
      </c>
      <c r="I28" s="9">
        <f t="shared" si="0"/>
        <v>-3.5834105283578026</v>
      </c>
      <c r="J28" s="12" t="str">
        <f>IF(AND('Test Sample Data'!O28&gt;=35,'Control Sample Data'!O28&gt;=35),"C",IF(AND('Test Sample Data'!O28&gt;=30,'Control Sample Data'!O28&gt;=30, OR(H28&gt;=0.05, H28="N/A")),"B",IF(OR(AND('Test Sample Data'!O28&gt;=30,'Control Sample Data'!O28&lt;=30), AND('Test Sample Data'!O28&lt;=30,'Control Sample Data'!O28&gt;=30)),"A","OKAY")))</f>
        <v>A</v>
      </c>
    </row>
    <row r="29" spans="1:10" ht="15" customHeight="1" x14ac:dyDescent="0.3">
      <c r="A29" s="7" t="str">
        <f>'Gene Table'!B29</f>
        <v>IL10</v>
      </c>
      <c r="B29" s="102">
        <v>27</v>
      </c>
      <c r="C29" s="9">
        <f>Calculations!CA30</f>
        <v>-5.0880000000000001</v>
      </c>
      <c r="D29" s="9">
        <f>Calculations!CB30</f>
        <v>3.9506666666666668</v>
      </c>
      <c r="E29" s="10">
        <f t="shared" si="3"/>
        <v>34.012661579473708</v>
      </c>
      <c r="F29" s="10">
        <f t="shared" si="1"/>
        <v>6.4674165023839797E-2</v>
      </c>
      <c r="G29" s="9">
        <f t="shared" si="2"/>
        <v>525.90801237149594</v>
      </c>
      <c r="H29" s="11">
        <f>IF(OR(COUNT(Calculations!CE30:CP30)&lt;3,COUNT(Calculations!CQ30:DB30)&lt;3),"N/A",IF(ISERROR(TTEST(Calculations!CQ30:DB30,Calculations!CE30:CP30,2,2)),"N/A",TTEST(Calculations!CQ30:DB30,Calculations!CE30:CP30,2,2)))</f>
        <v>1.1398714413491325E-5</v>
      </c>
      <c r="I29" s="9">
        <f t="shared" si="0"/>
        <v>525.90801237149594</v>
      </c>
      <c r="J29" s="12" t="str">
        <f>IF(AND('Test Sample Data'!O29&gt;=35,'Control Sample Data'!O29&gt;=35),"C",IF(AND('Test Sample Data'!O29&gt;=30,'Control Sample Data'!O29&gt;=30, OR(H29&gt;=0.05, H29="N/A")),"B",IF(OR(AND('Test Sample Data'!O29&gt;=30,'Control Sample Data'!O29&lt;=30), AND('Test Sample Data'!O29&lt;=30,'Control Sample Data'!O29&gt;=30)),"A","OKAY")))</f>
        <v>OKAY</v>
      </c>
    </row>
    <row r="30" spans="1:10" ht="15" customHeight="1" x14ac:dyDescent="0.3">
      <c r="A30" s="7" t="str">
        <f>'Gene Table'!B30</f>
        <v>IL11</v>
      </c>
      <c r="B30" s="102">
        <v>28</v>
      </c>
      <c r="C30" s="9">
        <f>Calculations!CA31</f>
        <v>10.615333333333334</v>
      </c>
      <c r="D30" s="9">
        <f>Calculations!CB31</f>
        <v>9.9373333333333331</v>
      </c>
      <c r="E30" s="10">
        <f t="shared" si="3"/>
        <v>6.3747954309838087E-4</v>
      </c>
      <c r="F30" s="10">
        <f t="shared" si="1"/>
        <v>1.0199164342129703E-3</v>
      </c>
      <c r="G30" s="9">
        <f t="shared" si="2"/>
        <v>0.62503115129260456</v>
      </c>
      <c r="H30" s="11">
        <f>IF(OR(COUNT(Calculations!CE31:CP31)&lt;3,COUNT(Calculations!CQ31:DB31)&lt;3),"N/A",IF(ISERROR(TTEST(Calculations!CQ31:DB31,Calculations!CE31:CP31,2,2)),"N/A",TTEST(Calculations!CQ31:DB31,Calculations!CE31:CP31,2,2)))</f>
        <v>2.6326066839978974E-2</v>
      </c>
      <c r="I30" s="9">
        <f t="shared" si="0"/>
        <v>-1.5999202566655051</v>
      </c>
      <c r="J30" s="12" t="str">
        <f>IF(AND('Test Sample Data'!O30&gt;=35,'Control Sample Data'!O30&gt;=35),"C",IF(AND('Test Sample Data'!O30&gt;=30,'Control Sample Data'!O30&gt;=30, OR(H30&gt;=0.05, H30="N/A")),"B",IF(OR(AND('Test Sample Data'!O30&gt;=30,'Control Sample Data'!O30&lt;=30), AND('Test Sample Data'!O30&lt;=30,'Control Sample Data'!O30&gt;=30)),"A","OKAY")))</f>
        <v>OKAY</v>
      </c>
    </row>
    <row r="31" spans="1:10" ht="15" customHeight="1" x14ac:dyDescent="0.3">
      <c r="A31" s="7" t="str">
        <f>'Gene Table'!B31</f>
        <v>IL12A</v>
      </c>
      <c r="B31" s="102">
        <v>29</v>
      </c>
      <c r="C31" s="9">
        <f>Calculations!CA32</f>
        <v>2.7720000000000007</v>
      </c>
      <c r="D31" s="9">
        <f>Calculations!CB32</f>
        <v>8.7439999999999998</v>
      </c>
      <c r="E31" s="10">
        <f t="shared" si="3"/>
        <v>0.14640127265235117</v>
      </c>
      <c r="F31" s="10">
        <f t="shared" si="1"/>
        <v>2.3323499747550588E-3</v>
      </c>
      <c r="G31" s="9">
        <f t="shared" si="2"/>
        <v>62.769856255267221</v>
      </c>
      <c r="H31" s="11">
        <f>IF(OR(COUNT(Calculations!CE32:CP32)&lt;3,COUNT(Calculations!CQ32:DB32)&lt;3),"N/A",IF(ISERROR(TTEST(Calculations!CQ32:DB32,Calculations!CE32:CP32,2,2)),"N/A",TTEST(Calculations!CQ32:DB32,Calculations!CE32:CP32,2,2)))</f>
        <v>1.7780649490593211E-7</v>
      </c>
      <c r="I31" s="9">
        <f t="shared" si="0"/>
        <v>62.769856255267221</v>
      </c>
      <c r="J31" s="12" t="str">
        <f>IF(AND('Test Sample Data'!O31&gt;=35,'Control Sample Data'!O31&gt;=35),"C",IF(AND('Test Sample Data'!O31&gt;=30,'Control Sample Data'!O31&gt;=30, OR(H31&gt;=0.05, H31="N/A")),"B",IF(OR(AND('Test Sample Data'!O31&gt;=30,'Control Sample Data'!O31&lt;=30), AND('Test Sample Data'!O31&lt;=30,'Control Sample Data'!O31&gt;=30)),"A","OKAY")))</f>
        <v>OKAY</v>
      </c>
    </row>
    <row r="32" spans="1:10" ht="15" customHeight="1" x14ac:dyDescent="0.3">
      <c r="A32" s="7" t="str">
        <f>'Gene Table'!B32</f>
        <v>IL12B</v>
      </c>
      <c r="B32" s="102">
        <v>30</v>
      </c>
      <c r="C32" s="9">
        <f>Calculations!CA33</f>
        <v>5.5653333333333324</v>
      </c>
      <c r="D32" s="9">
        <f>Calculations!CB33</f>
        <v>12.660666666666666</v>
      </c>
      <c r="E32" s="10">
        <f t="shared" si="3"/>
        <v>2.1118726740357814E-2</v>
      </c>
      <c r="F32" s="10">
        <f t="shared" si="1"/>
        <v>1.5443992008642627E-4</v>
      </c>
      <c r="G32" s="9">
        <f t="shared" si="2"/>
        <v>136.74396314462959</v>
      </c>
      <c r="H32" s="11">
        <f>IF(OR(COUNT(Calculations!CE33:CP33)&lt;3,COUNT(Calculations!CQ33:DB33)&lt;3),"N/A",IF(ISERROR(TTEST(Calculations!CQ33:DB33,Calculations!CE33:CP33,2,2)),"N/A",TTEST(Calculations!CQ33:DB33,Calculations!CE33:CP33,2,2)))</f>
        <v>2.3252667548004555E-5</v>
      </c>
      <c r="I32" s="9">
        <f t="shared" si="0"/>
        <v>136.74396314462959</v>
      </c>
      <c r="J32" s="12" t="str">
        <f>IF(AND('Test Sample Data'!O32&gt;=35,'Control Sample Data'!O32&gt;=35),"C",IF(AND('Test Sample Data'!O32&gt;=30,'Control Sample Data'!O32&gt;=30, OR(H32&gt;=0.05, H32="N/A")),"B",IF(OR(AND('Test Sample Data'!O32&gt;=30,'Control Sample Data'!O32&lt;=30), AND('Test Sample Data'!O32&lt;=30,'Control Sample Data'!O32&gt;=30)),"A","OKAY")))</f>
        <v>A</v>
      </c>
    </row>
    <row r="33" spans="1:10" ht="15" customHeight="1" x14ac:dyDescent="0.3">
      <c r="A33" s="7" t="str">
        <f>'Gene Table'!B33</f>
        <v>IL13</v>
      </c>
      <c r="B33" s="102">
        <v>31</v>
      </c>
      <c r="C33" s="9">
        <f>Calculations!CA34</f>
        <v>8.5353333333333321</v>
      </c>
      <c r="D33" s="9">
        <f>Calculations!CB34</f>
        <v>8.7273333333333323</v>
      </c>
      <c r="E33" s="10">
        <f t="shared" si="3"/>
        <v>2.6953095101752596E-3</v>
      </c>
      <c r="F33" s="10">
        <f t="shared" si="1"/>
        <v>2.3594505760499173E-3</v>
      </c>
      <c r="G33" s="9">
        <f>IF(ISERROR(E33/F33),"N/A",E33/F33)</f>
        <v>1.1423462468485446</v>
      </c>
      <c r="H33" s="11">
        <f>IF(OR(COUNT(Calculations!CE34:CP34)&lt;3,COUNT(Calculations!CQ34:DB34)&lt;3),"N/A",IF(ISERROR(TTEST(Calculations!CQ34:DB34,Calculations!CE34:CP34,2,2)),"N/A",TTEST(Calculations!CQ34:DB34,Calculations!CE34:CP34,2,2)))</f>
        <v>8.4091069827741657E-2</v>
      </c>
      <c r="I33" s="9">
        <f t="shared" si="0"/>
        <v>1.1423462468485446</v>
      </c>
      <c r="J33" s="12" t="str">
        <f>IF(AND('Test Sample Data'!O33&gt;=35,'Control Sample Data'!O33&gt;=35),"C",IF(AND('Test Sample Data'!O33&gt;=30,'Control Sample Data'!O33&gt;=30, OR(H33&gt;=0.05, H33="N/A")),"B",IF(OR(AND('Test Sample Data'!O33&gt;=30,'Control Sample Data'!O33&lt;=30), AND('Test Sample Data'!O33&lt;=30,'Control Sample Data'!O33&gt;=30)),"A","OKAY")))</f>
        <v>OKAY</v>
      </c>
    </row>
    <row r="34" spans="1:10" ht="15" customHeight="1" x14ac:dyDescent="0.3">
      <c r="A34" s="7" t="str">
        <f>'Gene Table'!B34</f>
        <v>IL15</v>
      </c>
      <c r="B34" s="102">
        <v>32</v>
      </c>
      <c r="C34" s="9">
        <f>Calculations!CA35</f>
        <v>16.342000000000002</v>
      </c>
      <c r="D34" s="9">
        <f>Calculations!CB35</f>
        <v>14.254</v>
      </c>
      <c r="E34" s="10">
        <f t="shared" si="3"/>
        <v>1.2038373426093518E-5</v>
      </c>
      <c r="F34" s="10">
        <f t="shared" si="1"/>
        <v>5.1182140163631094E-5</v>
      </c>
      <c r="G34" s="9">
        <f t="shared" ref="G34:G91" si="4">IF(ISERROR(E34/F34),"N/A",E34/F34)</f>
        <v>0.23520652687844659</v>
      </c>
      <c r="H34" s="11">
        <f>IF(OR(COUNT(Calculations!CE35:CP35)&lt;3,COUNT(Calculations!CQ35:DB35)&lt;3),"N/A",IF(ISERROR(TTEST(Calculations!CQ35:DB35,Calculations!CE35:CP35,2,2)),"N/A",TTEST(Calculations!CQ35:DB35,Calculations!CE35:CP35,2,2)))</f>
        <v>5.657952150699231E-2</v>
      </c>
      <c r="I34" s="9">
        <f t="shared" si="0"/>
        <v>-4.2515826974342188</v>
      </c>
      <c r="J34" s="12" t="str">
        <f>IF(AND('Test Sample Data'!O34&gt;=35,'Control Sample Data'!O34&gt;=35),"C",IF(AND('Test Sample Data'!O34&gt;=30,'Control Sample Data'!O34&gt;=30, OR(H34&gt;=0.05, H34="N/A")),"B",IF(OR(AND('Test Sample Data'!O34&gt;=30,'Control Sample Data'!O34&lt;=30), AND('Test Sample Data'!O34&lt;=30,'Control Sample Data'!O34&gt;=30)),"A","OKAY")))</f>
        <v>B</v>
      </c>
    </row>
    <row r="35" spans="1:10" ht="15" customHeight="1" x14ac:dyDescent="0.3">
      <c r="A35" s="7" t="str">
        <f>'Gene Table'!B35</f>
        <v>IL16</v>
      </c>
      <c r="B35" s="102">
        <v>33</v>
      </c>
      <c r="C35" s="9">
        <f>Calculations!CA36</f>
        <v>2.3886666666666669</v>
      </c>
      <c r="D35" s="9">
        <f>Calculations!CB36</f>
        <v>14.340666666666666</v>
      </c>
      <c r="E35" s="10">
        <f t="shared" si="3"/>
        <v>0.19095880300040699</v>
      </c>
      <c r="F35" s="10">
        <f t="shared" si="1"/>
        <v>4.8198017553452373E-5</v>
      </c>
      <c r="G35" s="9">
        <f t="shared" si="4"/>
        <v>3961.9638460986621</v>
      </c>
      <c r="H35" s="11">
        <f>IF(OR(COUNT(Calculations!CE36:CP36)&lt;3,COUNT(Calculations!CQ36:DB36)&lt;3),"N/A",IF(ISERROR(TTEST(Calculations!CQ36:DB36,Calculations!CE36:CP36,2,2)),"N/A",TTEST(Calculations!CQ36:DB36,Calculations!CE36:CP36,2,2)))</f>
        <v>3.4884105733055608E-6</v>
      </c>
      <c r="I35" s="9">
        <f t="shared" si="0"/>
        <v>3961.9638460986621</v>
      </c>
      <c r="J35" s="12" t="str">
        <f>IF(AND('Test Sample Data'!O35&gt;=35,'Control Sample Data'!O35&gt;=35),"C",IF(AND('Test Sample Data'!O35&gt;=30,'Control Sample Data'!O35&gt;=30, OR(H35&gt;=0.05, H35="N/A")),"B",IF(OR(AND('Test Sample Data'!O35&gt;=30,'Control Sample Data'!O35&lt;=30), AND('Test Sample Data'!O35&lt;=30,'Control Sample Data'!O35&gt;=30)),"A","OKAY")))</f>
        <v>A</v>
      </c>
    </row>
    <row r="36" spans="1:10" ht="15" customHeight="1" x14ac:dyDescent="0.3">
      <c r="A36" s="7" t="str">
        <f>'Gene Table'!B36</f>
        <v>IL17A</v>
      </c>
      <c r="B36" s="102">
        <v>34</v>
      </c>
      <c r="C36" s="9">
        <f>Calculations!CA37</f>
        <v>4.9220000000000006</v>
      </c>
      <c r="D36" s="9">
        <f>Calculations!CB37</f>
        <v>4.9540000000000006</v>
      </c>
      <c r="E36" s="10">
        <f t="shared" si="3"/>
        <v>3.2986053676186448E-2</v>
      </c>
      <c r="F36" s="10">
        <f t="shared" si="1"/>
        <v>3.2262454233851302E-2</v>
      </c>
      <c r="G36" s="9">
        <f t="shared" si="4"/>
        <v>1.0224285306099221</v>
      </c>
      <c r="H36" s="11">
        <f>IF(OR(COUNT(Calculations!CE37:CP37)&lt;3,COUNT(Calculations!CQ37:DB37)&lt;3),"N/A",IF(ISERROR(TTEST(Calculations!CQ37:DB37,Calculations!CE37:CP37,2,2)),"N/A",TTEST(Calculations!CQ37:DB37,Calculations!CE37:CP37,2,2)))</f>
        <v>0.7620972030080847</v>
      </c>
      <c r="I36" s="9">
        <f t="shared" si="0"/>
        <v>1.0224285306099221</v>
      </c>
      <c r="J36" s="12" t="str">
        <f>IF(AND('Test Sample Data'!O36&gt;=35,'Control Sample Data'!O36&gt;=35),"C",IF(AND('Test Sample Data'!O36&gt;=30,'Control Sample Data'!O36&gt;=30, OR(H36&gt;=0.05, H36="N/A")),"B",IF(OR(AND('Test Sample Data'!O36&gt;=30,'Control Sample Data'!O36&lt;=30), AND('Test Sample Data'!O36&lt;=30,'Control Sample Data'!O36&gt;=30)),"A","OKAY")))</f>
        <v>OKAY</v>
      </c>
    </row>
    <row r="37" spans="1:10" ht="15" customHeight="1" x14ac:dyDescent="0.3">
      <c r="A37" s="7" t="str">
        <f>'Gene Table'!B37</f>
        <v>IL17B</v>
      </c>
      <c r="B37" s="102">
        <v>35</v>
      </c>
      <c r="C37" s="9">
        <f>Calculations!CA38</f>
        <v>10.802</v>
      </c>
      <c r="D37" s="9">
        <f>Calculations!CB38</f>
        <v>9.0873333333333335</v>
      </c>
      <c r="E37" s="10">
        <f t="shared" si="3"/>
        <v>5.6011085167293243E-4</v>
      </c>
      <c r="F37" s="10">
        <f t="shared" si="1"/>
        <v>1.8384003163176565E-3</v>
      </c>
      <c r="G37" s="9">
        <f t="shared" si="4"/>
        <v>0.30467295218641111</v>
      </c>
      <c r="H37" s="11">
        <f>IF(OR(COUNT(Calculations!CE38:CP38)&lt;3,COUNT(Calculations!CQ38:DB38)&lt;3),"N/A",IF(ISERROR(TTEST(Calculations!CQ38:DB38,Calculations!CE38:CP38,2,2)),"N/A",TTEST(Calculations!CQ38:DB38,Calculations!CE38:CP38,2,2)))</f>
        <v>2.5339719479730216E-3</v>
      </c>
      <c r="I37" s="9">
        <f t="shared" si="0"/>
        <v>-3.282207996554154</v>
      </c>
      <c r="J37" s="12" t="str">
        <f>IF(AND('Test Sample Data'!O37&gt;=35,'Control Sample Data'!O37&gt;=35),"C",IF(AND('Test Sample Data'!O37&gt;=30,'Control Sample Data'!O37&gt;=30, OR(H37&gt;=0.05, H37="N/A")),"B",IF(OR(AND('Test Sample Data'!O37&gt;=30,'Control Sample Data'!O37&lt;=30), AND('Test Sample Data'!O37&lt;=30,'Control Sample Data'!O37&gt;=30)),"A","OKAY")))</f>
        <v>OKAY</v>
      </c>
    </row>
    <row r="38" spans="1:10" ht="15" customHeight="1" x14ac:dyDescent="0.3">
      <c r="A38" s="7" t="str">
        <f>'Gene Table'!B38</f>
        <v>IL17C</v>
      </c>
      <c r="B38" s="102">
        <v>36</v>
      </c>
      <c r="C38" s="9">
        <f>Calculations!CA39</f>
        <v>4.8653333333333331</v>
      </c>
      <c r="D38" s="9">
        <f>Calculations!CB39</f>
        <v>3.7873333333333341</v>
      </c>
      <c r="E38" s="10">
        <f t="shared" si="3"/>
        <v>3.4307472805696279E-2</v>
      </c>
      <c r="F38" s="10">
        <f t="shared" si="1"/>
        <v>7.2426760925632258E-2</v>
      </c>
      <c r="G38" s="9">
        <f t="shared" si="4"/>
        <v>0.47368503529963413</v>
      </c>
      <c r="H38" s="11">
        <f>IF(OR(COUNT(Calculations!CE39:CP39)&lt;3,COUNT(Calculations!CQ39:DB39)&lt;3),"N/A",IF(ISERROR(TTEST(Calculations!CQ39:DB39,Calculations!CE39:CP39,2,2)),"N/A",TTEST(Calculations!CQ39:DB39,Calculations!CE39:CP39,2,2)))</f>
        <v>3.9941028574005767E-5</v>
      </c>
      <c r="I38" s="9">
        <f t="shared" si="0"/>
        <v>-2.1111074352759323</v>
      </c>
      <c r="J38" s="12" t="str">
        <f>IF(AND('Test Sample Data'!O38&gt;=35,'Control Sample Data'!O38&gt;=35),"C",IF(AND('Test Sample Data'!O38&gt;=30,'Control Sample Data'!O38&gt;=30, OR(H38&gt;=0.05, H38="N/A")),"B",IF(OR(AND('Test Sample Data'!O38&gt;=30,'Control Sample Data'!O38&lt;=30), AND('Test Sample Data'!O38&lt;=30,'Control Sample Data'!O38&gt;=30)),"A","OKAY")))</f>
        <v>OKAY</v>
      </c>
    </row>
    <row r="39" spans="1:10" ht="15" customHeight="1" x14ac:dyDescent="0.3">
      <c r="A39" s="7" t="str">
        <f>'Gene Table'!B39</f>
        <v>IL18</v>
      </c>
      <c r="B39" s="102">
        <v>37</v>
      </c>
      <c r="C39" s="9">
        <f>Calculations!CA40</f>
        <v>2.8520000000000003</v>
      </c>
      <c r="D39" s="9">
        <f>Calculations!CB40</f>
        <v>15.744000000000002</v>
      </c>
      <c r="E39" s="10">
        <f t="shared" si="3"/>
        <v>0.13850404348311574</v>
      </c>
      <c r="F39" s="10">
        <f t="shared" si="1"/>
        <v>1.8221484177773867E-5</v>
      </c>
      <c r="G39" s="9">
        <f t="shared" si="4"/>
        <v>7601.1395192527552</v>
      </c>
      <c r="H39" s="11">
        <f>IF(OR(COUNT(Calculations!CE40:CP40)&lt;3,COUNT(Calculations!CQ40:DB40)&lt;3),"N/A",IF(ISERROR(TTEST(Calculations!CQ40:DB40,Calculations!CE40:CP40,2,2)),"N/A",TTEST(Calculations!CQ40:DB40,Calculations!CE40:CP40,2,2)))</f>
        <v>9.7022251234335104E-6</v>
      </c>
      <c r="I39" s="9">
        <f t="shared" si="0"/>
        <v>7601.1395192527552</v>
      </c>
      <c r="J39" s="12" t="str">
        <f>IF(AND('Test Sample Data'!O39&gt;=35,'Control Sample Data'!O39&gt;=35),"C",IF(AND('Test Sample Data'!O39&gt;=30,'Control Sample Data'!O39&gt;=30, OR(H39&gt;=0.05, H39="N/A")),"B",IF(OR(AND('Test Sample Data'!O39&gt;=30,'Control Sample Data'!O39&lt;=30), AND('Test Sample Data'!O39&lt;=30,'Control Sample Data'!O39&gt;=30)),"A","OKAY")))</f>
        <v>A</v>
      </c>
    </row>
    <row r="40" spans="1:10" ht="15" customHeight="1" x14ac:dyDescent="0.3">
      <c r="A40" s="7" t="str">
        <f>'Gene Table'!B40</f>
        <v>IL19</v>
      </c>
      <c r="B40" s="102">
        <v>38</v>
      </c>
      <c r="C40" s="9">
        <f>Calculations!CA41</f>
        <v>16.342000000000002</v>
      </c>
      <c r="D40" s="9">
        <f>Calculations!CB41</f>
        <v>16.537333333333333</v>
      </c>
      <c r="E40" s="10">
        <f t="shared" si="3"/>
        <v>1.2038373426093518E-5</v>
      </c>
      <c r="F40" s="10">
        <f t="shared" si="1"/>
        <v>1.0513967213057007E-5</v>
      </c>
      <c r="G40" s="9">
        <f t="shared" si="4"/>
        <v>1.1449886785973036</v>
      </c>
      <c r="H40" s="11">
        <f>IF(OR(COUNT(Calculations!CE41:CP41)&lt;3,COUNT(Calculations!CQ41:DB41)&lt;3),"N/A",IF(ISERROR(TTEST(Calculations!CQ41:DB41,Calculations!CE41:CP41,2,2)),"N/A",TTEST(Calculations!CQ41:DB41,Calculations!CE41:CP41,2,2)))</f>
        <v>6.1565065283568671E-2</v>
      </c>
      <c r="I40" s="9">
        <f t="shared" si="0"/>
        <v>1.1449886785973036</v>
      </c>
      <c r="J40" s="12" t="str">
        <f>IF(AND('Test Sample Data'!O40&gt;=35,'Control Sample Data'!O40&gt;=35),"C",IF(AND('Test Sample Data'!O40&gt;=30,'Control Sample Data'!O40&gt;=30, OR(H40&gt;=0.05, H40="N/A")),"B",IF(OR(AND('Test Sample Data'!O40&gt;=30,'Control Sample Data'!O40&lt;=30), AND('Test Sample Data'!O40&lt;=30,'Control Sample Data'!O40&gt;=30)),"A","OKAY")))</f>
        <v>C</v>
      </c>
    </row>
    <row r="41" spans="1:10" ht="15" customHeight="1" x14ac:dyDescent="0.3">
      <c r="A41" s="7" t="str">
        <f>'Gene Table'!B41</f>
        <v>IL1A</v>
      </c>
      <c r="B41" s="102">
        <v>39</v>
      </c>
      <c r="C41" s="9">
        <f>Calculations!CA42</f>
        <v>10.125333333333334</v>
      </c>
      <c r="D41" s="9">
        <f>Calculations!CB42</f>
        <v>9.4906666666666677</v>
      </c>
      <c r="E41" s="10">
        <f t="shared" si="3"/>
        <v>8.9530487769232049E-4</v>
      </c>
      <c r="F41" s="10">
        <f t="shared" si="1"/>
        <v>1.3900315397431624E-3</v>
      </c>
      <c r="G41" s="9">
        <f t="shared" si="4"/>
        <v>0.64408961386426311</v>
      </c>
      <c r="H41" s="11">
        <f>IF(OR(COUNT(Calculations!CE42:CP42)&lt;3,COUNT(Calculations!CQ42:DB42)&lt;3),"N/A",IF(ISERROR(TTEST(Calculations!CQ42:DB42,Calculations!CE42:CP42,2,2)),"N/A",TTEST(Calculations!CQ42:DB42,Calculations!CE42:CP42,2,2)))</f>
        <v>1.4302607300498323E-2</v>
      </c>
      <c r="I41" s="9">
        <f t="shared" si="0"/>
        <v>-1.5525789866419772</v>
      </c>
      <c r="J41" s="12" t="str">
        <f>IF(AND('Test Sample Data'!O41&gt;=35,'Control Sample Data'!O41&gt;=35),"C",IF(AND('Test Sample Data'!O41&gt;=30,'Control Sample Data'!O41&gt;=30, OR(H41&gt;=0.05, H41="N/A")),"B",IF(OR(AND('Test Sample Data'!O41&gt;=30,'Control Sample Data'!O41&lt;=30), AND('Test Sample Data'!O41&lt;=30,'Control Sample Data'!O41&gt;=30)),"A","OKAY")))</f>
        <v>OKAY</v>
      </c>
    </row>
    <row r="42" spans="1:10" ht="15" customHeight="1" x14ac:dyDescent="0.3">
      <c r="A42" s="7" t="str">
        <f>'Gene Table'!B42</f>
        <v>IL1B</v>
      </c>
      <c r="B42" s="102">
        <v>40</v>
      </c>
      <c r="C42" s="9">
        <f>Calculations!CA43</f>
        <v>16.342000000000002</v>
      </c>
      <c r="D42" s="9">
        <f>Calculations!CB43</f>
        <v>16.537333333333333</v>
      </c>
      <c r="E42" s="10">
        <f t="shared" si="3"/>
        <v>1.2038373426093518E-5</v>
      </c>
      <c r="F42" s="10">
        <f t="shared" si="1"/>
        <v>1.0513967213057007E-5</v>
      </c>
      <c r="G42" s="9">
        <f t="shared" si="4"/>
        <v>1.1449886785973036</v>
      </c>
      <c r="H42" s="11">
        <f>IF(OR(COUNT(Calculations!CE43:CP43)&lt;3,COUNT(Calculations!CQ43:DB43)&lt;3),"N/A",IF(ISERROR(TTEST(Calculations!CQ43:DB43,Calculations!CE43:CP43,2,2)),"N/A",TTEST(Calculations!CQ43:DB43,Calculations!CE43:CP43,2,2)))</f>
        <v>6.1565065283568671E-2</v>
      </c>
      <c r="I42" s="9">
        <f t="shared" si="0"/>
        <v>1.1449886785973036</v>
      </c>
      <c r="J42" s="12" t="str">
        <f>IF(AND('Test Sample Data'!O42&gt;=35,'Control Sample Data'!O42&gt;=35),"C",IF(AND('Test Sample Data'!O42&gt;=30,'Control Sample Data'!O42&gt;=30, OR(H42&gt;=0.05, H42="N/A")),"B",IF(OR(AND('Test Sample Data'!O42&gt;=30,'Control Sample Data'!O42&lt;=30), AND('Test Sample Data'!O42&lt;=30,'Control Sample Data'!O42&gt;=30)),"A","OKAY")))</f>
        <v>C</v>
      </c>
    </row>
    <row r="43" spans="1:10" ht="15" customHeight="1" x14ac:dyDescent="0.3">
      <c r="A43" s="7" t="str">
        <f>'Gene Table'!B43</f>
        <v>IL1RN</v>
      </c>
      <c r="B43" s="102">
        <v>41</v>
      </c>
      <c r="C43" s="9">
        <f>Calculations!CA44</f>
        <v>10.478666666666667</v>
      </c>
      <c r="D43" s="9">
        <f>Calculations!CB44</f>
        <v>10.067333333333332</v>
      </c>
      <c r="E43" s="10">
        <f t="shared" si="3"/>
        <v>7.0082085774046579E-4</v>
      </c>
      <c r="F43" s="10">
        <f t="shared" si="1"/>
        <v>9.3203171418963847E-4</v>
      </c>
      <c r="G43" s="9">
        <f t="shared" si="4"/>
        <v>0.7519281233362316</v>
      </c>
      <c r="H43" s="11">
        <f>IF(OR(COUNT(Calculations!CE44:CP44)&lt;3,COUNT(Calculations!CQ44:DB44)&lt;3),"N/A",IF(ISERROR(TTEST(Calculations!CQ44:DB44,Calculations!CE44:CP44,2,2)),"N/A",TTEST(Calculations!CQ44:DB44,Calculations!CE44:CP44,2,2)))</f>
        <v>6.3019787668638527E-2</v>
      </c>
      <c r="I43" s="9">
        <f t="shared" si="0"/>
        <v>-1.3299143481468652</v>
      </c>
      <c r="J43" s="12" t="str">
        <f>IF(AND('Test Sample Data'!O43&gt;=35,'Control Sample Data'!O43&gt;=35),"C",IF(AND('Test Sample Data'!O43&gt;=30,'Control Sample Data'!O43&gt;=30, OR(H43&gt;=0.05, H43="N/A")),"B",IF(OR(AND('Test Sample Data'!O43&gt;=30,'Control Sample Data'!O43&lt;=30), AND('Test Sample Data'!O43&lt;=30,'Control Sample Data'!O43&gt;=30)),"A","OKAY")))</f>
        <v>OKAY</v>
      </c>
    </row>
    <row r="44" spans="1:10" ht="15" customHeight="1" x14ac:dyDescent="0.3">
      <c r="A44" s="7" t="str">
        <f>'Gene Table'!B44</f>
        <v>IL2</v>
      </c>
      <c r="B44" s="102">
        <v>42</v>
      </c>
      <c r="C44" s="9">
        <f>Calculations!CA45</f>
        <v>15.872</v>
      </c>
      <c r="D44" s="9">
        <f>Calculations!CB45</f>
        <v>13.714</v>
      </c>
      <c r="E44" s="10">
        <f t="shared" si="3"/>
        <v>1.6674465013137104E-5</v>
      </c>
      <c r="F44" s="10">
        <f t="shared" si="1"/>
        <v>7.4417425175555681E-5</v>
      </c>
      <c r="G44" s="9">
        <f t="shared" si="4"/>
        <v>0.22406667489235116</v>
      </c>
      <c r="H44" s="11">
        <f>IF(OR(COUNT(Calculations!CE45:CP45)&lt;3,COUNT(Calculations!CQ45:DB45)&lt;3),"N/A",IF(ISERROR(TTEST(Calculations!CQ45:DB45,Calculations!CE45:CP45,2,2)),"N/A",TTEST(Calculations!CQ45:DB45,Calculations!CE45:CP45,2,2)))</f>
        <v>1.1562918913101313E-2</v>
      </c>
      <c r="I44" s="9">
        <f t="shared" si="0"/>
        <v>-4.4629572892998572</v>
      </c>
      <c r="J44" s="12" t="str">
        <f>IF(AND('Test Sample Data'!O44&gt;=35,'Control Sample Data'!O44&gt;=35),"C",IF(AND('Test Sample Data'!O44&gt;=30,'Control Sample Data'!O44&gt;=30, OR(H44&gt;=0.05, H44="N/A")),"B",IF(OR(AND('Test Sample Data'!O44&gt;=30,'Control Sample Data'!O44&lt;=30), AND('Test Sample Data'!O44&lt;=30,'Control Sample Data'!O44&gt;=30)),"A","OKAY")))</f>
        <v>OKAY</v>
      </c>
    </row>
    <row r="45" spans="1:10" ht="15" customHeight="1" x14ac:dyDescent="0.3">
      <c r="A45" s="7" t="str">
        <f>'Gene Table'!B45</f>
        <v>IL20</v>
      </c>
      <c r="B45" s="102">
        <v>43</v>
      </c>
      <c r="C45" s="9">
        <f>Calculations!CA46</f>
        <v>5.6086666666666671</v>
      </c>
      <c r="D45" s="9">
        <f>Calculations!CB46</f>
        <v>1.5540000000000009</v>
      </c>
      <c r="E45" s="10">
        <f t="shared" si="3"/>
        <v>2.0493828504959434E-2</v>
      </c>
      <c r="F45" s="10">
        <f t="shared" si="1"/>
        <v>0.34056450866012183</v>
      </c>
      <c r="G45" s="9">
        <f t="shared" si="4"/>
        <v>6.0176054708660089E-2</v>
      </c>
      <c r="H45" s="11">
        <f>IF(OR(COUNT(Calculations!CE46:CP46)&lt;3,COUNT(Calculations!CQ46:DB46)&lt;3),"N/A",IF(ISERROR(TTEST(Calculations!CQ46:DB46,Calculations!CE46:CP46,2,2)),"N/A",TTEST(Calculations!CQ46:DB46,Calculations!CE46:CP46,2,2)))</f>
        <v>1.8577744253881091E-6</v>
      </c>
      <c r="I45" s="9">
        <f t="shared" si="0"/>
        <v>-16.6179056576816</v>
      </c>
      <c r="J45" s="12" t="str">
        <f>IF(AND('Test Sample Data'!O45&gt;=35,'Control Sample Data'!O45&gt;=35),"C",IF(AND('Test Sample Data'!O45&gt;=30,'Control Sample Data'!O45&gt;=30, OR(H45&gt;=0.05, H45="N/A")),"B",IF(OR(AND('Test Sample Data'!O45&gt;=30,'Control Sample Data'!O45&lt;=30), AND('Test Sample Data'!O45&lt;=30,'Control Sample Data'!O45&gt;=30)),"A","OKAY")))</f>
        <v>OKAY</v>
      </c>
    </row>
    <row r="46" spans="1:10" ht="15" customHeight="1" x14ac:dyDescent="0.3">
      <c r="A46" s="7" t="str">
        <f>'Gene Table'!B46</f>
        <v>IL21</v>
      </c>
      <c r="B46" s="102">
        <v>44</v>
      </c>
      <c r="C46" s="9">
        <f>Calculations!CA47</f>
        <v>5.333333333332746E-3</v>
      </c>
      <c r="D46" s="9">
        <f>Calculations!CB47</f>
        <v>-2.8259999999999992</v>
      </c>
      <c r="E46" s="10">
        <f t="shared" si="3"/>
        <v>0.99631003973414267</v>
      </c>
      <c r="F46" s="10">
        <f t="shared" si="1"/>
        <v>7.0910535935589349</v>
      </c>
      <c r="G46" s="9">
        <f t="shared" si="4"/>
        <v>0.14050239877458093</v>
      </c>
      <c r="H46" s="11">
        <f>IF(OR(COUNT(Calculations!CE47:CP47)&lt;3,COUNT(Calculations!CQ47:DB47)&lt;3),"N/A",IF(ISERROR(TTEST(Calculations!CQ47:DB47,Calculations!CE47:CP47,2,2)),"N/A",TTEST(Calculations!CQ47:DB47,Calculations!CE47:CP47,2,2)))</f>
        <v>3.7665844520600296E-6</v>
      </c>
      <c r="I46" s="9">
        <f t="shared" si="0"/>
        <v>-7.1173162075643903</v>
      </c>
      <c r="J46" s="12" t="str">
        <f>IF(AND('Test Sample Data'!O46&gt;=35,'Control Sample Data'!O46&gt;=35),"C",IF(AND('Test Sample Data'!O46&gt;=30,'Control Sample Data'!O46&gt;=30, OR(H46&gt;=0.05, H46="N/A")),"B",IF(OR(AND('Test Sample Data'!O46&gt;=30,'Control Sample Data'!O46&lt;=30), AND('Test Sample Data'!O46&lt;=30,'Control Sample Data'!O46&gt;=30)),"A","OKAY")))</f>
        <v>OKAY</v>
      </c>
    </row>
    <row r="47" spans="1:10" ht="15" customHeight="1" x14ac:dyDescent="0.3">
      <c r="A47" s="7" t="str">
        <f>'Gene Table'!B47</f>
        <v>IL22</v>
      </c>
      <c r="B47" s="102">
        <v>45</v>
      </c>
      <c r="C47" s="9">
        <f>Calculations!CA48</f>
        <v>16.342000000000002</v>
      </c>
      <c r="D47" s="9">
        <f>Calculations!CB48</f>
        <v>16.537333333333333</v>
      </c>
      <c r="E47" s="10">
        <f t="shared" si="3"/>
        <v>1.2038373426093518E-5</v>
      </c>
      <c r="F47" s="10">
        <f t="shared" si="1"/>
        <v>1.0513967213057007E-5</v>
      </c>
      <c r="G47" s="9">
        <f t="shared" si="4"/>
        <v>1.1449886785973036</v>
      </c>
      <c r="H47" s="11">
        <f>IF(OR(COUNT(Calculations!CE48:CP48)&lt;3,COUNT(Calculations!CQ48:DB48)&lt;3),"N/A",IF(ISERROR(TTEST(Calculations!CQ48:DB48,Calculations!CE48:CP48,2,2)),"N/A",TTEST(Calculations!CQ48:DB48,Calculations!CE48:CP48,2,2)))</f>
        <v>6.1565065283568671E-2</v>
      </c>
      <c r="I47" s="9">
        <f t="shared" si="0"/>
        <v>1.1449886785973036</v>
      </c>
      <c r="J47" s="12" t="str">
        <f>IF(AND('Test Sample Data'!O47&gt;=35,'Control Sample Data'!O47&gt;=35),"C",IF(AND('Test Sample Data'!O47&gt;=30,'Control Sample Data'!O47&gt;=30, OR(H47&gt;=0.05, H47="N/A")),"B",IF(OR(AND('Test Sample Data'!O47&gt;=30,'Control Sample Data'!O47&lt;=30), AND('Test Sample Data'!O47&lt;=30,'Control Sample Data'!O47&gt;=30)),"A","OKAY")))</f>
        <v>C</v>
      </c>
    </row>
    <row r="48" spans="1:10" ht="15" customHeight="1" x14ac:dyDescent="0.3">
      <c r="A48" s="7" t="str">
        <f>'Gene Table'!B48</f>
        <v>IL23A</v>
      </c>
      <c r="B48" s="102">
        <v>46</v>
      </c>
      <c r="C48" s="9">
        <f>Calculations!CA49</f>
        <v>9.1820000000000004</v>
      </c>
      <c r="D48" s="9">
        <f>Calculations!CB49</f>
        <v>10.407333333333336</v>
      </c>
      <c r="E48" s="10">
        <f t="shared" si="3"/>
        <v>1.7216409334124415E-3</v>
      </c>
      <c r="F48" s="10">
        <f t="shared" si="1"/>
        <v>7.3634355817665277E-4</v>
      </c>
      <c r="G48" s="9">
        <f t="shared" si="4"/>
        <v>2.3380946492906109</v>
      </c>
      <c r="H48" s="11">
        <f>IF(OR(COUNT(Calculations!CE49:CP49)&lt;3,COUNT(Calculations!CQ49:DB49)&lt;3),"N/A",IF(ISERROR(TTEST(Calculations!CQ49:DB49,Calculations!CE49:CP49,2,2)),"N/A",TTEST(Calculations!CQ49:DB49,Calculations!CE49:CP49,2,2)))</f>
        <v>1.6998887755348836E-3</v>
      </c>
      <c r="I48" s="9">
        <f t="shared" si="0"/>
        <v>2.3380946492906109</v>
      </c>
      <c r="J48" s="12" t="str">
        <f>IF(AND('Test Sample Data'!O48&gt;=35,'Control Sample Data'!O48&gt;=35),"C",IF(AND('Test Sample Data'!O48&gt;=30,'Control Sample Data'!O48&gt;=30, OR(H48&gt;=0.05, H48="N/A")),"B",IF(OR(AND('Test Sample Data'!O48&gt;=30,'Control Sample Data'!O48&lt;=30), AND('Test Sample Data'!O48&lt;=30,'Control Sample Data'!O48&gt;=30)),"A","OKAY")))</f>
        <v>OKAY</v>
      </c>
    </row>
    <row r="49" spans="1:10" ht="15" customHeight="1" x14ac:dyDescent="0.3">
      <c r="A49" s="7" t="str">
        <f>'Gene Table'!B49</f>
        <v>IL24</v>
      </c>
      <c r="B49" s="102">
        <v>47</v>
      </c>
      <c r="C49" s="9">
        <f>Calculations!CA50</f>
        <v>11.625333333333336</v>
      </c>
      <c r="D49" s="9">
        <f>Calculations!CB50</f>
        <v>11.260666666666667</v>
      </c>
      <c r="E49" s="10">
        <f t="shared" si="3"/>
        <v>3.1653807512281557E-4</v>
      </c>
      <c r="F49" s="10">
        <f t="shared" si="1"/>
        <v>4.0756939258634547E-4</v>
      </c>
      <c r="G49" s="9">
        <f t="shared" si="4"/>
        <v>0.77664829813184633</v>
      </c>
      <c r="H49" s="11">
        <f>IF(OR(COUNT(Calculations!CE50:CP50)&lt;3,COUNT(Calculations!CQ50:DB50)&lt;3),"N/A",IF(ISERROR(TTEST(Calculations!CQ50:DB50,Calculations!CE50:CP50,2,2)),"N/A",TTEST(Calculations!CQ50:DB50,Calculations!CE50:CP50,2,2)))</f>
        <v>0.22292636970480087</v>
      </c>
      <c r="I49" s="9">
        <f t="shared" si="0"/>
        <v>-1.2875841000429731</v>
      </c>
      <c r="J49" s="12" t="str">
        <f>IF(AND('Test Sample Data'!O49&gt;=35,'Control Sample Data'!O49&gt;=35),"C",IF(AND('Test Sample Data'!O49&gt;=30,'Control Sample Data'!O49&gt;=30, OR(H49&gt;=0.05, H49="N/A")),"B",IF(OR(AND('Test Sample Data'!O49&gt;=30,'Control Sample Data'!O49&lt;=30), AND('Test Sample Data'!O49&lt;=30,'Control Sample Data'!O49&gt;=30)),"A","OKAY")))</f>
        <v>A</v>
      </c>
    </row>
    <row r="50" spans="1:10" ht="15" customHeight="1" x14ac:dyDescent="0.3">
      <c r="A50" s="7" t="str">
        <f>'Gene Table'!B50</f>
        <v>IL25</v>
      </c>
      <c r="B50" s="102">
        <v>48</v>
      </c>
      <c r="C50" s="9">
        <f>Calculations!CA51</f>
        <v>15.862</v>
      </c>
      <c r="D50" s="9">
        <f>Calculations!CB51</f>
        <v>12.377333333333334</v>
      </c>
      <c r="E50" s="10">
        <f t="shared" si="3"/>
        <v>1.6790445089204974E-5</v>
      </c>
      <c r="F50" s="10">
        <f t="shared" si="1"/>
        <v>1.8795392539618574E-4</v>
      </c>
      <c r="G50" s="9">
        <f t="shared" si="4"/>
        <v>8.933277160246908E-2</v>
      </c>
      <c r="H50" s="11">
        <f>IF(OR(COUNT(Calculations!CE51:CP51)&lt;3,COUNT(Calculations!CQ51:DB51)&lt;3),"N/A",IF(ISERROR(TTEST(Calculations!CQ51:DB51,Calculations!CE51:CP51,2,2)),"N/A",TTEST(Calculations!CQ51:DB51,Calculations!CE51:CP51,2,2)))</f>
        <v>1.0454018918275043E-2</v>
      </c>
      <c r="I50" s="9">
        <f t="shared" si="0"/>
        <v>-11.194100239607486</v>
      </c>
      <c r="J50" s="12" t="str">
        <f>IF(AND('Test Sample Data'!O50&gt;=35,'Control Sample Data'!O50&gt;=35),"C",IF(AND('Test Sample Data'!O50&gt;=30,'Control Sample Data'!O50&gt;=30, OR(H50&gt;=0.05, H50="N/A")),"B",IF(OR(AND('Test Sample Data'!O50&gt;=30,'Control Sample Data'!O50&lt;=30), AND('Test Sample Data'!O50&lt;=30,'Control Sample Data'!O50&gt;=30)),"A","OKAY")))</f>
        <v>OKAY</v>
      </c>
    </row>
    <row r="51" spans="1:10" ht="15" customHeight="1" x14ac:dyDescent="0.3">
      <c r="A51" s="7" t="str">
        <f>'Gene Table'!B51</f>
        <v>IL27</v>
      </c>
      <c r="B51" s="102">
        <v>49</v>
      </c>
      <c r="C51" s="9">
        <f>Calculations!CA52</f>
        <v>14.422000000000002</v>
      </c>
      <c r="D51" s="9">
        <f>Calculations!CB52</f>
        <v>15.290666666666668</v>
      </c>
      <c r="E51" s="10">
        <f t="shared" si="3"/>
        <v>4.5555980935575931E-5</v>
      </c>
      <c r="F51" s="10">
        <f t="shared" si="1"/>
        <v>2.4948858485890089E-5</v>
      </c>
      <c r="G51" s="9">
        <f t="shared" si="4"/>
        <v>1.8259745615752427</v>
      </c>
      <c r="H51" s="11">
        <f>IF(OR(COUNT(Calculations!CE52:CP52)&lt;3,COUNT(Calculations!CQ52:DB52)&lt;3),"N/A",IF(ISERROR(TTEST(Calculations!CQ52:DB52,Calculations!CE52:CP52,2,2)),"N/A",TTEST(Calculations!CQ52:DB52,Calculations!CE52:CP52,2,2)))</f>
        <v>0.37447404169301263</v>
      </c>
      <c r="I51" s="9">
        <f t="shared" si="0"/>
        <v>1.8259745615752427</v>
      </c>
      <c r="J51" s="12" t="str">
        <f>IF(AND('Test Sample Data'!O51&gt;=35,'Control Sample Data'!O51&gt;=35),"C",IF(AND('Test Sample Data'!O51&gt;=30,'Control Sample Data'!O51&gt;=30, OR(H51&gt;=0.05, H51="N/A")),"B",IF(OR(AND('Test Sample Data'!O51&gt;=30,'Control Sample Data'!O51&lt;=30), AND('Test Sample Data'!O51&lt;=30,'Control Sample Data'!O51&gt;=30)),"A","OKAY")))</f>
        <v>B</v>
      </c>
    </row>
    <row r="52" spans="1:10" ht="15" customHeight="1" x14ac:dyDescent="0.3">
      <c r="A52" s="7" t="str">
        <f>'Gene Table'!B52</f>
        <v>IL3</v>
      </c>
      <c r="B52" s="102">
        <v>50</v>
      </c>
      <c r="C52" s="9">
        <f>Calculations!CA53</f>
        <v>11.032000000000002</v>
      </c>
      <c r="D52" s="9">
        <f>Calculations!CB53</f>
        <v>9.6073333333333331</v>
      </c>
      <c r="E52" s="10">
        <f t="shared" si="3"/>
        <v>4.775700553942084E-4</v>
      </c>
      <c r="F52" s="10">
        <f t="shared" si="1"/>
        <v>1.2820485987003172E-3</v>
      </c>
      <c r="G52" s="9">
        <f t="shared" si="4"/>
        <v>0.37250542286645549</v>
      </c>
      <c r="H52" s="11">
        <f>IF(OR(COUNT(Calculations!CE53:CP53)&lt;3,COUNT(Calculations!CQ53:DB53)&lt;3),"N/A",IF(ISERROR(TTEST(Calculations!CQ53:DB53,Calculations!CE53:CP53,2,2)),"N/A",TTEST(Calculations!CQ53:DB53,Calculations!CE53:CP53,2,2)))</f>
        <v>0.13118857370452994</v>
      </c>
      <c r="I52" s="9">
        <f t="shared" si="0"/>
        <v>-2.6845246769964568</v>
      </c>
      <c r="J52" s="12" t="str">
        <f>IF(AND('Test Sample Data'!O52&gt;=35,'Control Sample Data'!O52&gt;=35),"C",IF(AND('Test Sample Data'!O52&gt;=30,'Control Sample Data'!O52&gt;=30, OR(H52&gt;=0.05, H52="N/A")),"B",IF(OR(AND('Test Sample Data'!O52&gt;=30,'Control Sample Data'!O52&lt;=30), AND('Test Sample Data'!O52&lt;=30,'Control Sample Data'!O52&gt;=30)),"A","OKAY")))</f>
        <v>OKAY</v>
      </c>
    </row>
    <row r="53" spans="1:10" ht="15" customHeight="1" x14ac:dyDescent="0.3">
      <c r="A53" s="7" t="str">
        <f>'Gene Table'!B53</f>
        <v>IL4</v>
      </c>
      <c r="B53" s="102">
        <v>51</v>
      </c>
      <c r="C53" s="9">
        <f>Calculations!CA54</f>
        <v>-4.0180000000000007</v>
      </c>
      <c r="D53" s="9">
        <f>Calculations!CB54</f>
        <v>11.527333333333333</v>
      </c>
      <c r="E53" s="10">
        <f t="shared" si="3"/>
        <v>16.200876917607893</v>
      </c>
      <c r="F53" s="10">
        <f t="shared" si="1"/>
        <v>3.3878712442566796E-4</v>
      </c>
      <c r="G53" s="9">
        <f t="shared" si="4"/>
        <v>47820.226182068109</v>
      </c>
      <c r="H53" s="11">
        <f>IF(OR(COUNT(Calculations!CE54:CP54)&lt;3,COUNT(Calculations!CQ54:DB54)&lt;3),"N/A",IF(ISERROR(TTEST(Calculations!CQ54:DB54,Calculations!CE54:CP54,2,2)),"N/A",TTEST(Calculations!CQ54:DB54,Calculations!CE54:CP54,2,2)))</f>
        <v>5.5170343387694624E-5</v>
      </c>
      <c r="I53" s="9">
        <f t="shared" si="0"/>
        <v>47820.226182068109</v>
      </c>
      <c r="J53" s="12" t="str">
        <f>IF(AND('Test Sample Data'!O53&gt;=35,'Control Sample Data'!O53&gt;=35),"C",IF(AND('Test Sample Data'!O53&gt;=30,'Control Sample Data'!O53&gt;=30, OR(H53&gt;=0.05, H53="N/A")),"B",IF(OR(AND('Test Sample Data'!O53&gt;=30,'Control Sample Data'!O53&lt;=30), AND('Test Sample Data'!O53&lt;=30,'Control Sample Data'!O53&gt;=30)),"A","OKAY")))</f>
        <v>OKAY</v>
      </c>
    </row>
    <row r="54" spans="1:10" ht="15" customHeight="1" x14ac:dyDescent="0.3">
      <c r="A54" s="7" t="str">
        <f>'Gene Table'!B54</f>
        <v>IL5</v>
      </c>
      <c r="B54" s="102">
        <v>52</v>
      </c>
      <c r="C54" s="9">
        <f>Calculations!CA55</f>
        <v>13.091999999999999</v>
      </c>
      <c r="D54" s="9">
        <f>Calculations!CB55</f>
        <v>14.093999999999999</v>
      </c>
      <c r="E54" s="10">
        <f t="shared" si="3"/>
        <v>1.1452895465096086E-4</v>
      </c>
      <c r="F54" s="10">
        <f t="shared" si="1"/>
        <v>5.7185146903834646E-5</v>
      </c>
      <c r="G54" s="9">
        <f t="shared" si="4"/>
        <v>2.0027745114226669</v>
      </c>
      <c r="H54" s="11">
        <f>IF(OR(COUNT(Calculations!CE55:CP55)&lt;3,COUNT(Calculations!CQ55:DB55)&lt;3),"N/A",IF(ISERROR(TTEST(Calculations!CQ55:DB55,Calculations!CE55:CP55,2,2)),"N/A",TTEST(Calculations!CQ55:DB55,Calculations!CE55:CP55,2,2)))</f>
        <v>3.3840039049066795E-2</v>
      </c>
      <c r="I54" s="9">
        <f t="shared" si="0"/>
        <v>2.0027745114226669</v>
      </c>
      <c r="J54" s="12" t="str">
        <f>IF(AND('Test Sample Data'!O54&gt;=35,'Control Sample Data'!O54&gt;=35),"C",IF(AND('Test Sample Data'!O54&gt;=30,'Control Sample Data'!O54&gt;=30, OR(H54&gt;=0.05, H54="N/A")),"B",IF(OR(AND('Test Sample Data'!O54&gt;=30,'Control Sample Data'!O54&lt;=30), AND('Test Sample Data'!O54&lt;=30,'Control Sample Data'!O54&gt;=30)),"A","OKAY")))</f>
        <v>OKAY</v>
      </c>
    </row>
    <row r="55" spans="1:10" ht="15" customHeight="1" x14ac:dyDescent="0.3">
      <c r="A55" s="7" t="str">
        <f>'Gene Table'!B55</f>
        <v>IL6</v>
      </c>
      <c r="B55" s="102">
        <v>53</v>
      </c>
      <c r="C55" s="9">
        <f>Calculations!CA56</f>
        <v>1.0986666666666676</v>
      </c>
      <c r="D55" s="9">
        <f>Calculations!CB56</f>
        <v>11.670666666666667</v>
      </c>
      <c r="E55" s="10">
        <f t="shared" si="3"/>
        <v>0.46694784785632504</v>
      </c>
      <c r="F55" s="10">
        <f t="shared" si="1"/>
        <v>3.0674625126745063E-4</v>
      </c>
      <c r="G55" s="9">
        <f t="shared" si="4"/>
        <v>1522.2609760573582</v>
      </c>
      <c r="H55" s="11">
        <f>IF(OR(COUNT(Calculations!CE56:CP56)&lt;3,COUNT(Calculations!CQ56:DB56)&lt;3),"N/A",IF(ISERROR(TTEST(Calculations!CQ56:DB56,Calculations!CE56:CP56,2,2)),"N/A",TTEST(Calculations!CQ56:DB56,Calculations!CE56:CP56,2,2)))</f>
        <v>7.419295518014388E-5</v>
      </c>
      <c r="I55" s="9">
        <f t="shared" si="0"/>
        <v>1522.2609760573582</v>
      </c>
      <c r="J55" s="12" t="str">
        <f>IF(AND('Test Sample Data'!O55&gt;=35,'Control Sample Data'!O55&gt;=35),"C",IF(AND('Test Sample Data'!O55&gt;=30,'Control Sample Data'!O55&gt;=30, OR(H55&gt;=0.05, H55="N/A")),"B",IF(OR(AND('Test Sample Data'!O55&gt;=30,'Control Sample Data'!O55&lt;=30), AND('Test Sample Data'!O55&lt;=30,'Control Sample Data'!O55&gt;=30)),"A","OKAY")))</f>
        <v>A</v>
      </c>
    </row>
    <row r="56" spans="1:10" ht="15" customHeight="1" x14ac:dyDescent="0.3">
      <c r="A56" s="7" t="str">
        <f>'Gene Table'!B56</f>
        <v>IL7</v>
      </c>
      <c r="B56" s="102">
        <v>54</v>
      </c>
      <c r="C56" s="9">
        <f>Calculations!CA57</f>
        <v>2.4186666666666667</v>
      </c>
      <c r="D56" s="9">
        <f>Calculations!CB57</f>
        <v>15.680666666666667</v>
      </c>
      <c r="E56" s="10">
        <f t="shared" si="3"/>
        <v>0.187028927661502</v>
      </c>
      <c r="F56" s="10">
        <f t="shared" si="1"/>
        <v>1.903921250857179E-5</v>
      </c>
      <c r="G56" s="9">
        <f t="shared" si="4"/>
        <v>9823.3541737767919</v>
      </c>
      <c r="H56" s="11">
        <f>IF(OR(COUNT(Calculations!CE57:CP57)&lt;3,COUNT(Calculations!CQ57:DB57)&lt;3),"N/A",IF(ISERROR(TTEST(Calculations!CQ57:DB57,Calculations!CE57:CP57,2,2)),"N/A",TTEST(Calculations!CQ57:DB57,Calculations!CE57:CP57,2,2)))</f>
        <v>3.261389130523031E-6</v>
      </c>
      <c r="I56" s="9">
        <f t="shared" si="0"/>
        <v>9823.3541737767919</v>
      </c>
      <c r="J56" s="12" t="str">
        <f>IF(AND('Test Sample Data'!O56&gt;=35,'Control Sample Data'!O56&gt;=35),"C",IF(AND('Test Sample Data'!O56&gt;=30,'Control Sample Data'!O56&gt;=30, OR(H56&gt;=0.05, H56="N/A")),"B",IF(OR(AND('Test Sample Data'!O56&gt;=30,'Control Sample Data'!O56&lt;=30), AND('Test Sample Data'!O56&lt;=30,'Control Sample Data'!O56&gt;=30)),"A","OKAY")))</f>
        <v>A</v>
      </c>
    </row>
    <row r="57" spans="1:10" ht="15" customHeight="1" x14ac:dyDescent="0.3">
      <c r="A57" s="7" t="str">
        <f>'Gene Table'!B57</f>
        <v>CXCL8</v>
      </c>
      <c r="B57" s="102">
        <v>55</v>
      </c>
      <c r="C57" s="9">
        <f>Calculations!CA58</f>
        <v>6.3086666666666664</v>
      </c>
      <c r="D57" s="9">
        <f>Calculations!CB58</f>
        <v>6.5906666666666673</v>
      </c>
      <c r="E57" s="10">
        <f t="shared" si="3"/>
        <v>1.2615431235964807E-2</v>
      </c>
      <c r="F57" s="10">
        <f t="shared" si="1"/>
        <v>1.0375562286856623E-2</v>
      </c>
      <c r="G57" s="9">
        <f t="shared" si="4"/>
        <v>1.2158792831830971</v>
      </c>
      <c r="H57" s="11">
        <f>IF(OR(COUNT(Calculations!CE58:CP58)&lt;3,COUNT(Calculations!CQ58:DB58)&lt;3),"N/A",IF(ISERROR(TTEST(Calculations!CQ58:DB58,Calculations!CE58:CP58,2,2)),"N/A",TTEST(Calculations!CQ58:DB58,Calculations!CE58:CP58,2,2)))</f>
        <v>3.2729814054374487E-2</v>
      </c>
      <c r="I57" s="9">
        <f t="shared" si="0"/>
        <v>1.2158792831830971</v>
      </c>
      <c r="J57" s="12" t="str">
        <f>IF(AND('Test Sample Data'!O57&gt;=35,'Control Sample Data'!O57&gt;=35),"C",IF(AND('Test Sample Data'!O57&gt;=30,'Control Sample Data'!O57&gt;=30, OR(H57&gt;=0.05, H57="N/A")),"B",IF(OR(AND('Test Sample Data'!O57&gt;=30,'Control Sample Data'!O57&lt;=30), AND('Test Sample Data'!O57&lt;=30,'Control Sample Data'!O57&gt;=30)),"A","OKAY")))</f>
        <v>OKAY</v>
      </c>
    </row>
    <row r="58" spans="1:10" ht="15" customHeight="1" x14ac:dyDescent="0.3">
      <c r="A58" s="7" t="str">
        <f>'Gene Table'!B58</f>
        <v>IL9</v>
      </c>
      <c r="B58" s="102">
        <v>56</v>
      </c>
      <c r="C58" s="9">
        <f>Calculations!CA59</f>
        <v>0.87199999999999867</v>
      </c>
      <c r="D58" s="9">
        <f>Calculations!CB59</f>
        <v>16.093999999999998</v>
      </c>
      <c r="E58" s="10">
        <f t="shared" si="3"/>
        <v>0.54638886955047672</v>
      </c>
      <c r="F58" s="10">
        <f t="shared" si="1"/>
        <v>1.4296286725958658E-5</v>
      </c>
      <c r="G58" s="9">
        <f t="shared" si="4"/>
        <v>38218.936149228488</v>
      </c>
      <c r="H58" s="11">
        <f>IF(OR(COUNT(Calculations!CE59:CP59)&lt;3,COUNT(Calculations!CQ59:DB59)&lt;3),"N/A",IF(ISERROR(TTEST(Calculations!CQ59:DB59,Calculations!CE59:CP59,2,2)),"N/A",TTEST(Calculations!CQ59:DB59,Calculations!CE59:CP59,2,2)))</f>
        <v>4.0835161666657171E-5</v>
      </c>
      <c r="I58" s="9">
        <f t="shared" si="0"/>
        <v>38218.936149228488</v>
      </c>
      <c r="J58" s="12" t="str">
        <f>IF(AND('Test Sample Data'!O58&gt;=35,'Control Sample Data'!O58&gt;=35),"C",IF(AND('Test Sample Data'!O58&gt;=30,'Control Sample Data'!O58&gt;=30, OR(H58&gt;=0.05, H58="N/A")),"B",IF(OR(AND('Test Sample Data'!O58&gt;=30,'Control Sample Data'!O58&lt;=30), AND('Test Sample Data'!O58&lt;=30,'Control Sample Data'!O58&gt;=30)),"A","OKAY")))</f>
        <v>A</v>
      </c>
    </row>
    <row r="59" spans="1:10" ht="15" customHeight="1" x14ac:dyDescent="0.3">
      <c r="A59" s="7" t="str">
        <f>'Gene Table'!B59</f>
        <v>INHA</v>
      </c>
      <c r="B59" s="102">
        <v>57</v>
      </c>
      <c r="C59" s="9">
        <f>Calculations!CA60</f>
        <v>13.338666666666667</v>
      </c>
      <c r="D59" s="9">
        <f>Calculations!CB60</f>
        <v>13.843999999999999</v>
      </c>
      <c r="E59" s="10">
        <f t="shared" si="3"/>
        <v>9.6529761057156691E-5</v>
      </c>
      <c r="F59" s="10">
        <f t="shared" si="1"/>
        <v>6.8004983570515894E-5</v>
      </c>
      <c r="G59" s="9">
        <f t="shared" si="4"/>
        <v>1.4194512812000435</v>
      </c>
      <c r="H59" s="11">
        <f>IF(OR(COUNT(Calculations!CE60:CP60)&lt;3,COUNT(Calculations!CQ60:DB60)&lt;3),"N/A",IF(ISERROR(TTEST(Calculations!CQ60:DB60,Calculations!CE60:CP60,2,2)),"N/A",TTEST(Calculations!CQ60:DB60,Calculations!CE60:CP60,2,2)))</f>
        <v>0.2869534396756771</v>
      </c>
      <c r="I59" s="9">
        <f t="shared" si="0"/>
        <v>1.4194512812000435</v>
      </c>
      <c r="J59" s="12" t="str">
        <f>IF(AND('Test Sample Data'!O59&gt;=35,'Control Sample Data'!O59&gt;=35),"C",IF(AND('Test Sample Data'!O59&gt;=30,'Control Sample Data'!O59&gt;=30, OR(H59&gt;=0.05, H59="N/A")),"B",IF(OR(AND('Test Sample Data'!O59&gt;=30,'Control Sample Data'!O59&lt;=30), AND('Test Sample Data'!O59&lt;=30,'Control Sample Data'!O59&gt;=30)),"A","OKAY")))</f>
        <v>B</v>
      </c>
    </row>
    <row r="60" spans="1:10" ht="15" customHeight="1" x14ac:dyDescent="0.3">
      <c r="A60" s="7" t="str">
        <f>'Gene Table'!B60</f>
        <v>INHBA</v>
      </c>
      <c r="B60" s="102">
        <v>58</v>
      </c>
      <c r="C60" s="9">
        <f>Calculations!CA61</f>
        <v>3.2286666666666677</v>
      </c>
      <c r="D60" s="9">
        <f>Calculations!CB61</f>
        <v>10.934000000000003</v>
      </c>
      <c r="E60" s="10">
        <f t="shared" si="3"/>
        <v>0.10667790724701075</v>
      </c>
      <c r="F60" s="10">
        <f t="shared" si="1"/>
        <v>5.1113783299539732E-4</v>
      </c>
      <c r="G60" s="9">
        <f t="shared" si="4"/>
        <v>208.70673301925464</v>
      </c>
      <c r="H60" s="11">
        <f>IF(OR(COUNT(Calculations!CE61:CP61)&lt;3,COUNT(Calculations!CQ61:DB61)&lt;3),"N/A",IF(ISERROR(TTEST(Calculations!CQ61:DB61,Calculations!CE61:CP61,2,2)),"N/A",TTEST(Calculations!CQ61:DB61,Calculations!CE61:CP61,2,2)))</f>
        <v>9.8891328173962383E-5</v>
      </c>
      <c r="I60" s="9">
        <f t="shared" si="0"/>
        <v>208.70673301925464</v>
      </c>
      <c r="J60" s="12" t="str">
        <f>IF(AND('Test Sample Data'!O60&gt;=35,'Control Sample Data'!O60&gt;=35),"C",IF(AND('Test Sample Data'!O60&gt;=30,'Control Sample Data'!O60&gt;=30, OR(H60&gt;=0.05, H60="N/A")),"B",IF(OR(AND('Test Sample Data'!O60&gt;=30,'Control Sample Data'!O60&lt;=30), AND('Test Sample Data'!O60&lt;=30,'Control Sample Data'!O60&gt;=30)),"A","OKAY")))</f>
        <v>OKAY</v>
      </c>
    </row>
    <row r="61" spans="1:10" ht="15" customHeight="1" x14ac:dyDescent="0.3">
      <c r="A61" s="7" t="str">
        <f>'Gene Table'!B61</f>
        <v>LEFTY2</v>
      </c>
      <c r="B61" s="102">
        <v>59</v>
      </c>
      <c r="C61" s="9">
        <f>Calculations!CA62</f>
        <v>0.1119999999999995</v>
      </c>
      <c r="D61" s="9">
        <f>Calculations!CB62</f>
        <v>1.4140000000000004</v>
      </c>
      <c r="E61" s="10">
        <f t="shared" si="3"/>
        <v>0.92530442803785251</v>
      </c>
      <c r="F61" s="10">
        <f t="shared" si="1"/>
        <v>0.37526977437859271</v>
      </c>
      <c r="G61" s="9">
        <f t="shared" si="4"/>
        <v>2.4657046509276141</v>
      </c>
      <c r="H61" s="11">
        <f>IF(OR(COUNT(Calculations!CE62:CP62)&lt;3,COUNT(Calculations!CQ62:DB62)&lt;3),"N/A",IF(ISERROR(TTEST(Calculations!CQ62:DB62,Calculations!CE62:CP62,2,2)),"N/A",TTEST(Calculations!CQ62:DB62,Calculations!CE62:CP62,2,2)))</f>
        <v>7.6559701264129472E-4</v>
      </c>
      <c r="I61" s="9">
        <f t="shared" si="0"/>
        <v>2.4657046509276141</v>
      </c>
      <c r="J61" s="12" t="str">
        <f>IF(AND('Test Sample Data'!O61&gt;=35,'Control Sample Data'!O61&gt;=35),"C",IF(AND('Test Sample Data'!O61&gt;=30,'Control Sample Data'!O61&gt;=30, OR(H61&gt;=0.05, H61="N/A")),"B",IF(OR(AND('Test Sample Data'!O61&gt;=30,'Control Sample Data'!O61&lt;=30), AND('Test Sample Data'!O61&lt;=30,'Control Sample Data'!O61&gt;=30)),"A","OKAY")))</f>
        <v>OKAY</v>
      </c>
    </row>
    <row r="62" spans="1:10" ht="15" customHeight="1" x14ac:dyDescent="0.3">
      <c r="A62" s="7" t="str">
        <f>'Gene Table'!B62</f>
        <v>LIF</v>
      </c>
      <c r="B62" s="102">
        <v>60</v>
      </c>
      <c r="C62" s="9">
        <f>Calculations!CA63</f>
        <v>5.2886666666666668</v>
      </c>
      <c r="D62" s="9">
        <f>Calculations!CB63</f>
        <v>5.9073333333333338</v>
      </c>
      <c r="E62" s="10">
        <f t="shared" si="3"/>
        <v>2.5583072186691511E-2</v>
      </c>
      <c r="F62" s="10">
        <f t="shared" si="1"/>
        <v>1.6661552744631759E-2</v>
      </c>
      <c r="G62" s="9">
        <f t="shared" si="4"/>
        <v>1.5354554631730952</v>
      </c>
      <c r="H62" s="11">
        <f>IF(OR(COUNT(Calculations!CE63:CP63)&lt;3,COUNT(Calculations!CQ63:DB63)&lt;3),"N/A",IF(ISERROR(TTEST(Calculations!CQ63:DB63,Calculations!CE63:CP63,2,2)),"N/A",TTEST(Calculations!CQ63:DB63,Calculations!CE63:CP63,2,2)))</f>
        <v>5.0513866207096481E-4</v>
      </c>
      <c r="I62" s="9">
        <f t="shared" si="0"/>
        <v>1.5354554631730952</v>
      </c>
      <c r="J62" s="12" t="str">
        <f>IF(AND('Test Sample Data'!O62&gt;=35,'Control Sample Data'!O62&gt;=35),"C",IF(AND('Test Sample Data'!O62&gt;=30,'Control Sample Data'!O62&gt;=30, OR(H62&gt;=0.05, H62="N/A")),"B",IF(OR(AND('Test Sample Data'!O62&gt;=30,'Control Sample Data'!O62&lt;=30), AND('Test Sample Data'!O62&lt;=30,'Control Sample Data'!O62&gt;=30)),"A","OKAY")))</f>
        <v>OKAY</v>
      </c>
    </row>
    <row r="63" spans="1:10" ht="15" customHeight="1" x14ac:dyDescent="0.3">
      <c r="A63" s="7" t="str">
        <f>'Gene Table'!B63</f>
        <v>LTA</v>
      </c>
      <c r="B63" s="102">
        <v>61</v>
      </c>
      <c r="C63" s="9">
        <f>Calculations!CA64</f>
        <v>-3.861333333333334</v>
      </c>
      <c r="D63" s="9">
        <f>Calculations!CB64</f>
        <v>-3.5259999999999994</v>
      </c>
      <c r="E63" s="10">
        <f t="shared" si="3"/>
        <v>14.533732300831172</v>
      </c>
      <c r="F63" s="10">
        <f t="shared" si="1"/>
        <v>11.519450548117481</v>
      </c>
      <c r="G63" s="9">
        <f t="shared" si="4"/>
        <v>1.2616688825671714</v>
      </c>
      <c r="H63" s="11">
        <f>IF(OR(COUNT(Calculations!CE64:CP64)&lt;3,COUNT(Calculations!CQ64:DB64)&lt;3),"N/A",IF(ISERROR(TTEST(Calculations!CQ64:DB64,Calculations!CE64:CP64,2,2)),"N/A",TTEST(Calculations!CQ64:DB64,Calculations!CE64:CP64,2,2)))</f>
        <v>3.0406536617253212E-2</v>
      </c>
      <c r="I63" s="9">
        <f t="shared" si="0"/>
        <v>1.2616688825671714</v>
      </c>
      <c r="J63" s="12" t="str">
        <f>IF(AND('Test Sample Data'!O63&gt;=35,'Control Sample Data'!O63&gt;=35),"C",IF(AND('Test Sample Data'!O63&gt;=30,'Control Sample Data'!O63&gt;=30, OR(H63&gt;=0.05, H63="N/A")),"B",IF(OR(AND('Test Sample Data'!O63&gt;=30,'Control Sample Data'!O63&lt;=30), AND('Test Sample Data'!O63&lt;=30,'Control Sample Data'!O63&gt;=30)),"A","OKAY")))</f>
        <v>OKAY</v>
      </c>
    </row>
    <row r="64" spans="1:10" ht="15" customHeight="1" x14ac:dyDescent="0.3">
      <c r="A64" s="7" t="str">
        <f>'Gene Table'!B64</f>
        <v>LTB</v>
      </c>
      <c r="B64" s="102">
        <v>62</v>
      </c>
      <c r="C64" s="9">
        <f>Calculations!CA65</f>
        <v>4.8320000000000007</v>
      </c>
      <c r="D64" s="9">
        <f>Calculations!CB65</f>
        <v>16.537333333333333</v>
      </c>
      <c r="E64" s="10">
        <f t="shared" si="3"/>
        <v>3.5109371969738887E-2</v>
      </c>
      <c r="F64" s="10">
        <f t="shared" si="1"/>
        <v>1.0513967213057007E-5</v>
      </c>
      <c r="G64" s="9">
        <f t="shared" si="4"/>
        <v>3339.3077283080665</v>
      </c>
      <c r="H64" s="11">
        <f>IF(OR(COUNT(Calculations!CE65:CP65)&lt;3,COUNT(Calculations!CQ65:DB65)&lt;3),"N/A",IF(ISERROR(TTEST(Calculations!CQ65:DB65,Calculations!CE65:CP65,2,2)),"N/A",TTEST(Calculations!CQ65:DB65,Calculations!CE65:CP65,2,2)))</f>
        <v>7.1453758170742933E-6</v>
      </c>
      <c r="I64" s="9">
        <f t="shared" si="0"/>
        <v>3339.3077283080665</v>
      </c>
      <c r="J64" s="12" t="str">
        <f>IF(AND('Test Sample Data'!O64&gt;=35,'Control Sample Data'!O64&gt;=35),"C",IF(AND('Test Sample Data'!O64&gt;=30,'Control Sample Data'!O64&gt;=30, OR(H64&gt;=0.05, H64="N/A")),"B",IF(OR(AND('Test Sample Data'!O64&gt;=30,'Control Sample Data'!O64&lt;=30), AND('Test Sample Data'!O64&lt;=30,'Control Sample Data'!O64&gt;=30)),"A","OKAY")))</f>
        <v>A</v>
      </c>
    </row>
    <row r="65" spans="1:10" ht="15" customHeight="1" x14ac:dyDescent="0.3">
      <c r="A65" s="7" t="str">
        <f>'Gene Table'!B65</f>
        <v>MSTN</v>
      </c>
      <c r="B65" s="102">
        <v>63</v>
      </c>
      <c r="C65" s="9">
        <f>Calculations!CA66</f>
        <v>16.342000000000002</v>
      </c>
      <c r="D65" s="9">
        <f>Calculations!CB66</f>
        <v>16.537333333333333</v>
      </c>
      <c r="E65" s="10">
        <f t="shared" si="3"/>
        <v>1.2038373426093518E-5</v>
      </c>
      <c r="F65" s="10">
        <f t="shared" si="1"/>
        <v>1.0513967213057007E-5</v>
      </c>
      <c r="G65" s="9">
        <f t="shared" si="4"/>
        <v>1.1449886785973036</v>
      </c>
      <c r="H65" s="11">
        <f>IF(OR(COUNT(Calculations!CE66:CP66)&lt;3,COUNT(Calculations!CQ66:DB66)&lt;3),"N/A",IF(ISERROR(TTEST(Calculations!CQ66:DB66,Calculations!CE66:CP66,2,2)),"N/A",TTEST(Calculations!CQ66:DB66,Calculations!CE66:CP66,2,2)))</f>
        <v>6.1565065283568671E-2</v>
      </c>
      <c r="I65" s="9">
        <f t="shared" si="0"/>
        <v>1.1449886785973036</v>
      </c>
      <c r="J65" s="12" t="str">
        <f>IF(AND('Test Sample Data'!O65&gt;=35,'Control Sample Data'!O65&gt;=35),"C",IF(AND('Test Sample Data'!O65&gt;=30,'Control Sample Data'!O65&gt;=30, OR(H65&gt;=0.05, H65="N/A")),"B",IF(OR(AND('Test Sample Data'!O65&gt;=30,'Control Sample Data'!O65&lt;=30), AND('Test Sample Data'!O65&lt;=30,'Control Sample Data'!O65&gt;=30)),"A","OKAY")))</f>
        <v>C</v>
      </c>
    </row>
    <row r="66" spans="1:10" ht="15" customHeight="1" x14ac:dyDescent="0.3">
      <c r="A66" s="7" t="str">
        <f>'Gene Table'!B66</f>
        <v>NODAL</v>
      </c>
      <c r="B66" s="102">
        <v>64</v>
      </c>
      <c r="C66" s="9">
        <f>Calculations!CA67</f>
        <v>2.9553333333333334</v>
      </c>
      <c r="D66" s="9">
        <f>Calculations!CB67</f>
        <v>4.7273333333333341</v>
      </c>
      <c r="E66" s="10">
        <f t="shared" si="3"/>
        <v>0.12893060467597084</v>
      </c>
      <c r="F66" s="10">
        <f t="shared" si="1"/>
        <v>3.7751209216798608E-2</v>
      </c>
      <c r="G66" s="9">
        <f t="shared" si="4"/>
        <v>3.4152708575649822</v>
      </c>
      <c r="H66" s="11">
        <f>IF(OR(COUNT(Calculations!CE67:CP67)&lt;3,COUNT(Calculations!CQ67:DB67)&lt;3),"N/A",IF(ISERROR(TTEST(Calculations!CQ67:DB67,Calculations!CE67:CP67,2,2)),"N/A",TTEST(Calculations!CQ67:DB67,Calculations!CE67:CP67,2,2)))</f>
        <v>8.0975722343200574E-6</v>
      </c>
      <c r="I66" s="9">
        <f t="shared" si="0"/>
        <v>3.4152708575649822</v>
      </c>
      <c r="J66" s="12" t="str">
        <f>IF(AND('Test Sample Data'!O66&gt;=35,'Control Sample Data'!O66&gt;=35),"C",IF(AND('Test Sample Data'!O66&gt;=30,'Control Sample Data'!O66&gt;=30, OR(H66&gt;=0.05, H66="N/A")),"B",IF(OR(AND('Test Sample Data'!O66&gt;=30,'Control Sample Data'!O66&lt;=30), AND('Test Sample Data'!O66&lt;=30,'Control Sample Data'!O66&gt;=30)),"A","OKAY")))</f>
        <v>OKAY</v>
      </c>
    </row>
    <row r="67" spans="1:10" ht="15" customHeight="1" x14ac:dyDescent="0.3">
      <c r="A67" s="7" t="str">
        <f>'Gene Table'!B67</f>
        <v>OSM</v>
      </c>
      <c r="B67" s="102">
        <v>65</v>
      </c>
      <c r="C67" s="9">
        <f>Calculations!CA68</f>
        <v>16.342000000000002</v>
      </c>
      <c r="D67" s="9">
        <f>Calculations!CB68</f>
        <v>16.537333333333333</v>
      </c>
      <c r="E67" s="10">
        <f t="shared" si="3"/>
        <v>1.2038373426093518E-5</v>
      </c>
      <c r="F67" s="10">
        <f t="shared" si="1"/>
        <v>1.0513967213057007E-5</v>
      </c>
      <c r="G67" s="9">
        <f t="shared" si="4"/>
        <v>1.1449886785973036</v>
      </c>
      <c r="H67" s="11">
        <f>IF(OR(COUNT(Calculations!CE68:CP68)&lt;3,COUNT(Calculations!CQ68:DB68)&lt;3),"N/A",IF(ISERROR(TTEST(Calculations!CQ68:DB68,Calculations!CE68:CP68,2,2)),"N/A",TTEST(Calculations!CQ68:DB68,Calculations!CE68:CP68,2,2)))</f>
        <v>6.1565065283568671E-2</v>
      </c>
      <c r="I67" s="9">
        <f t="shared" ref="I67:I91" si="5">IF(G67&gt;1,G67,-1/G67)</f>
        <v>1.1449886785973036</v>
      </c>
      <c r="J67" s="12" t="str">
        <f>IF(AND('Test Sample Data'!O67&gt;=35,'Control Sample Data'!O67&gt;=35),"C",IF(AND('Test Sample Data'!O67&gt;=30,'Control Sample Data'!O67&gt;=30, OR(H67&gt;=0.05, H67="N/A")),"B",IF(OR(AND('Test Sample Data'!O67&gt;=30,'Control Sample Data'!O67&lt;=30), AND('Test Sample Data'!O67&lt;=30,'Control Sample Data'!O67&gt;=30)),"A","OKAY")))</f>
        <v>C</v>
      </c>
    </row>
    <row r="68" spans="1:10" ht="15" customHeight="1" x14ac:dyDescent="0.3">
      <c r="A68" s="7" t="str">
        <f>'Gene Table'!B68</f>
        <v>PDGFA</v>
      </c>
      <c r="B68" s="102">
        <v>66</v>
      </c>
      <c r="C68" s="9">
        <f>Calculations!CA69</f>
        <v>3.5286666666666662</v>
      </c>
      <c r="D68" s="9">
        <f>Calculations!CB69</f>
        <v>6.5973333333333342</v>
      </c>
      <c r="E68" s="10">
        <f t="shared" si="3"/>
        <v>8.6649385799652784E-2</v>
      </c>
      <c r="F68" s="10">
        <f t="shared" si="3"/>
        <v>1.0327727615229775E-2</v>
      </c>
      <c r="G68" s="9">
        <f t="shared" si="4"/>
        <v>8.3899759005916597</v>
      </c>
      <c r="H68" s="11">
        <f>IF(OR(COUNT(Calculations!CE69:CP69)&lt;3,COUNT(Calculations!CQ69:DB69)&lt;3),"N/A",IF(ISERROR(TTEST(Calculations!CQ69:DB69,Calculations!CE69:CP69,2,2)),"N/A",TTEST(Calculations!CQ69:DB69,Calculations!CE69:CP69,2,2)))</f>
        <v>2.4942656214085648E-6</v>
      </c>
      <c r="I68" s="9">
        <f t="shared" si="5"/>
        <v>8.3899759005916597</v>
      </c>
      <c r="J68" s="12" t="str">
        <f>IF(AND('Test Sample Data'!O68&gt;=35,'Control Sample Data'!O68&gt;=35),"C",IF(AND('Test Sample Data'!O68&gt;=30,'Control Sample Data'!O68&gt;=30, OR(H68&gt;=0.05, H68="N/A")),"B",IF(OR(AND('Test Sample Data'!O68&gt;=30,'Control Sample Data'!O68&lt;=30), AND('Test Sample Data'!O68&lt;=30,'Control Sample Data'!O68&gt;=30)),"A","OKAY")))</f>
        <v>OKAY</v>
      </c>
    </row>
    <row r="69" spans="1:10" ht="15" customHeight="1" x14ac:dyDescent="0.3">
      <c r="A69" s="7" t="str">
        <f>'Gene Table'!B69</f>
        <v>SPP1</v>
      </c>
      <c r="B69" s="102">
        <v>67</v>
      </c>
      <c r="C69" s="9">
        <f>Calculations!CA70</f>
        <v>3.5653333333333328</v>
      </c>
      <c r="D69" s="9">
        <f>Calculations!CB70</f>
        <v>3.004</v>
      </c>
      <c r="E69" s="10">
        <f t="shared" ref="E69:F91" si="6">IF(ISERROR(2^-C69),"N/A",2^-C69)</f>
        <v>8.4474906961431229E-2</v>
      </c>
      <c r="F69" s="10">
        <f t="shared" si="6"/>
        <v>0.12465390641900867</v>
      </c>
      <c r="G69" s="9">
        <f t="shared" si="4"/>
        <v>0.6776755690068732</v>
      </c>
      <c r="H69" s="11">
        <f>IF(OR(COUNT(Calculations!CE70:CP70)&lt;3,COUNT(Calculations!CQ70:DB70)&lt;3),"N/A",IF(ISERROR(TTEST(Calculations!CQ70:DB70,Calculations!CE70:CP70,2,2)),"N/A",TTEST(Calculations!CQ70:DB70,Calculations!CE70:CP70,2,2)))</f>
        <v>1.665481747324998E-2</v>
      </c>
      <c r="I69" s="9">
        <f t="shared" si="5"/>
        <v>-1.4756323611687669</v>
      </c>
      <c r="J69" s="12" t="str">
        <f>IF(AND('Test Sample Data'!O69&gt;=35,'Control Sample Data'!O69&gt;=35),"C",IF(AND('Test Sample Data'!O69&gt;=30,'Control Sample Data'!O69&gt;=30, OR(H69&gt;=0.05, H69="N/A")),"B",IF(OR(AND('Test Sample Data'!O69&gt;=30,'Control Sample Data'!O69&lt;=30), AND('Test Sample Data'!O69&lt;=30,'Control Sample Data'!O69&gt;=30)),"A","OKAY")))</f>
        <v>OKAY</v>
      </c>
    </row>
    <row r="70" spans="1:10" ht="15" customHeight="1" x14ac:dyDescent="0.3">
      <c r="A70" s="7" t="str">
        <f>'Gene Table'!B70</f>
        <v>TGFA</v>
      </c>
      <c r="B70" s="102">
        <v>68</v>
      </c>
      <c r="C70" s="9">
        <f>Calculations!CA71</f>
        <v>16.342000000000002</v>
      </c>
      <c r="D70" s="9">
        <f>Calculations!CB71</f>
        <v>16.537333333333333</v>
      </c>
      <c r="E70" s="10">
        <f t="shared" si="6"/>
        <v>1.2038373426093518E-5</v>
      </c>
      <c r="F70" s="10">
        <f t="shared" si="6"/>
        <v>1.0513967213057007E-5</v>
      </c>
      <c r="G70" s="9">
        <f t="shared" si="4"/>
        <v>1.1449886785973036</v>
      </c>
      <c r="H70" s="11">
        <f>IF(OR(COUNT(Calculations!CE71:CP71)&lt;3,COUNT(Calculations!CQ71:DB71)&lt;3),"N/A",IF(ISERROR(TTEST(Calculations!CQ71:DB71,Calculations!CE71:CP71,2,2)),"N/A",TTEST(Calculations!CQ71:DB71,Calculations!CE71:CP71,2,2)))</f>
        <v>6.1565065283568671E-2</v>
      </c>
      <c r="I70" s="9">
        <f t="shared" si="5"/>
        <v>1.1449886785973036</v>
      </c>
      <c r="J70" s="12" t="str">
        <f>IF(AND('Test Sample Data'!O70&gt;=35,'Control Sample Data'!O70&gt;=35),"C",IF(AND('Test Sample Data'!O70&gt;=30,'Control Sample Data'!O70&gt;=30, OR(H70&gt;=0.05, H70="N/A")),"B",IF(OR(AND('Test Sample Data'!O70&gt;=30,'Control Sample Data'!O70&lt;=30), AND('Test Sample Data'!O70&lt;=30,'Control Sample Data'!O70&gt;=30)),"A","OKAY")))</f>
        <v>C</v>
      </c>
    </row>
    <row r="71" spans="1:10" ht="15" customHeight="1" x14ac:dyDescent="0.3">
      <c r="A71" s="7" t="str">
        <f>'Gene Table'!B71</f>
        <v>TGFB1</v>
      </c>
      <c r="B71" s="102">
        <v>69</v>
      </c>
      <c r="C71" s="9">
        <f>Calculations!CA72</f>
        <v>5.5119999999999996</v>
      </c>
      <c r="D71" s="9">
        <f>Calculations!CB72</f>
        <v>10.380666666666666</v>
      </c>
      <c r="E71" s="10">
        <f t="shared" si="6"/>
        <v>2.1914050791287526E-2</v>
      </c>
      <c r="F71" s="10">
        <f t="shared" si="6"/>
        <v>7.5008064366127367E-4</v>
      </c>
      <c r="G71" s="9">
        <f t="shared" si="4"/>
        <v>29.215592985203891</v>
      </c>
      <c r="H71" s="11">
        <f>IF(OR(COUNT(Calculations!CE72:CP72)&lt;3,COUNT(Calculations!CQ72:DB72)&lt;3),"N/A",IF(ISERROR(TTEST(Calculations!CQ72:DB72,Calculations!CE72:CP72,2,2)),"N/A",TTEST(Calculations!CQ72:DB72,Calculations!CE72:CP72,2,2)))</f>
        <v>1.1052741726390794E-5</v>
      </c>
      <c r="I71" s="9">
        <f t="shared" si="5"/>
        <v>29.215592985203891</v>
      </c>
      <c r="J71" s="12" t="str">
        <f>IF(AND('Test Sample Data'!O71&gt;=35,'Control Sample Data'!O71&gt;=35),"C",IF(AND('Test Sample Data'!O71&gt;=30,'Control Sample Data'!O71&gt;=30, OR(H71&gt;=0.05, H71="N/A")),"B",IF(OR(AND('Test Sample Data'!O71&gt;=30,'Control Sample Data'!O71&lt;=30), AND('Test Sample Data'!O71&lt;=30,'Control Sample Data'!O71&gt;=30)),"A","OKAY")))</f>
        <v>OKAY</v>
      </c>
    </row>
    <row r="72" spans="1:10" ht="15" customHeight="1" x14ac:dyDescent="0.3">
      <c r="A72" s="7" t="str">
        <f>'Gene Table'!B72</f>
        <v>TGFB2</v>
      </c>
      <c r="B72" s="102">
        <v>70</v>
      </c>
      <c r="C72" s="9">
        <f>Calculations!CA73</f>
        <v>10.628666666666666</v>
      </c>
      <c r="D72" s="9">
        <f>Calculations!CB73</f>
        <v>8.4606666666666666</v>
      </c>
      <c r="E72" s="10">
        <f t="shared" si="6"/>
        <v>6.3161512224591454E-4</v>
      </c>
      <c r="F72" s="10">
        <f t="shared" si="6"/>
        <v>2.8384781143864185E-3</v>
      </c>
      <c r="G72" s="9">
        <f t="shared" si="4"/>
        <v>0.22251893331312439</v>
      </c>
      <c r="H72" s="11">
        <f>IF(OR(COUNT(Calculations!CE73:CP73)&lt;3,COUNT(Calculations!CQ73:DB73)&lt;3),"N/A",IF(ISERROR(TTEST(Calculations!CQ73:DB73,Calculations!CE73:CP73,2,2)),"N/A",TTEST(Calculations!CQ73:DB73,Calculations!CE73:CP73,2,2)))</f>
        <v>1.6110467622472147E-5</v>
      </c>
      <c r="I72" s="9">
        <f t="shared" si="5"/>
        <v>-4.493999612126574</v>
      </c>
      <c r="J72" s="12" t="str">
        <f>IF(AND('Test Sample Data'!O72&gt;=35,'Control Sample Data'!O72&gt;=35),"C",IF(AND('Test Sample Data'!O72&gt;=30,'Control Sample Data'!O72&gt;=30, OR(H72&gt;=0.05, H72="N/A")),"B",IF(OR(AND('Test Sample Data'!O72&gt;=30,'Control Sample Data'!O72&lt;=30), AND('Test Sample Data'!O72&lt;=30,'Control Sample Data'!O72&gt;=30)),"A","OKAY")))</f>
        <v>OKAY</v>
      </c>
    </row>
    <row r="73" spans="1:10" ht="15" customHeight="1" x14ac:dyDescent="0.3">
      <c r="A73" s="7" t="str">
        <f>'Gene Table'!B73</f>
        <v>TGFB3</v>
      </c>
      <c r="B73" s="102">
        <v>71</v>
      </c>
      <c r="C73" s="9">
        <f>Calculations!CA74</f>
        <v>-0.4246666666666658</v>
      </c>
      <c r="D73" s="9">
        <f>Calculations!CB74</f>
        <v>0.10733333333333424</v>
      </c>
      <c r="E73" s="10">
        <f t="shared" si="6"/>
        <v>1.3422623384982255</v>
      </c>
      <c r="F73" s="10">
        <f t="shared" si="6"/>
        <v>0.92830234414254464</v>
      </c>
      <c r="G73" s="9">
        <f t="shared" si="4"/>
        <v>1.4459322945457473</v>
      </c>
      <c r="H73" s="11">
        <f>IF(OR(COUNT(Calculations!CE74:CP74)&lt;3,COUNT(Calculations!CQ74:DB74)&lt;3),"N/A",IF(ISERROR(TTEST(Calculations!CQ74:DB74,Calculations!CE74:CP74,2,2)),"N/A",TTEST(Calculations!CQ74:DB74,Calculations!CE74:CP74,2,2)))</f>
        <v>7.1428070248948875E-3</v>
      </c>
      <c r="I73" s="9">
        <f t="shared" si="5"/>
        <v>1.4459322945457473</v>
      </c>
      <c r="J73" s="12" t="str">
        <f>IF(AND('Test Sample Data'!O73&gt;=35,'Control Sample Data'!O73&gt;=35),"C",IF(AND('Test Sample Data'!O73&gt;=30,'Control Sample Data'!O73&gt;=30, OR(H73&gt;=0.05, H73="N/A")),"B",IF(OR(AND('Test Sample Data'!O73&gt;=30,'Control Sample Data'!O73&lt;=30), AND('Test Sample Data'!O73&lt;=30,'Control Sample Data'!O73&gt;=30)),"A","OKAY")))</f>
        <v>OKAY</v>
      </c>
    </row>
    <row r="74" spans="1:10" ht="15" customHeight="1" x14ac:dyDescent="0.3">
      <c r="A74" s="7" t="str">
        <f>'Gene Table'!B74</f>
        <v>THPO</v>
      </c>
      <c r="B74" s="102">
        <v>72</v>
      </c>
      <c r="C74" s="9">
        <f>Calculations!CA75</f>
        <v>10.325333333333333</v>
      </c>
      <c r="D74" s="9">
        <f>Calculations!CB75</f>
        <v>12.767333333333335</v>
      </c>
      <c r="E74" s="10">
        <f t="shared" si="6"/>
        <v>7.7940816559681782E-4</v>
      </c>
      <c r="F74" s="10">
        <f t="shared" si="6"/>
        <v>1.4343320474810711E-4</v>
      </c>
      <c r="G74" s="9">
        <f t="shared" si="4"/>
        <v>5.4339451381957895</v>
      </c>
      <c r="H74" s="11">
        <f>IF(OR(COUNT(Calculations!CE75:CP75)&lt;3,COUNT(Calculations!CQ75:DB75)&lt;3),"N/A",IF(ISERROR(TTEST(Calculations!CQ75:DB75,Calculations!CE75:CP75,2,2)),"N/A",TTEST(Calculations!CQ75:DB75,Calculations!CE75:CP75,2,2)))</f>
        <v>1.3103636895441971E-4</v>
      </c>
      <c r="I74" s="9">
        <f t="shared" si="5"/>
        <v>5.4339451381957895</v>
      </c>
      <c r="J74" s="12" t="str">
        <f>IF(AND('Test Sample Data'!O74&gt;=35,'Control Sample Data'!O74&gt;=35),"C",IF(AND('Test Sample Data'!O74&gt;=30,'Control Sample Data'!O74&gt;=30, OR(H74&gt;=0.05, H74="N/A")),"B",IF(OR(AND('Test Sample Data'!O74&gt;=30,'Control Sample Data'!O74&lt;=30), AND('Test Sample Data'!O74&lt;=30,'Control Sample Data'!O74&gt;=30)),"A","OKAY")))</f>
        <v>A</v>
      </c>
    </row>
    <row r="75" spans="1:10" ht="15" customHeight="1" x14ac:dyDescent="0.3">
      <c r="A75" s="7" t="str">
        <f>'Gene Table'!B75</f>
        <v>TNF</v>
      </c>
      <c r="B75" s="102">
        <v>73</v>
      </c>
      <c r="C75" s="9">
        <f>Calculations!CA76</f>
        <v>9.8119999999999994</v>
      </c>
      <c r="D75" s="9">
        <f>Calculations!CB76</f>
        <v>9.647333333333334</v>
      </c>
      <c r="E75" s="10">
        <f t="shared" si="6"/>
        <v>1.1124837668184727E-3</v>
      </c>
      <c r="F75" s="10">
        <f t="shared" si="6"/>
        <v>1.24699091234885E-3</v>
      </c>
      <c r="G75" s="9">
        <f t="shared" si="4"/>
        <v>0.89213462247530118</v>
      </c>
      <c r="H75" s="11">
        <f>IF(OR(COUNT(Calculations!CE76:CP76)&lt;3,COUNT(Calculations!CQ76:DB76)&lt;3),"N/A",IF(ISERROR(TTEST(Calculations!CQ76:DB76,Calculations!CE76:CP76,2,2)),"N/A",TTEST(Calculations!CQ76:DB76,Calculations!CE76:CP76,2,2)))</f>
        <v>0.25554037049500095</v>
      </c>
      <c r="I75" s="9">
        <f t="shared" si="5"/>
        <v>-1.1209070635835401</v>
      </c>
      <c r="J75" s="12" t="str">
        <f>IF(AND('Test Sample Data'!O75&gt;=35,'Control Sample Data'!O75&gt;=35),"C",IF(AND('Test Sample Data'!O75&gt;=30,'Control Sample Data'!O75&gt;=30, OR(H75&gt;=0.05, H75="N/A")),"B",IF(OR(AND('Test Sample Data'!O75&gt;=30,'Control Sample Data'!O75&lt;=30), AND('Test Sample Data'!O75&lt;=30,'Control Sample Data'!O75&gt;=30)),"A","OKAY")))</f>
        <v>OKAY</v>
      </c>
    </row>
    <row r="76" spans="1:10" ht="15" customHeight="1" x14ac:dyDescent="0.3">
      <c r="A76" s="7" t="str">
        <f>'Gene Table'!B76</f>
        <v>TNFRSF11B</v>
      </c>
      <c r="B76" s="102">
        <v>74</v>
      </c>
      <c r="C76" s="9">
        <f>Calculations!CA77</f>
        <v>-0.74799999999999989</v>
      </c>
      <c r="D76" s="9">
        <f>Calculations!CB77</f>
        <v>4.5740000000000007</v>
      </c>
      <c r="E76" s="10">
        <f t="shared" si="6"/>
        <v>1.6794629858882806</v>
      </c>
      <c r="F76" s="10">
        <f t="shared" si="6"/>
        <v>4.198448205379051E-2</v>
      </c>
      <c r="G76" s="9">
        <f t="shared" si="4"/>
        <v>40.001993682726699</v>
      </c>
      <c r="H76" s="11">
        <f>IF(OR(COUNT(Calculations!CE77:CP77)&lt;3,COUNT(Calculations!CQ77:DB77)&lt;3),"N/A",IF(ISERROR(TTEST(Calculations!CQ77:DB77,Calculations!CE77:CP77,2,2)),"N/A",TTEST(Calculations!CQ77:DB77,Calculations!CE77:CP77,2,2)))</f>
        <v>6.0673602298293581E-6</v>
      </c>
      <c r="I76" s="9">
        <f t="shared" si="5"/>
        <v>40.001993682726699</v>
      </c>
      <c r="J76" s="12" t="str">
        <f>IF(AND('Test Sample Data'!O76&gt;=35,'Control Sample Data'!O76&gt;=35),"C",IF(AND('Test Sample Data'!O76&gt;=30,'Control Sample Data'!O76&gt;=30, OR(H76&gt;=0.05, H76="N/A")),"B",IF(OR(AND('Test Sample Data'!O76&gt;=30,'Control Sample Data'!O76&lt;=30), AND('Test Sample Data'!O76&lt;=30,'Control Sample Data'!O76&gt;=30)),"A","OKAY")))</f>
        <v>OKAY</v>
      </c>
    </row>
    <row r="77" spans="1:10" ht="15" customHeight="1" x14ac:dyDescent="0.3">
      <c r="A77" s="7" t="str">
        <f>'Gene Table'!B77</f>
        <v>TNFSF10</v>
      </c>
      <c r="B77" s="102">
        <v>75</v>
      </c>
      <c r="C77" s="9">
        <f>Calculations!CA78</f>
        <v>11.731999999999999</v>
      </c>
      <c r="D77" s="9">
        <f>Calculations!CB78</f>
        <v>15.787333333333335</v>
      </c>
      <c r="E77" s="10">
        <f t="shared" si="6"/>
        <v>2.9397885283970144E-4</v>
      </c>
      <c r="F77" s="10">
        <f t="shared" si="6"/>
        <v>1.7682314679109441E-5</v>
      </c>
      <c r="G77" s="9">
        <f t="shared" si="4"/>
        <v>16.625586535173433</v>
      </c>
      <c r="H77" s="11">
        <f>IF(OR(COUNT(Calculations!CE78:CP78)&lt;3,COUNT(Calculations!CQ78:DB78)&lt;3),"N/A",IF(ISERROR(TTEST(Calculations!CQ78:DB78,Calculations!CE78:CP78,2,2)),"N/A",TTEST(Calculations!CQ78:DB78,Calculations!CE78:CP78,2,2)))</f>
        <v>3.9732595205312727E-4</v>
      </c>
      <c r="I77" s="9">
        <f t="shared" si="5"/>
        <v>16.625586535173433</v>
      </c>
      <c r="J77" s="12" t="str">
        <f>IF(AND('Test Sample Data'!O77&gt;=35,'Control Sample Data'!O77&gt;=35),"C",IF(AND('Test Sample Data'!O77&gt;=30,'Control Sample Data'!O77&gt;=30, OR(H77&gt;=0.05, H77="N/A")),"B",IF(OR(AND('Test Sample Data'!O77&gt;=30,'Control Sample Data'!O77&lt;=30), AND('Test Sample Data'!O77&lt;=30,'Control Sample Data'!O77&gt;=30)),"A","OKAY")))</f>
        <v>OKAY</v>
      </c>
    </row>
    <row r="78" spans="1:10" ht="15" customHeight="1" x14ac:dyDescent="0.3">
      <c r="A78" s="7" t="str">
        <f>'Gene Table'!B78</f>
        <v>TNFSF11</v>
      </c>
      <c r="B78" s="102">
        <v>76</v>
      </c>
      <c r="C78" s="9">
        <f>Calculations!CA79</f>
        <v>7.4986666666666659</v>
      </c>
      <c r="D78" s="9">
        <f>Calculations!CB79</f>
        <v>3.2340000000000004</v>
      </c>
      <c r="E78" s="10">
        <f t="shared" si="6"/>
        <v>5.5293795991578857E-3</v>
      </c>
      <c r="F78" s="10">
        <f t="shared" si="6"/>
        <v>0.10628427000802447</v>
      </c>
      <c r="G78" s="9">
        <f t="shared" si="4"/>
        <v>5.2024439728855613E-2</v>
      </c>
      <c r="H78" s="11">
        <f>IF(OR(COUNT(Calculations!CE79:CP79)&lt;3,COUNT(Calculations!CQ79:DB79)&lt;3),"N/A",IF(ISERROR(TTEST(Calculations!CQ79:DB79,Calculations!CE79:CP79,2,2)),"N/A",TTEST(Calculations!CQ79:DB79,Calculations!CE79:CP79,2,2)))</f>
        <v>2.0355143111562434E-5</v>
      </c>
      <c r="I78" s="9">
        <f t="shared" si="5"/>
        <v>-19.221735115493132</v>
      </c>
      <c r="J78" s="12" t="str">
        <f>IF(AND('Test Sample Data'!O78&gt;=35,'Control Sample Data'!O78&gt;=35),"C",IF(AND('Test Sample Data'!O78&gt;=30,'Control Sample Data'!O78&gt;=30, OR(H78&gt;=0.05, H78="N/A")),"B",IF(OR(AND('Test Sample Data'!O78&gt;=30,'Control Sample Data'!O78&lt;=30), AND('Test Sample Data'!O78&lt;=30,'Control Sample Data'!O78&gt;=30)),"A","OKAY")))</f>
        <v>OKAY</v>
      </c>
    </row>
    <row r="79" spans="1:10" ht="15" customHeight="1" x14ac:dyDescent="0.3">
      <c r="A79" s="7" t="str">
        <f>'Gene Table'!B79</f>
        <v>TNFSF12</v>
      </c>
      <c r="B79" s="102">
        <v>77</v>
      </c>
      <c r="C79" s="9">
        <f>Calculations!CA80</f>
        <v>7.9553333333333347</v>
      </c>
      <c r="D79" s="9">
        <f>Calculations!CB80</f>
        <v>10.634</v>
      </c>
      <c r="E79" s="10">
        <f t="shared" si="6"/>
        <v>4.0290813961240853E-3</v>
      </c>
      <c r="F79" s="10">
        <f t="shared" si="6"/>
        <v>6.2928448754151131E-4</v>
      </c>
      <c r="G79" s="9">
        <f t="shared" si="4"/>
        <v>6.4026389906175831</v>
      </c>
      <c r="H79" s="11">
        <f>IF(OR(COUNT(Calculations!CE80:CP80)&lt;3,COUNT(Calculations!CQ80:DB80)&lt;3),"N/A",IF(ISERROR(TTEST(Calculations!CQ80:DB80,Calculations!CE80:CP80,2,2)),"N/A",TTEST(Calculations!CQ80:DB80,Calculations!CE80:CP80,2,2)))</f>
        <v>6.6241837504792773E-4</v>
      </c>
      <c r="I79" s="9">
        <f t="shared" si="5"/>
        <v>6.4026389906175831</v>
      </c>
      <c r="J79" s="12" t="str">
        <f>IF(AND('Test Sample Data'!O79&gt;=35,'Control Sample Data'!O79&gt;=35),"C",IF(AND('Test Sample Data'!O79&gt;=30,'Control Sample Data'!O79&gt;=30, OR(H79&gt;=0.05, H79="N/A")),"B",IF(OR(AND('Test Sample Data'!O79&gt;=30,'Control Sample Data'!O79&lt;=30), AND('Test Sample Data'!O79&lt;=30,'Control Sample Data'!O79&gt;=30)),"A","OKAY")))</f>
        <v>OKAY</v>
      </c>
    </row>
    <row r="80" spans="1:10" ht="15" customHeight="1" x14ac:dyDescent="0.3">
      <c r="A80" s="7" t="str">
        <f>'Gene Table'!B80</f>
        <v>TNFSF13</v>
      </c>
      <c r="B80" s="102">
        <v>78</v>
      </c>
      <c r="C80" s="9">
        <f>Calculations!CA81</f>
        <v>7.3886666666666665</v>
      </c>
      <c r="D80" s="9">
        <f>Calculations!CB81</f>
        <v>7.7839999999999998</v>
      </c>
      <c r="E80" s="10">
        <f t="shared" si="6"/>
        <v>5.9674625937627228E-3</v>
      </c>
      <c r="F80" s="10">
        <f t="shared" si="6"/>
        <v>4.5371434840848542E-3</v>
      </c>
      <c r="G80" s="9">
        <f t="shared" si="4"/>
        <v>1.3152466115949528</v>
      </c>
      <c r="H80" s="11">
        <f>IF(OR(COUNT(Calculations!CE81:CP81)&lt;3,COUNT(Calculations!CQ81:DB81)&lt;3),"N/A",IF(ISERROR(TTEST(Calculations!CQ81:DB81,Calculations!CE81:CP81,2,2)),"N/A",TTEST(Calculations!CQ81:DB81,Calculations!CE81:CP81,2,2)))</f>
        <v>4.4987729570091254E-3</v>
      </c>
      <c r="I80" s="9">
        <f t="shared" si="5"/>
        <v>1.3152466115949528</v>
      </c>
      <c r="J80" s="12" t="str">
        <f>IF(AND('Test Sample Data'!O80&gt;=35,'Control Sample Data'!O80&gt;=35),"C",IF(AND('Test Sample Data'!O80&gt;=30,'Control Sample Data'!O80&gt;=30, OR(H80&gt;=0.05, H80="N/A")),"B",IF(OR(AND('Test Sample Data'!O80&gt;=30,'Control Sample Data'!O80&lt;=30), AND('Test Sample Data'!O80&lt;=30,'Control Sample Data'!O80&gt;=30)),"A","OKAY")))</f>
        <v>OKAY</v>
      </c>
    </row>
    <row r="81" spans="1:10" ht="15" customHeight="1" x14ac:dyDescent="0.3">
      <c r="A81" s="7" t="str">
        <f>'Gene Table'!B81</f>
        <v>TNFSF13B</v>
      </c>
      <c r="B81" s="102">
        <v>79</v>
      </c>
      <c r="C81" s="9">
        <f>Calculations!CA82</f>
        <v>10.542</v>
      </c>
      <c r="D81" s="9">
        <f>Calculations!CB82</f>
        <v>11.920666666666667</v>
      </c>
      <c r="E81" s="10">
        <f t="shared" si="6"/>
        <v>6.7072081710430791E-4</v>
      </c>
      <c r="F81" s="10">
        <f t="shared" si="6"/>
        <v>2.5794182308331432E-4</v>
      </c>
      <c r="G81" s="9">
        <f t="shared" si="4"/>
        <v>2.6002794315665025</v>
      </c>
      <c r="H81" s="11">
        <f>IF(OR(COUNT(Calculations!CE82:CP82)&lt;3,COUNT(Calculations!CQ82:DB82)&lt;3),"N/A",IF(ISERROR(TTEST(Calculations!CQ82:DB82,Calculations!CE82:CP82,2,2)),"N/A",TTEST(Calculations!CQ82:DB82,Calculations!CE82:CP82,2,2)))</f>
        <v>7.7286986698393053E-5</v>
      </c>
      <c r="I81" s="9">
        <f t="shared" si="5"/>
        <v>2.6002794315665025</v>
      </c>
      <c r="J81" s="12" t="str">
        <f>IF(AND('Test Sample Data'!O81&gt;=35,'Control Sample Data'!O81&gt;=35),"C",IF(AND('Test Sample Data'!O81&gt;=30,'Control Sample Data'!O81&gt;=30, OR(H81&gt;=0.05, H81="N/A")),"B",IF(OR(AND('Test Sample Data'!O81&gt;=30,'Control Sample Data'!O81&lt;=30), AND('Test Sample Data'!O81&lt;=30,'Control Sample Data'!O81&gt;=30)),"A","OKAY")))</f>
        <v>A</v>
      </c>
    </row>
    <row r="82" spans="1:10" ht="15" customHeight="1" x14ac:dyDescent="0.3">
      <c r="A82" s="7" t="str">
        <f>'Gene Table'!B82</f>
        <v>TNFSF14</v>
      </c>
      <c r="B82" s="102">
        <v>80</v>
      </c>
      <c r="C82" s="9">
        <f>Calculations!CA83</f>
        <v>11.018666666666666</v>
      </c>
      <c r="D82" s="9">
        <f>Calculations!CB83</f>
        <v>6.2840000000000016</v>
      </c>
      <c r="E82" s="10">
        <f t="shared" si="6"/>
        <v>4.8200419842328785E-4</v>
      </c>
      <c r="F82" s="10">
        <f t="shared" si="6"/>
        <v>1.2832979699251014E-2</v>
      </c>
      <c r="G82" s="9">
        <f t="shared" si="4"/>
        <v>3.755980370259758E-2</v>
      </c>
      <c r="H82" s="11">
        <f>IF(OR(COUNT(Calculations!CE83:CP83)&lt;3,COUNT(Calculations!CQ83:DB83)&lt;3),"N/A",IF(ISERROR(TTEST(Calculations!CQ83:DB83,Calculations!CE83:CP83,2,2)),"N/A",TTEST(Calculations!CQ83:DB83,Calculations!CE83:CP83,2,2)))</f>
        <v>9.1177894177461351E-4</v>
      </c>
      <c r="I82" s="9">
        <f t="shared" si="5"/>
        <v>-26.624207301989745</v>
      </c>
      <c r="J82" s="12" t="str">
        <f>IF(AND('Test Sample Data'!O82&gt;=35,'Control Sample Data'!O82&gt;=35),"C",IF(AND('Test Sample Data'!O82&gt;=30,'Control Sample Data'!O82&gt;=30, OR(H82&gt;=0.05, H82="N/A")),"B",IF(OR(AND('Test Sample Data'!O82&gt;=30,'Control Sample Data'!O82&lt;=30), AND('Test Sample Data'!O82&lt;=30,'Control Sample Data'!O82&gt;=30)),"A","OKAY")))</f>
        <v>OKAY</v>
      </c>
    </row>
    <row r="83" spans="1:10" ht="15" customHeight="1" x14ac:dyDescent="0.3">
      <c r="A83" s="7" t="str">
        <f>'Gene Table'!B83</f>
        <v>TNFSF4</v>
      </c>
      <c r="B83" s="105">
        <v>81</v>
      </c>
      <c r="C83" s="9">
        <f>Calculations!CA84</f>
        <v>14.112</v>
      </c>
      <c r="D83" s="9">
        <f>Calculations!CB84</f>
        <v>16.537333333333333</v>
      </c>
      <c r="E83" s="10">
        <f t="shared" si="6"/>
        <v>5.6476100344107175E-5</v>
      </c>
      <c r="F83" s="10">
        <f t="shared" si="6"/>
        <v>1.0513967213057007E-5</v>
      </c>
      <c r="G83" s="9">
        <f t="shared" si="4"/>
        <v>5.3715309549349799</v>
      </c>
      <c r="H83" s="11">
        <f>IF(OR(COUNT(Calculations!CE84:CP84)&lt;3,COUNT(Calculations!CQ84:DB84)&lt;3),"N/A",IF(ISERROR(TTEST(Calculations!CQ84:DB84,Calculations!CE84:CP84,2,2)),"N/A",TTEST(Calculations!CQ84:DB84,Calculations!CE84:CP84,2,2)))</f>
        <v>1.4696447396822509E-2</v>
      </c>
      <c r="I83" s="9">
        <f t="shared" si="5"/>
        <v>5.3715309549349799</v>
      </c>
      <c r="J83" s="12" t="str">
        <f>IF(AND('Test Sample Data'!O83&gt;=35,'Control Sample Data'!O83&gt;=35),"C",IF(AND('Test Sample Data'!O83&gt;=30,'Control Sample Data'!O83&gt;=30, OR(H83&gt;=0.05, H83="N/A")),"B",IF(OR(AND('Test Sample Data'!O83&gt;=30,'Control Sample Data'!O83&lt;=30), AND('Test Sample Data'!O83&lt;=30,'Control Sample Data'!O83&gt;=30)),"A","OKAY")))</f>
        <v>OKAY</v>
      </c>
    </row>
    <row r="84" spans="1:10" ht="15" customHeight="1" x14ac:dyDescent="0.3">
      <c r="A84" s="7" t="str">
        <f>'Gene Table'!B84</f>
        <v>TNFSF8</v>
      </c>
      <c r="B84" s="102">
        <v>82</v>
      </c>
      <c r="C84" s="9">
        <f>Calculations!CA85</f>
        <v>9.7686666666666664</v>
      </c>
      <c r="D84" s="9">
        <f>Calculations!CB85</f>
        <v>8.4240000000000013</v>
      </c>
      <c r="E84" s="10">
        <f t="shared" si="6"/>
        <v>1.1464056444523141E-3</v>
      </c>
      <c r="F84" s="10">
        <f t="shared" si="6"/>
        <v>2.9115437242166397E-3</v>
      </c>
      <c r="G84" s="9">
        <f t="shared" si="4"/>
        <v>0.39374495217679006</v>
      </c>
      <c r="H84" s="11">
        <f>IF(OR(COUNT(Calculations!CE85:CP85)&lt;3,COUNT(Calculations!CQ85:DB85)&lt;3),"N/A",IF(ISERROR(TTEST(Calculations!CQ85:DB85,Calculations!CE85:CP85,2,2)),"N/A",TTEST(Calculations!CQ85:DB85,Calculations!CE85:CP85,2,2)))</f>
        <v>2.5281763396412405E-4</v>
      </c>
      <c r="I84" s="9">
        <f t="shared" si="5"/>
        <v>-2.5397150984960528</v>
      </c>
      <c r="J84" s="12" t="str">
        <f>IF(AND('Test Sample Data'!O84&gt;=35,'Control Sample Data'!O84&gt;=35),"C",IF(AND('Test Sample Data'!O84&gt;=30,'Control Sample Data'!O84&gt;=30, OR(H84&gt;=0.05, H84="N/A")),"B",IF(OR(AND('Test Sample Data'!O84&gt;=30,'Control Sample Data'!O84&lt;=30), AND('Test Sample Data'!O84&lt;=30,'Control Sample Data'!O84&gt;=30)),"A","OKAY")))</f>
        <v>OKAY</v>
      </c>
    </row>
    <row r="85" spans="1:10" ht="15" customHeight="1" x14ac:dyDescent="0.3">
      <c r="A85" s="7" t="str">
        <f>'Gene Table'!B85</f>
        <v>TXLNA</v>
      </c>
      <c r="B85" s="102">
        <v>83</v>
      </c>
      <c r="C85" s="9">
        <f>Calculations!CA86</f>
        <v>8.032</v>
      </c>
      <c r="D85" s="9">
        <f>Calculations!CB86</f>
        <v>7.8240000000000007</v>
      </c>
      <c r="E85" s="10">
        <f t="shared" si="6"/>
        <v>3.8205604431536719E-3</v>
      </c>
      <c r="F85" s="10">
        <f t="shared" si="6"/>
        <v>4.4130750569145423E-3</v>
      </c>
      <c r="G85" s="9">
        <f t="shared" si="4"/>
        <v>0.8657365655196595</v>
      </c>
      <c r="H85" s="11">
        <f>IF(OR(COUNT(Calculations!CE86:CP86)&lt;3,COUNT(Calculations!CQ86:DB86)&lt;3),"N/A",IF(ISERROR(TTEST(Calculations!CQ86:DB86,Calculations!CE86:CP86,2,2)),"N/A",TTEST(Calculations!CQ86:DB86,Calculations!CE86:CP86,2,2)))</f>
        <v>2.8273983238318576E-2</v>
      </c>
      <c r="I85" s="9">
        <f t="shared" si="5"/>
        <v>-1.1550857845535827</v>
      </c>
      <c r="J85" s="12" t="str">
        <f>IF(AND('Test Sample Data'!O85&gt;=35,'Control Sample Data'!O85&gt;=35),"C",IF(AND('Test Sample Data'!O85&gt;=30,'Control Sample Data'!O85&gt;=30, OR(H85&gt;=0.05, H85="N/A")),"B",IF(OR(AND('Test Sample Data'!O85&gt;=30,'Control Sample Data'!O85&lt;=30), AND('Test Sample Data'!O85&lt;=30,'Control Sample Data'!O85&gt;=30)),"A","OKAY")))</f>
        <v>OKAY</v>
      </c>
    </row>
    <row r="86" spans="1:10" ht="15" customHeight="1" x14ac:dyDescent="0.3">
      <c r="A86" s="7" t="str">
        <f>'Gene Table'!B86</f>
        <v>VEGFA</v>
      </c>
      <c r="B86" s="102">
        <v>84</v>
      </c>
      <c r="C86" s="9">
        <f>Calculations!CA87</f>
        <v>1.5053333333333327</v>
      </c>
      <c r="D86" s="9">
        <f>Calculations!CB87</f>
        <v>3.8040000000000007</v>
      </c>
      <c r="E86" s="10">
        <f t="shared" si="6"/>
        <v>0.35224879263012537</v>
      </c>
      <c r="F86" s="10">
        <f t="shared" si="6"/>
        <v>7.1594868623734764E-2</v>
      </c>
      <c r="G86" s="9">
        <f t="shared" si="4"/>
        <v>4.9200284797135536</v>
      </c>
      <c r="H86" s="11">
        <f>IF(OR(COUNT(Calculations!CE87:CP87)&lt;3,COUNT(Calculations!CQ87:DB87)&lt;3),"N/A",IF(ISERROR(TTEST(Calculations!CQ87:DB87,Calculations!CE87:CP87,2,2)),"N/A",TTEST(Calculations!CQ87:DB87,Calculations!CE87:CP87,2,2)))</f>
        <v>5.6786318573741467E-7</v>
      </c>
      <c r="I86" s="13">
        <f t="shared" si="5"/>
        <v>4.9200284797135536</v>
      </c>
      <c r="J86" s="12" t="str">
        <f>IF(AND('Test Sample Data'!O86&gt;=35,'Control Sample Data'!O86&gt;=35),"C",IF(AND('Test Sample Data'!O86&gt;=30,'Control Sample Data'!O86&gt;=30, OR(H86&gt;=0.05, H86="N/A")),"B",IF(OR(AND('Test Sample Data'!O86&gt;=30,'Control Sample Data'!O86&lt;=30), AND('Test Sample Data'!O86&lt;=30,'Control Sample Data'!O86&gt;=30)),"A","OKAY")))</f>
        <v>OKAY</v>
      </c>
    </row>
    <row r="87" spans="1:10" ht="15" customHeight="1" x14ac:dyDescent="0.3">
      <c r="A87" s="7" t="str">
        <f>'Gene Table'!B87</f>
        <v>ACTB</v>
      </c>
      <c r="B87" s="102">
        <v>85</v>
      </c>
      <c r="C87" s="9">
        <f>Calculations!CA88</f>
        <v>-4.1479999999999997</v>
      </c>
      <c r="D87" s="9">
        <f>Calculations!CB88</f>
        <v>-4.3859999999999992</v>
      </c>
      <c r="E87" s="10">
        <f t="shared" si="6"/>
        <v>17.728517565838811</v>
      </c>
      <c r="F87" s="10">
        <f t="shared" si="6"/>
        <v>20.908244062290763</v>
      </c>
      <c r="G87" s="9">
        <f t="shared" si="4"/>
        <v>0.847919964633148</v>
      </c>
      <c r="H87" s="11">
        <f>IF(OR(COUNT(Calculations!CE88:CP88)&lt;3,COUNT(Calculations!CQ88:DB88)&lt;3),"N/A",IF(ISERROR(TTEST(Calculations!CQ88:DB88,Calculations!CE88:CP88,2,2)),"N/A",TTEST(Calculations!CQ88:DB88,Calculations!CE88:CP88,2,2)))</f>
        <v>0.28551159573383844</v>
      </c>
      <c r="I87" s="9">
        <f t="shared" si="5"/>
        <v>-1.1793565922612157</v>
      </c>
      <c r="J87" s="12" t="str">
        <f>IF(AND('Test Sample Data'!O87&gt;=35,'Control Sample Data'!O87&gt;=35),"C",IF(AND('Test Sample Data'!O87&gt;=30,'Control Sample Data'!O87&gt;=30, OR(H87&gt;=0.05, H87="N/A")),"B",IF(OR(AND('Test Sample Data'!O87&gt;=30,'Control Sample Data'!O87&lt;=30), AND('Test Sample Data'!O87&lt;=30,'Control Sample Data'!O87&gt;=30)),"A","OKAY")))</f>
        <v>OKAY</v>
      </c>
    </row>
    <row r="88" spans="1:10" ht="15" customHeight="1" x14ac:dyDescent="0.3">
      <c r="A88" s="7" t="str">
        <f>'Gene Table'!B88</f>
        <v>B2M</v>
      </c>
      <c r="B88" s="102">
        <v>86</v>
      </c>
      <c r="C88" s="9">
        <f>Calculations!CA89</f>
        <v>5.7720000000000011</v>
      </c>
      <c r="D88" s="9">
        <f>Calculations!CB89</f>
        <v>6.0306666666666677</v>
      </c>
      <c r="E88" s="10">
        <f t="shared" si="6"/>
        <v>1.8300159081543897E-2</v>
      </c>
      <c r="F88" s="10">
        <f t="shared" si="6"/>
        <v>1.5296372091599168E-2</v>
      </c>
      <c r="G88" s="9">
        <f t="shared" si="4"/>
        <v>1.1963725105506828</v>
      </c>
      <c r="H88" s="11">
        <f>IF(OR(COUNT(Calculations!CE89:CP89)&lt;3,COUNT(Calculations!CQ89:DB89)&lt;3),"N/A",IF(ISERROR(TTEST(Calculations!CQ89:DB89,Calculations!CE89:CP89,2,2)),"N/A",TTEST(Calculations!CQ89:DB89,Calculations!CE89:CP89,2,2)))</f>
        <v>0.31915274307877317</v>
      </c>
      <c r="I88" s="9">
        <f t="shared" si="5"/>
        <v>1.1963725105506828</v>
      </c>
      <c r="J88" s="12" t="str">
        <f>IF(AND('Test Sample Data'!O88&gt;=35,'Control Sample Data'!O88&gt;=35),"C",IF(AND('Test Sample Data'!O88&gt;=30,'Control Sample Data'!O88&gt;=30, OR(H88&gt;=0.05, H88="N/A")),"B",IF(OR(AND('Test Sample Data'!O88&gt;=30,'Control Sample Data'!O88&lt;=30), AND('Test Sample Data'!O88&lt;=30,'Control Sample Data'!O88&gt;=30)),"A","OKAY")))</f>
        <v>OKAY</v>
      </c>
    </row>
    <row r="89" spans="1:10" ht="15" customHeight="1" x14ac:dyDescent="0.3">
      <c r="A89" s="7" t="str">
        <f>'Gene Table'!B89</f>
        <v>GAPDH</v>
      </c>
      <c r="B89" s="106">
        <v>87</v>
      </c>
      <c r="C89" s="9">
        <f>Calculations!CA90</f>
        <v>0.25200000000000128</v>
      </c>
      <c r="D89" s="9">
        <f>Calculations!CB90</f>
        <v>8.7333333333333485E-2</v>
      </c>
      <c r="E89" s="10">
        <f t="shared" si="6"/>
        <v>0.83973149294413951</v>
      </c>
      <c r="F89" s="10">
        <f t="shared" si="6"/>
        <v>0.9412609619546396</v>
      </c>
      <c r="G89" s="9">
        <f t="shared" si="4"/>
        <v>0.8921346224752994</v>
      </c>
      <c r="H89" s="11">
        <f>IF(OR(COUNT(Calculations!CE90:CP90)&lt;3,COUNT(Calculations!CQ90:DB90)&lt;3),"N/A",IF(ISERROR(TTEST(Calculations!CQ90:DB90,Calculations!CE90:CP90,2,2)),"N/A",TTEST(Calculations!CQ90:DB90,Calculations!CE90:CP90,2,2)))</f>
        <v>3.2162493595250204E-2</v>
      </c>
      <c r="I89" s="9">
        <f t="shared" si="5"/>
        <v>-1.1209070635835423</v>
      </c>
      <c r="J89" s="12" t="str">
        <f>IF(AND('Test Sample Data'!O89&gt;=35,'Control Sample Data'!O89&gt;=35),"C",IF(AND('Test Sample Data'!O89&gt;=30,'Control Sample Data'!O89&gt;=30, OR(H89&gt;=0.05, H89="N/A")),"B",IF(OR(AND('Test Sample Data'!O89&gt;=30,'Control Sample Data'!O89&lt;=30), AND('Test Sample Data'!O89&lt;=30,'Control Sample Data'!O89&gt;=30)),"A","OKAY")))</f>
        <v>OKAY</v>
      </c>
    </row>
    <row r="90" spans="1:10" ht="15" customHeight="1" x14ac:dyDescent="0.3">
      <c r="A90" s="7" t="str">
        <f>'Gene Table'!B90</f>
        <v>HPRT1</v>
      </c>
      <c r="B90" s="102">
        <v>88</v>
      </c>
      <c r="C90" s="9">
        <f>Calculations!CA91</f>
        <v>-0.42133333333333428</v>
      </c>
      <c r="D90" s="9">
        <f>Calculations!CB91</f>
        <v>-0.57266666666666544</v>
      </c>
      <c r="E90" s="10">
        <f t="shared" si="6"/>
        <v>1.3391646339665484</v>
      </c>
      <c r="F90" s="10">
        <f t="shared" si="6"/>
        <v>1.4872700903768545</v>
      </c>
      <c r="G90" s="9">
        <f t="shared" si="4"/>
        <v>0.90041791509921498</v>
      </c>
      <c r="H90" s="11">
        <f>IF(OR(COUNT(Calculations!CE91:CP91)&lt;3,COUNT(Calculations!CQ91:DB91)&lt;3),"N/A",IF(ISERROR(TTEST(Calculations!CQ91:DB91,Calculations!CE91:CP91,2,2)),"N/A",TTEST(Calculations!CQ91:DB91,Calculations!CE91:CP91,2,2)))</f>
        <v>2.3310555356302335E-2</v>
      </c>
      <c r="I90" s="9">
        <f t="shared" si="5"/>
        <v>-1.1105954060118988</v>
      </c>
      <c r="J90" s="12" t="str">
        <f>IF(AND('Test Sample Data'!O90&gt;=35,'Control Sample Data'!O90&gt;=35),"C",IF(AND('Test Sample Data'!O90&gt;=30,'Control Sample Data'!O90&gt;=30, OR(H90&gt;=0.05, H90="N/A")),"B",IF(OR(AND('Test Sample Data'!O90&gt;=30,'Control Sample Data'!O90&lt;=30), AND('Test Sample Data'!O90&lt;=30,'Control Sample Data'!O90&gt;=30)),"A","OKAY")))</f>
        <v>OKAY</v>
      </c>
    </row>
    <row r="91" spans="1:10" ht="15" customHeight="1" x14ac:dyDescent="0.3">
      <c r="A91" s="7" t="str">
        <f>'Gene Table'!B91</f>
        <v>RPLP0</v>
      </c>
      <c r="B91" s="102">
        <v>89</v>
      </c>
      <c r="C91" s="9">
        <f>Calculations!CA92</f>
        <v>-1.454666666666667</v>
      </c>
      <c r="D91" s="9">
        <f>Calculations!CB92</f>
        <v>-1.1593333333333327</v>
      </c>
      <c r="E91" s="10">
        <f t="shared" si="6"/>
        <v>2.7409322469735651</v>
      </c>
      <c r="F91" s="10">
        <f t="shared" si="6"/>
        <v>2.2335419221143966</v>
      </c>
      <c r="G91" s="9">
        <f t="shared" si="4"/>
        <v>1.2271684806250891</v>
      </c>
      <c r="H91" s="11">
        <f>IF(OR(COUNT(Calculations!CE92:CP92)&lt;3,COUNT(Calculations!CQ92:DB92)&lt;3),"N/A",IF(ISERROR(TTEST(Calculations!CQ92:DB92,Calculations!CE92:CP92,2,2)),"N/A",TTEST(Calculations!CQ92:DB92,Calculations!CE92:CP92,2,2)))</f>
        <v>3.40008182582895E-3</v>
      </c>
      <c r="I91" s="9">
        <f t="shared" si="5"/>
        <v>1.2271684806250891</v>
      </c>
      <c r="J91" s="12" t="str">
        <f>IF(AND('Test Sample Data'!O91&gt;=35,'Control Sample Data'!O91&gt;=35),"C",IF(AND('Test Sample Data'!O91&gt;=30,'Control Sample Data'!O91&gt;=30, OR(H91&gt;=0.05, H91="N/A")),"B",IF(OR(AND('Test Sample Data'!O91&gt;=30,'Control Sample Data'!O91&lt;=30), AND('Test Sample Data'!O91&lt;=30,'Control Sample Data'!O91&gt;=30)),"A","OKAY")))</f>
        <v>OKAY</v>
      </c>
    </row>
    <row r="92" spans="1:10" ht="15" customHeight="1" x14ac:dyDescent="0.3">
      <c r="A92" s="7" t="str">
        <f>'Gene Table'!B92</f>
        <v>HGDC</v>
      </c>
      <c r="B92" s="102">
        <v>90</v>
      </c>
      <c r="C92" s="9">
        <f>Calculations!CA93</f>
        <v>16.342000000000002</v>
      </c>
      <c r="D92" s="9">
        <f>Calculations!CB93</f>
        <v>16.537333333333333</v>
      </c>
      <c r="E92" s="10">
        <f t="shared" ref="E92:E98" si="7">IF(ISERROR(2^-C92),"N/A",2^-C92)</f>
        <v>1.2038373426093518E-5</v>
      </c>
      <c r="F92" s="10">
        <f t="shared" ref="F92:F98" si="8">IF(ISERROR(2^-D92),"N/A",2^-D92)</f>
        <v>1.0513967213057007E-5</v>
      </c>
      <c r="G92" s="9">
        <f t="shared" ref="G92:G98" si="9">IF(ISERROR(E92/F92),"N/A",E92/F92)</f>
        <v>1.1449886785973036</v>
      </c>
      <c r="H92" s="11">
        <f>IF(OR(COUNT(Calculations!CE93:CP93)&lt;3,COUNT(Calculations!CQ93:DB93)&lt;3),"N/A",IF(ISERROR(TTEST(Calculations!CQ93:DB93,Calculations!CE93:CP93,2,2)),"N/A",TTEST(Calculations!CQ93:DB93,Calculations!CE93:CP93,2,2)))</f>
        <v>6.1565065283568671E-2</v>
      </c>
      <c r="I92" s="9">
        <f t="shared" ref="I92:I98" si="10">IF(G92&gt;1,G92,-1/G92)</f>
        <v>1.1449886785973036</v>
      </c>
      <c r="J92" s="12" t="str">
        <f>IF(AND('Test Sample Data'!O92&gt;=35,'Control Sample Data'!O92&gt;=35),"C",IF(AND('Test Sample Data'!O92&gt;=30,'Control Sample Data'!O92&gt;=30, OR(H92&gt;=0.05, H92="N/A")),"B",IF(OR(AND('Test Sample Data'!O92&gt;=30,'Control Sample Data'!O92&lt;=30), AND('Test Sample Data'!O92&lt;=30,'Control Sample Data'!O92&gt;=30)),"A","OKAY")))</f>
        <v>C</v>
      </c>
    </row>
    <row r="93" spans="1:10" ht="15" customHeight="1" x14ac:dyDescent="0.3">
      <c r="A93" s="7" t="str">
        <f>'Gene Table'!B93</f>
        <v>RTC1</v>
      </c>
      <c r="B93" s="102">
        <v>91</v>
      </c>
      <c r="C93" s="9">
        <f>Calculations!CA94</f>
        <v>1.5886666666666673</v>
      </c>
      <c r="D93" s="9">
        <f>Calculations!CB94</f>
        <v>2.834000000000001</v>
      </c>
      <c r="E93" s="10">
        <f t="shared" si="7"/>
        <v>0.33247858703671573</v>
      </c>
      <c r="F93" s="10">
        <f t="shared" si="8"/>
        <v>0.14024293506631047</v>
      </c>
      <c r="G93" s="9">
        <f t="shared" si="9"/>
        <v>2.3707332342945566</v>
      </c>
      <c r="H93" s="11">
        <f>IF(OR(COUNT(Calculations!CE94:CP94)&lt;3,COUNT(Calculations!CQ94:DB94)&lt;3),"N/A",IF(ISERROR(TTEST(Calculations!CQ94:DB94,Calculations!CE94:CP94,2,2)),"N/A",TTEST(Calculations!CQ94:DB94,Calculations!CE94:CP94,2,2)))</f>
        <v>5.2543491118575087E-3</v>
      </c>
      <c r="I93" s="9">
        <f t="shared" si="10"/>
        <v>2.3707332342945566</v>
      </c>
      <c r="J93" s="12" t="str">
        <f>IF(AND('Test Sample Data'!O93&gt;=35,'Control Sample Data'!O93&gt;=35),"C",IF(AND('Test Sample Data'!O93&gt;=30,'Control Sample Data'!O93&gt;=30, OR(H93&gt;=0.05, H93="N/A")),"B",IF(OR(AND('Test Sample Data'!O93&gt;=30,'Control Sample Data'!O93&lt;=30), AND('Test Sample Data'!O93&lt;=30,'Control Sample Data'!O93&gt;=30)),"A","OKAY")))</f>
        <v>OKAY</v>
      </c>
    </row>
    <row r="94" spans="1:10" ht="15" customHeight="1" x14ac:dyDescent="0.3">
      <c r="A94" s="7" t="str">
        <f>'Gene Table'!B94</f>
        <v>RTC2</v>
      </c>
      <c r="B94" s="102">
        <v>92</v>
      </c>
      <c r="C94" s="9">
        <f>Calculations!CA95</f>
        <v>1.4420000000000002</v>
      </c>
      <c r="D94" s="9">
        <f>Calculations!CB95</f>
        <v>2.7940000000000005</v>
      </c>
      <c r="E94" s="10">
        <f t="shared" si="7"/>
        <v>0.36805671554204455</v>
      </c>
      <c r="F94" s="10">
        <f t="shared" si="8"/>
        <v>0.14418570063250277</v>
      </c>
      <c r="G94" s="9">
        <f t="shared" si="9"/>
        <v>2.5526575376579062</v>
      </c>
      <c r="H94" s="11">
        <f>IF(OR(COUNT(Calculations!CE95:CP95)&lt;3,COUNT(Calculations!CQ95:DB95)&lt;3),"N/A",IF(ISERROR(TTEST(Calculations!CQ95:DB95,Calculations!CE95:CP95,2,2)),"N/A",TTEST(Calculations!CQ95:DB95,Calculations!CE95:CP95,2,2)))</f>
        <v>5.9599175878710556E-4</v>
      </c>
      <c r="I94" s="9">
        <f t="shared" si="10"/>
        <v>2.5526575376579062</v>
      </c>
      <c r="J94" s="12" t="str">
        <f>IF(AND('Test Sample Data'!O94&gt;=35,'Control Sample Data'!O94&gt;=35),"C",IF(AND('Test Sample Data'!O94&gt;=30,'Control Sample Data'!O94&gt;=30, OR(H94&gt;=0.05, H94="N/A")),"B",IF(OR(AND('Test Sample Data'!O94&gt;=30,'Control Sample Data'!O94&lt;=30), AND('Test Sample Data'!O94&lt;=30,'Control Sample Data'!O94&gt;=30)),"A","OKAY")))</f>
        <v>OKAY</v>
      </c>
    </row>
    <row r="95" spans="1:10" ht="15" customHeight="1" x14ac:dyDescent="0.3">
      <c r="A95" s="7" t="str">
        <f>'Gene Table'!B95</f>
        <v>RTC3</v>
      </c>
      <c r="B95" s="102">
        <v>93</v>
      </c>
      <c r="C95" s="9">
        <f>Calculations!CA96</f>
        <v>1.488666666666667</v>
      </c>
      <c r="D95" s="9">
        <f>Calculations!CB96</f>
        <v>2.920666666666667</v>
      </c>
      <c r="E95" s="10">
        <f t="shared" si="7"/>
        <v>0.35634172644751522</v>
      </c>
      <c r="F95" s="10">
        <f t="shared" si="8"/>
        <v>0.13206621341865699</v>
      </c>
      <c r="G95" s="9">
        <f t="shared" si="9"/>
        <v>2.6982050686793966</v>
      </c>
      <c r="H95" s="11">
        <f>IF(OR(COUNT(Calculations!CE96:CP96)&lt;3,COUNT(Calculations!CQ96:DB96)&lt;3),"N/A",IF(ISERROR(TTEST(Calculations!CQ96:DB96,Calculations!CE96:CP96,2,2)),"N/A",TTEST(Calculations!CQ96:DB96,Calculations!CE96:CP96,2,2)))</f>
        <v>1.725508935066132E-4</v>
      </c>
      <c r="I95" s="9">
        <f t="shared" si="10"/>
        <v>2.6982050686793966</v>
      </c>
      <c r="J95" s="12" t="str">
        <f>IF(AND('Test Sample Data'!O95&gt;=35,'Control Sample Data'!O95&gt;=35),"C",IF(AND('Test Sample Data'!O95&gt;=30,'Control Sample Data'!O95&gt;=30, OR(H95&gt;=0.05, H95="N/A")),"B",IF(OR(AND('Test Sample Data'!O95&gt;=30,'Control Sample Data'!O95&lt;=30), AND('Test Sample Data'!O95&lt;=30,'Control Sample Data'!O95&gt;=30)),"A","OKAY")))</f>
        <v>OKAY</v>
      </c>
    </row>
    <row r="96" spans="1:10" ht="15" customHeight="1" x14ac:dyDescent="0.3">
      <c r="A96" s="7" t="str">
        <f>'Gene Table'!B96</f>
        <v>PPC1</v>
      </c>
      <c r="B96" s="102">
        <v>94</v>
      </c>
      <c r="C96" s="9">
        <f>Calculations!CA97</f>
        <v>-0.47133333333333266</v>
      </c>
      <c r="D96" s="9">
        <f>Calculations!CB97</f>
        <v>-0.91266666666666529</v>
      </c>
      <c r="E96" s="10">
        <f t="shared" si="7"/>
        <v>1.3863901727944434</v>
      </c>
      <c r="F96" s="10">
        <f t="shared" si="8"/>
        <v>1.8825219239092774</v>
      </c>
      <c r="G96" s="9">
        <f t="shared" si="9"/>
        <v>0.73645366632195275</v>
      </c>
      <c r="H96" s="11">
        <f>IF(OR(COUNT(Calculations!CE97:CP97)&lt;3,COUNT(Calculations!CQ97:DB97)&lt;3),"N/A",IF(ISERROR(TTEST(Calculations!CQ97:DB97,Calculations!CE97:CP97,2,2)),"N/A",TTEST(Calculations!CQ97:DB97,Calculations!CE97:CP97,2,2)))</f>
        <v>4.9025959766821614E-3</v>
      </c>
      <c r="I96" s="9">
        <f t="shared" si="10"/>
        <v>-1.3578586756099245</v>
      </c>
      <c r="J96" s="12" t="str">
        <f>IF(AND('Test Sample Data'!O96&gt;=35,'Control Sample Data'!O96&gt;=35),"C",IF(AND('Test Sample Data'!O96&gt;=30,'Control Sample Data'!O96&gt;=30, OR(H96&gt;=0.05, H96="N/A")),"B",IF(OR(AND('Test Sample Data'!O96&gt;=30,'Control Sample Data'!O96&lt;=30), AND('Test Sample Data'!O96&lt;=30,'Control Sample Data'!O96&gt;=30)),"A","OKAY")))</f>
        <v>OKAY</v>
      </c>
    </row>
    <row r="97" spans="1:10" ht="15" customHeight="1" x14ac:dyDescent="0.3">
      <c r="A97" s="7" t="str">
        <f>'Gene Table'!B97</f>
        <v>PPC2</v>
      </c>
      <c r="B97" s="102">
        <v>95</v>
      </c>
      <c r="C97" s="9">
        <f>Calculations!CA98</f>
        <v>-0.52466666666666606</v>
      </c>
      <c r="D97" s="9">
        <f>Calculations!CB98</f>
        <v>-0.93266666666666609</v>
      </c>
      <c r="E97" s="10">
        <f t="shared" si="7"/>
        <v>1.4386011541643056</v>
      </c>
      <c r="F97" s="10">
        <f t="shared" si="8"/>
        <v>1.9088009506603771</v>
      </c>
      <c r="G97" s="9">
        <f t="shared" si="9"/>
        <v>0.7536674547791905</v>
      </c>
      <c r="H97" s="11">
        <f>IF(OR(COUNT(Calculations!CE98:CP98)&lt;3,COUNT(Calculations!CQ98:DB98)&lt;3),"N/A",IF(ISERROR(TTEST(Calculations!CQ98:DB98,Calculations!CE98:CP98,2,2)),"N/A",TTEST(Calculations!CQ98:DB98,Calculations!CE98:CP98,2,2)))</f>
        <v>4.3913448124411718E-3</v>
      </c>
      <c r="I97" s="9">
        <f t="shared" si="10"/>
        <v>-1.3268451405971617</v>
      </c>
      <c r="J97" s="12" t="str">
        <f>IF(AND('Test Sample Data'!O97&gt;=35,'Control Sample Data'!O97&gt;=35),"C",IF(AND('Test Sample Data'!O97&gt;=30,'Control Sample Data'!O97&gt;=30, OR(H97&gt;=0.05, H97="N/A")),"B",IF(OR(AND('Test Sample Data'!O97&gt;=30,'Control Sample Data'!O97&lt;=30), AND('Test Sample Data'!O97&lt;=30,'Control Sample Data'!O97&gt;=30)),"A","OKAY")))</f>
        <v>OKAY</v>
      </c>
    </row>
    <row r="98" spans="1:10" ht="15" customHeight="1" x14ac:dyDescent="0.3">
      <c r="A98" s="7" t="str">
        <f>'Gene Table'!B98</f>
        <v>PPC3</v>
      </c>
      <c r="B98" s="102">
        <v>96</v>
      </c>
      <c r="C98" s="9">
        <f>Calculations!CA99</f>
        <v>-0.31133333333333485</v>
      </c>
      <c r="D98" s="9">
        <f>Calculations!CB99</f>
        <v>-0.6326666666666666</v>
      </c>
      <c r="E98" s="10">
        <f t="shared" si="7"/>
        <v>1.2408539627391926</v>
      </c>
      <c r="F98" s="10">
        <f t="shared" si="8"/>
        <v>1.5504281463409522</v>
      </c>
      <c r="G98" s="9">
        <f t="shared" si="9"/>
        <v>0.80032987382719922</v>
      </c>
      <c r="H98" s="11">
        <f>IF(OR(COUNT(Calculations!CE99:CP99)&lt;3,COUNT(Calculations!CQ99:DB99)&lt;3),"N/A",IF(ISERROR(TTEST(Calculations!CQ99:DB99,Calculations!CE99:CP99,2,2)),"N/A",TTEST(Calculations!CQ99:DB99,Calculations!CE99:CP99,2,2)))</f>
        <v>0.19617691485075725</v>
      </c>
      <c r="I98" s="9">
        <f t="shared" si="10"/>
        <v>-1.2494847845901</v>
      </c>
      <c r="J98" s="12" t="str">
        <f>IF(AND('Test Sample Data'!O98&gt;=35,'Control Sample Data'!O98&gt;=35),"C",IF(AND('Test Sample Data'!O98&gt;=30,'Control Sample Data'!O98&gt;=30, OR(H98&gt;=0.05, H98="N/A")),"B",IF(OR(AND('Test Sample Data'!O98&gt;=30,'Control Sample Data'!O98&lt;=30), AND('Test Sample Data'!O98&lt;=30,'Control Sample Data'!O98&gt;=30)),"A","OKAY")))</f>
        <v>OKAY</v>
      </c>
    </row>
    <row r="99" spans="1:10" ht="15" customHeight="1" x14ac:dyDescent="0.3">
      <c r="A99" s="59"/>
    </row>
    <row r="100" spans="1:10" ht="15" customHeight="1" x14ac:dyDescent="0.3">
      <c r="A100" s="59"/>
    </row>
    <row r="101" spans="1:10" ht="15" customHeight="1" x14ac:dyDescent="0.3">
      <c r="A101" s="60"/>
    </row>
    <row r="102" spans="1:10" ht="15" customHeight="1" x14ac:dyDescent="0.3">
      <c r="A102" s="60"/>
    </row>
    <row r="103" spans="1:10" ht="15" customHeight="1" x14ac:dyDescent="0.3">
      <c r="A103" s="59"/>
    </row>
    <row r="104" spans="1:10" ht="15" customHeight="1" x14ac:dyDescent="0.3">
      <c r="A104" s="59"/>
    </row>
    <row r="105" spans="1:10" ht="15" customHeight="1" x14ac:dyDescent="0.3">
      <c r="A105" s="59"/>
    </row>
    <row r="106" spans="1:10" ht="15" customHeight="1" x14ac:dyDescent="0.3">
      <c r="A106" s="59"/>
      <c r="G106" s="61"/>
      <c r="I106" s="61"/>
    </row>
    <row r="107" spans="1:10" ht="15" customHeight="1" x14ac:dyDescent="0.3">
      <c r="A107" s="60"/>
    </row>
    <row r="108" spans="1:10" ht="15" customHeight="1" x14ac:dyDescent="0.3">
      <c r="A108" s="60"/>
    </row>
    <row r="109" spans="1:10" ht="15" customHeight="1" x14ac:dyDescent="0.3">
      <c r="A109" s="59"/>
    </row>
    <row r="111" spans="1:10" ht="15" customHeight="1" x14ac:dyDescent="0.3">
      <c r="G111" s="62"/>
      <c r="I111" s="62"/>
    </row>
    <row r="112" spans="1:10" ht="15" customHeight="1" x14ac:dyDescent="0.3">
      <c r="G112" s="62"/>
      <c r="I112" s="62"/>
    </row>
    <row r="113" spans="7:9" ht="15" customHeight="1" x14ac:dyDescent="0.3">
      <c r="G113" s="62"/>
      <c r="I113" s="62"/>
    </row>
  </sheetData>
  <mergeCells count="3">
    <mergeCell ref="C1:D1"/>
    <mergeCell ref="E1:F1"/>
    <mergeCell ref="J1:J2"/>
  </mergeCells>
  <conditionalFormatting sqref="H3:H98">
    <cfRule type="cellIs" dxfId="4" priority="8" stopIfTrue="1" operator="lessThanOrEqual">
      <formula>0.05</formula>
    </cfRule>
  </conditionalFormatting>
  <conditionalFormatting sqref="G3:G98">
    <cfRule type="cellIs" dxfId="3" priority="9" stopIfTrue="1" operator="greaterThan">
      <formula>2</formula>
    </cfRule>
    <cfRule type="cellIs" dxfId="2" priority="10" stopIfTrue="1" operator="lessThan">
      <formula>0.5</formula>
    </cfRule>
  </conditionalFormatting>
  <conditionalFormatting sqref="I3:I98">
    <cfRule type="cellIs" dxfId="1" priority="11" stopIfTrue="1" operator="greaterThan">
      <formula>2</formula>
    </cfRule>
    <cfRule type="cellIs" dxfId="0" priority="12"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2"/>
  <sheetViews>
    <sheetView zoomScaleNormal="100" workbookViewId="0"/>
  </sheetViews>
  <sheetFormatPr defaultColWidth="6.58203125" defaultRowHeight="15" customHeight="1" x14ac:dyDescent="0.3"/>
  <cols>
    <col min="1" max="8" width="10.58203125" style="16" customWidth="1"/>
    <col min="9" max="9" width="6.58203125" style="16"/>
    <col min="10" max="10" width="6.58203125" style="12" customWidth="1"/>
    <col min="11" max="11" width="12.58203125" style="16" customWidth="1"/>
    <col min="12" max="13" width="15.58203125" style="16" customWidth="1"/>
    <col min="14" max="16384" width="6.58203125" style="16"/>
  </cols>
  <sheetData>
    <row r="1" spans="1:256" s="14" customFormat="1" ht="15" customHeight="1" x14ac:dyDescent="0.3">
      <c r="A1" s="63">
        <v>3</v>
      </c>
      <c r="B1" s="231" t="s">
        <v>169</v>
      </c>
      <c r="C1" s="232"/>
      <c r="D1" s="232"/>
      <c r="E1" s="233"/>
      <c r="F1" s="16"/>
      <c r="G1" s="64"/>
      <c r="H1" s="64"/>
      <c r="J1" s="112"/>
      <c r="IS1" s="16"/>
      <c r="IT1" s="16"/>
      <c r="IU1" s="16"/>
      <c r="IV1" s="16"/>
    </row>
    <row r="2" spans="1:256" ht="30" customHeight="1" x14ac:dyDescent="0.3">
      <c r="A2" s="235" t="s">
        <v>164</v>
      </c>
      <c r="B2" s="236"/>
      <c r="C2" s="236"/>
      <c r="D2" s="236"/>
      <c r="E2" s="236"/>
      <c r="F2" s="236"/>
      <c r="G2" s="236"/>
      <c r="H2" s="237"/>
    </row>
    <row r="3" spans="1:256" ht="30" customHeight="1" x14ac:dyDescent="0.3">
      <c r="A3" s="235" t="s">
        <v>165</v>
      </c>
      <c r="B3" s="236"/>
      <c r="C3" s="236"/>
      <c r="D3" s="236"/>
      <c r="E3" s="236"/>
      <c r="F3" s="236"/>
      <c r="G3" s="236"/>
      <c r="H3" s="237"/>
    </row>
    <row r="4" spans="1:256" ht="15" customHeight="1" x14ac:dyDescent="0.3">
      <c r="J4" s="181" t="s">
        <v>166</v>
      </c>
      <c r="K4" s="183"/>
      <c r="L4" s="183"/>
      <c r="M4" s="184"/>
      <c r="IS4" s="181" t="s">
        <v>166</v>
      </c>
      <c r="IT4" s="183"/>
      <c r="IU4" s="183"/>
      <c r="IV4" s="184"/>
    </row>
    <row r="5" spans="1:256" ht="15" customHeight="1" x14ac:dyDescent="0.3">
      <c r="J5" s="223" t="s">
        <v>268</v>
      </c>
      <c r="K5" s="223" t="s">
        <v>7</v>
      </c>
      <c r="L5" s="181" t="s">
        <v>167</v>
      </c>
      <c r="M5" s="183"/>
      <c r="IS5" s="223" t="s">
        <v>19</v>
      </c>
      <c r="IT5" s="223" t="s">
        <v>7</v>
      </c>
      <c r="IU5" s="181" t="s">
        <v>168</v>
      </c>
      <c r="IV5" s="183"/>
    </row>
    <row r="6" spans="1:256" ht="15" customHeight="1" x14ac:dyDescent="0.3">
      <c r="J6" s="234"/>
      <c r="K6" s="234"/>
      <c r="L6" s="1" t="str">
        <f>Results!C2</f>
        <v>Test Group</v>
      </c>
      <c r="M6" s="1" t="str">
        <f>Results!D2</f>
        <v>Control Group</v>
      </c>
      <c r="IS6" s="234"/>
      <c r="IT6" s="234"/>
      <c r="IU6" s="1" t="str">
        <f>Results!$C2</f>
        <v>Test Group</v>
      </c>
      <c r="IV6" s="1" t="str">
        <f>Results!$D2</f>
        <v>Control Group</v>
      </c>
    </row>
    <row r="7" spans="1:256" ht="15" customHeight="1" x14ac:dyDescent="0.3">
      <c r="J7" s="113">
        <f>'Gene Table'!A3</f>
        <v>1</v>
      </c>
      <c r="K7" s="25" t="str">
        <f>'Gene Table'!B3</f>
        <v>ADIPOQ</v>
      </c>
      <c r="L7" s="65">
        <f>IF(ISNUMBER(Results!E3),Results!E3,NA())</f>
        <v>4.7978200439496534E-4</v>
      </c>
      <c r="M7" s="65">
        <f>IF(ISNUMBER(Results!F3),Results!F3,NA())</f>
        <v>6.1775968034570464E-4</v>
      </c>
      <c r="IS7" s="25">
        <f>'Gene Table'!$A3</f>
        <v>1</v>
      </c>
      <c r="IT7" s="25" t="str">
        <f>'Gene Table'!$B3</f>
        <v>ADIPOQ</v>
      </c>
      <c r="IU7" s="65">
        <f>IF(ISNUMBER(L7),L7,"")</f>
        <v>4.7978200439496534E-4</v>
      </c>
      <c r="IV7" s="65">
        <f>IF(ISNUMBER(M7),M7,"")</f>
        <v>6.1775968034570464E-4</v>
      </c>
    </row>
    <row r="8" spans="1:256" ht="15" customHeight="1" x14ac:dyDescent="0.3">
      <c r="J8" s="113">
        <f>'Gene Table'!A4</f>
        <v>2</v>
      </c>
      <c r="K8" s="25" t="str">
        <f>'Gene Table'!B4</f>
        <v>BMP1</v>
      </c>
      <c r="L8" s="65">
        <f>IF(ISNUMBER(Results!E4),Results!E4,NA())</f>
        <v>1.8519507245834364E-4</v>
      </c>
      <c r="M8" s="65">
        <f>IF(ISNUMBER(Results!F4),Results!F4,NA())</f>
        <v>8.2000941511309428E-5</v>
      </c>
      <c r="IS8" s="25">
        <f>'Gene Table'!$A4</f>
        <v>2</v>
      </c>
      <c r="IT8" s="25" t="str">
        <f>'Gene Table'!$B4</f>
        <v>BMP1</v>
      </c>
      <c r="IU8" s="65">
        <f t="shared" ref="IU8:IV23" si="0">IF(ISNUMBER(L8),L8,"")</f>
        <v>1.8519507245834364E-4</v>
      </c>
      <c r="IV8" s="65">
        <f t="shared" si="0"/>
        <v>8.2000941511309428E-5</v>
      </c>
    </row>
    <row r="9" spans="1:256" ht="15" customHeight="1" x14ac:dyDescent="0.3">
      <c r="J9" s="113">
        <f>'Gene Table'!A5</f>
        <v>3</v>
      </c>
      <c r="K9" s="25" t="str">
        <f>'Gene Table'!B5</f>
        <v>BMP2</v>
      </c>
      <c r="L9" s="65">
        <f>IF(ISNUMBER(Results!E5),Results!E5,NA())</f>
        <v>1.4100168268476386E-4</v>
      </c>
      <c r="M9" s="65">
        <f>IF(ISNUMBER(Results!F5),Results!F5,NA())</f>
        <v>2.5650266368629167E-5</v>
      </c>
      <c r="IS9" s="25">
        <f>'Gene Table'!$A5</f>
        <v>3</v>
      </c>
      <c r="IT9" s="25" t="str">
        <f>'Gene Table'!$B5</f>
        <v>BMP2</v>
      </c>
      <c r="IU9" s="65">
        <f t="shared" si="0"/>
        <v>1.4100168268476386E-4</v>
      </c>
      <c r="IV9" s="65">
        <f t="shared" si="0"/>
        <v>2.5650266368629167E-5</v>
      </c>
    </row>
    <row r="10" spans="1:256" ht="15" customHeight="1" x14ac:dyDescent="0.3">
      <c r="J10" s="113">
        <f>'Gene Table'!A6</f>
        <v>4</v>
      </c>
      <c r="K10" s="25" t="str">
        <f>'Gene Table'!B6</f>
        <v>BMP3</v>
      </c>
      <c r="L10" s="65">
        <f>IF(ISNUMBER(Results!E6),Results!E6,NA())</f>
        <v>8.9030961785997002E-5</v>
      </c>
      <c r="M10" s="65">
        <f>IF(ISNUMBER(Results!F6),Results!F6,NA())</f>
        <v>3.4477148882144903E-5</v>
      </c>
      <c r="IS10" s="25">
        <f>'Gene Table'!$A6</f>
        <v>4</v>
      </c>
      <c r="IT10" s="25" t="str">
        <f>'Gene Table'!$B6</f>
        <v>BMP3</v>
      </c>
      <c r="IU10" s="65">
        <f t="shared" si="0"/>
        <v>8.9030961785997002E-5</v>
      </c>
      <c r="IV10" s="65">
        <f t="shared" si="0"/>
        <v>3.4477148882144903E-5</v>
      </c>
    </row>
    <row r="11" spans="1:256" ht="15" customHeight="1" x14ac:dyDescent="0.3">
      <c r="J11" s="113">
        <f>'Gene Table'!A7</f>
        <v>5</v>
      </c>
      <c r="K11" s="25" t="str">
        <f>'Gene Table'!B7</f>
        <v>BMP4</v>
      </c>
      <c r="L11" s="65">
        <f>IF(ISNUMBER(Results!E7),Results!E7,NA())</f>
        <v>1.2038373426093518E-5</v>
      </c>
      <c r="M11" s="65">
        <f>IF(ISNUMBER(Results!F7),Results!F7,NA())</f>
        <v>1.0513967213057007E-5</v>
      </c>
      <c r="IS11" s="25">
        <f>'Gene Table'!$A7</f>
        <v>5</v>
      </c>
      <c r="IT11" s="25" t="str">
        <f>'Gene Table'!$B7</f>
        <v>BMP4</v>
      </c>
      <c r="IU11" s="65">
        <f t="shared" si="0"/>
        <v>1.2038373426093518E-5</v>
      </c>
      <c r="IV11" s="65">
        <f t="shared" si="0"/>
        <v>1.0513967213057007E-5</v>
      </c>
    </row>
    <row r="12" spans="1:256" ht="15" customHeight="1" x14ac:dyDescent="0.3">
      <c r="B12" s="66">
        <f>IF(MIN(IU7:IV95)&gt;1,10^(2+INT(LOG(MIN(IU7:IV95)))),10^(INT(LOG(MIN(IU7:IV95)))))</f>
        <v>1.0000000000000001E-5</v>
      </c>
      <c r="C12" s="67">
        <f>B12*A1</f>
        <v>3.0000000000000004E-5</v>
      </c>
      <c r="D12" s="67">
        <f>C12</f>
        <v>3.0000000000000004E-5</v>
      </c>
      <c r="E12" s="67">
        <f>B12</f>
        <v>1.0000000000000001E-5</v>
      </c>
      <c r="F12" s="68">
        <f>B12</f>
        <v>1.0000000000000001E-5</v>
      </c>
      <c r="J12" s="113">
        <f>'Gene Table'!A8</f>
        <v>6</v>
      </c>
      <c r="K12" s="25" t="str">
        <f>'Gene Table'!B8</f>
        <v>BMP5</v>
      </c>
      <c r="L12" s="65">
        <f>IF(ISNUMBER(Results!E8),Results!E8,NA())</f>
        <v>4.7803545295061504E-3</v>
      </c>
      <c r="M12" s="65">
        <f>IF(ISNUMBER(Results!F8),Results!F8,NA())</f>
        <v>7.7832842504388128E-4</v>
      </c>
      <c r="IS12" s="25">
        <f>'Gene Table'!$A8</f>
        <v>6</v>
      </c>
      <c r="IT12" s="25" t="str">
        <f>'Gene Table'!$B8</f>
        <v>BMP5</v>
      </c>
      <c r="IU12" s="65">
        <f t="shared" si="0"/>
        <v>4.7803545295061504E-3</v>
      </c>
      <c r="IV12" s="65">
        <f t="shared" si="0"/>
        <v>7.7832842504388128E-4</v>
      </c>
    </row>
    <row r="13" spans="1:256" ht="15" customHeight="1" x14ac:dyDescent="0.3">
      <c r="B13" s="69">
        <f>IF(MAX(IU7:IV95)&gt;1,10^(2+INT(LOG(MAX(IU7:IV95)))),10^(INT(LOG(MAX(IU7:IV95)))+1))</f>
        <v>1000</v>
      </c>
      <c r="C13" s="70">
        <f>B13*A1</f>
        <v>3000</v>
      </c>
      <c r="D13" s="70">
        <f>C13</f>
        <v>3000</v>
      </c>
      <c r="E13" s="70">
        <f>B13</f>
        <v>1000</v>
      </c>
      <c r="F13" s="71">
        <f>B13</f>
        <v>1000</v>
      </c>
      <c r="J13" s="113">
        <f>'Gene Table'!A9</f>
        <v>7</v>
      </c>
      <c r="K13" s="25" t="str">
        <f>'Gene Table'!B9</f>
        <v>BMP6</v>
      </c>
      <c r="L13" s="65">
        <f>IF(ISNUMBER(Results!E9),Results!E9,NA())</f>
        <v>1.2038373426093518E-5</v>
      </c>
      <c r="M13" s="65">
        <f>IF(ISNUMBER(Results!F9),Results!F9,NA())</f>
        <v>1.0513967213057007E-5</v>
      </c>
      <c r="IS13" s="25">
        <f>'Gene Table'!$A9</f>
        <v>7</v>
      </c>
      <c r="IT13" s="25" t="str">
        <f>'Gene Table'!$B9</f>
        <v>BMP6</v>
      </c>
      <c r="IU13" s="65">
        <f t="shared" si="0"/>
        <v>1.2038373426093518E-5</v>
      </c>
      <c r="IV13" s="65">
        <f t="shared" si="0"/>
        <v>1.0513967213057007E-5</v>
      </c>
    </row>
    <row r="14" spans="1:256" ht="15" customHeight="1" x14ac:dyDescent="0.3">
      <c r="J14" s="113">
        <f>'Gene Table'!A10</f>
        <v>8</v>
      </c>
      <c r="K14" s="25" t="str">
        <f>'Gene Table'!B10</f>
        <v>BMP7</v>
      </c>
      <c r="L14" s="65">
        <f>IF(ISNUMBER(Results!E10),Results!E10,NA())</f>
        <v>6.0170056559062473E-4</v>
      </c>
      <c r="M14" s="65">
        <f>IF(ISNUMBER(Results!F10),Results!F10,NA())</f>
        <v>2.2633362789260098E-3</v>
      </c>
      <c r="IS14" s="25">
        <f>'Gene Table'!$A10</f>
        <v>8</v>
      </c>
      <c r="IT14" s="25" t="str">
        <f>'Gene Table'!$B10</f>
        <v>BMP7</v>
      </c>
      <c r="IU14" s="65">
        <f t="shared" si="0"/>
        <v>6.0170056559062473E-4</v>
      </c>
      <c r="IV14" s="65">
        <f t="shared" si="0"/>
        <v>2.2633362789260098E-3</v>
      </c>
    </row>
    <row r="15" spans="1:256" ht="15" customHeight="1" x14ac:dyDescent="0.3">
      <c r="J15" s="113">
        <f>'Gene Table'!A11</f>
        <v>9</v>
      </c>
      <c r="K15" s="25" t="str">
        <f>'Gene Table'!B11</f>
        <v>CD40LG</v>
      </c>
      <c r="L15" s="65">
        <f>IF(ISNUMBER(Results!E11),Results!E11,NA())</f>
        <v>0.16357225893187621</v>
      </c>
      <c r="M15" s="65">
        <f>IF(ISNUMBER(Results!F11),Results!F11,NA())</f>
        <v>6.892931211910573E-3</v>
      </c>
      <c r="IS15" s="25">
        <f>'Gene Table'!$A11</f>
        <v>9</v>
      </c>
      <c r="IT15" s="25" t="str">
        <f>'Gene Table'!$B11</f>
        <v>CD40LG</v>
      </c>
      <c r="IU15" s="65">
        <f t="shared" si="0"/>
        <v>0.16357225893187621</v>
      </c>
      <c r="IV15" s="65">
        <f t="shared" si="0"/>
        <v>6.892931211910573E-3</v>
      </c>
    </row>
    <row r="16" spans="1:256" ht="15" customHeight="1" x14ac:dyDescent="0.3">
      <c r="J16" s="113">
        <f>'Gene Table'!A12</f>
        <v>10</v>
      </c>
      <c r="K16" s="25" t="str">
        <f>'Gene Table'!B12</f>
        <v>CD70</v>
      </c>
      <c r="L16" s="65">
        <f>IF(ISNUMBER(Results!E12),Results!E12,NA())</f>
        <v>3.6250477530693388</v>
      </c>
      <c r="M16" s="65">
        <f>IF(ISNUMBER(Results!F12),Results!F12,NA())</f>
        <v>2.4257837605485347E-3</v>
      </c>
      <c r="IS16" s="25">
        <f>'Gene Table'!$A12</f>
        <v>10</v>
      </c>
      <c r="IT16" s="25" t="str">
        <f>'Gene Table'!$B12</f>
        <v>CD70</v>
      </c>
      <c r="IU16" s="65">
        <f t="shared" si="0"/>
        <v>3.6250477530693388</v>
      </c>
      <c r="IV16" s="65">
        <f t="shared" si="0"/>
        <v>2.4257837605485347E-3</v>
      </c>
    </row>
    <row r="17" spans="10:256" ht="15" customHeight="1" x14ac:dyDescent="0.3">
      <c r="J17" s="113">
        <f>'Gene Table'!A13</f>
        <v>11</v>
      </c>
      <c r="K17" s="25" t="str">
        <f>'Gene Table'!B13</f>
        <v>CNTF</v>
      </c>
      <c r="L17" s="65">
        <f>IF(ISNUMBER(Results!E13),Results!E13,NA())</f>
        <v>2.4021181970648652E-5</v>
      </c>
      <c r="M17" s="65">
        <f>IF(ISNUMBER(Results!F13),Results!F13,NA())</f>
        <v>1.0513967213057007E-5</v>
      </c>
      <c r="IS17" s="25">
        <f>'Gene Table'!$A13</f>
        <v>11</v>
      </c>
      <c r="IT17" s="25" t="str">
        <f>'Gene Table'!$B13</f>
        <v>CNTF</v>
      </c>
      <c r="IU17" s="65">
        <f t="shared" si="0"/>
        <v>2.4021181970648652E-5</v>
      </c>
      <c r="IV17" s="65">
        <f t="shared" si="0"/>
        <v>1.0513967213057007E-5</v>
      </c>
    </row>
    <row r="18" spans="10:256" ht="15" customHeight="1" x14ac:dyDescent="0.3">
      <c r="J18" s="113">
        <f>'Gene Table'!A14</f>
        <v>12</v>
      </c>
      <c r="K18" s="25" t="str">
        <f>'Gene Table'!B14</f>
        <v>CSF1</v>
      </c>
      <c r="L18" s="65">
        <f>IF(ISNUMBER(Results!E14),Results!E14,NA())</f>
        <v>0.210905213951152</v>
      </c>
      <c r="M18" s="65">
        <f>IF(ISNUMBER(Results!F14),Results!F14,NA())</f>
        <v>3.86336019037797E-2</v>
      </c>
      <c r="IS18" s="25">
        <f>'Gene Table'!$A14</f>
        <v>12</v>
      </c>
      <c r="IT18" s="25" t="str">
        <f>'Gene Table'!$B14</f>
        <v>CSF1</v>
      </c>
      <c r="IU18" s="65">
        <f t="shared" si="0"/>
        <v>0.210905213951152</v>
      </c>
      <c r="IV18" s="65">
        <f t="shared" si="0"/>
        <v>3.86336019037797E-2</v>
      </c>
    </row>
    <row r="19" spans="10:256" ht="15" customHeight="1" x14ac:dyDescent="0.3">
      <c r="J19" s="113">
        <f>'Gene Table'!A15</f>
        <v>13</v>
      </c>
      <c r="K19" s="25" t="str">
        <f>'Gene Table'!B15</f>
        <v>CSF2</v>
      </c>
      <c r="L19" s="65">
        <f>IF(ISNUMBER(Results!E15),Results!E15,NA())</f>
        <v>1.3701246402194351E-5</v>
      </c>
      <c r="M19" s="65">
        <f>IF(ISNUMBER(Results!F15),Results!F15,NA())</f>
        <v>2.4266630638589995E-5</v>
      </c>
      <c r="IS19" s="25">
        <f>'Gene Table'!$A15</f>
        <v>13</v>
      </c>
      <c r="IT19" s="25" t="str">
        <f>'Gene Table'!$B15</f>
        <v>CSF2</v>
      </c>
      <c r="IU19" s="65">
        <f t="shared" si="0"/>
        <v>1.3701246402194351E-5</v>
      </c>
      <c r="IV19" s="65">
        <f t="shared" si="0"/>
        <v>2.4266630638589995E-5</v>
      </c>
    </row>
    <row r="20" spans="10:256" ht="15" customHeight="1" x14ac:dyDescent="0.3">
      <c r="J20" s="113">
        <f>'Gene Table'!A16</f>
        <v>14</v>
      </c>
      <c r="K20" s="25" t="str">
        <f>'Gene Table'!B16</f>
        <v>CSF3</v>
      </c>
      <c r="L20" s="65">
        <f>IF(ISNUMBER(Results!E16),Results!E16,NA())</f>
        <v>4.4515480892998501E-5</v>
      </c>
      <c r="M20" s="65">
        <f>IF(ISNUMBER(Results!F16),Results!F16,NA())</f>
        <v>1.9939655363360151E-5</v>
      </c>
      <c r="IS20" s="25">
        <f>'Gene Table'!$A16</f>
        <v>14</v>
      </c>
      <c r="IT20" s="25" t="str">
        <f>'Gene Table'!$B16</f>
        <v>CSF3</v>
      </c>
      <c r="IU20" s="65">
        <f t="shared" si="0"/>
        <v>4.4515480892998501E-5</v>
      </c>
      <c r="IV20" s="65">
        <f t="shared" si="0"/>
        <v>1.9939655363360151E-5</v>
      </c>
    </row>
    <row r="21" spans="10:256" ht="15" customHeight="1" x14ac:dyDescent="0.3">
      <c r="J21" s="113">
        <f>'Gene Table'!A17</f>
        <v>15</v>
      </c>
      <c r="K21" s="25" t="str">
        <f>'Gene Table'!B17</f>
        <v>FAM3B</v>
      </c>
      <c r="L21" s="65">
        <f>IF(ISNUMBER(Results!E17),Results!E17,NA())</f>
        <v>1.2586317047636728E-2</v>
      </c>
      <c r="M21" s="65">
        <f>IF(ISNUMBER(Results!F17),Results!F17,NA())</f>
        <v>8.6245605666251477E-3</v>
      </c>
      <c r="IS21" s="25">
        <f>'Gene Table'!$A17</f>
        <v>15</v>
      </c>
      <c r="IT21" s="25" t="str">
        <f>'Gene Table'!$B17</f>
        <v>FAM3B</v>
      </c>
      <c r="IU21" s="65">
        <f t="shared" si="0"/>
        <v>1.2586317047636728E-2</v>
      </c>
      <c r="IV21" s="65">
        <f t="shared" si="0"/>
        <v>8.6245605666251477E-3</v>
      </c>
    </row>
    <row r="22" spans="10:256" ht="15" customHeight="1" x14ac:dyDescent="0.3">
      <c r="J22" s="113">
        <f>'Gene Table'!A18</f>
        <v>16</v>
      </c>
      <c r="K22" s="25" t="str">
        <f>'Gene Table'!B18</f>
        <v>FASLG</v>
      </c>
      <c r="L22" s="65">
        <f>IF(ISNUMBER(Results!E18),Results!E18,NA())</f>
        <v>1.2038373426093518E-5</v>
      </c>
      <c r="M22" s="65">
        <f>IF(ISNUMBER(Results!F18),Results!F18,NA())</f>
        <v>1.0513967213057007E-5</v>
      </c>
      <c r="IS22" s="25">
        <f>'Gene Table'!$A18</f>
        <v>16</v>
      </c>
      <c r="IT22" s="25" t="str">
        <f>'Gene Table'!$B18</f>
        <v>FASLG</v>
      </c>
      <c r="IU22" s="65">
        <f t="shared" si="0"/>
        <v>1.2038373426093518E-5</v>
      </c>
      <c r="IV22" s="65">
        <f t="shared" si="0"/>
        <v>1.0513967213057007E-5</v>
      </c>
    </row>
    <row r="23" spans="10:256" ht="15" customHeight="1" x14ac:dyDescent="0.3">
      <c r="J23" s="113">
        <f>'Gene Table'!A19</f>
        <v>17</v>
      </c>
      <c r="K23" s="25" t="str">
        <f>'Gene Table'!B19</f>
        <v>FIGF</v>
      </c>
      <c r="L23" s="65">
        <f>IF(ISNUMBER(Results!E19),Results!E19,NA())</f>
        <v>1.2038373426093518E-5</v>
      </c>
      <c r="M23" s="65">
        <f>IF(ISNUMBER(Results!F19),Results!F19,NA())</f>
        <v>1.0513967213057007E-5</v>
      </c>
      <c r="IS23" s="25">
        <f>'Gene Table'!$A19</f>
        <v>17</v>
      </c>
      <c r="IT23" s="25" t="str">
        <f>'Gene Table'!$B19</f>
        <v>FIGF</v>
      </c>
      <c r="IU23" s="65">
        <f t="shared" si="0"/>
        <v>1.2038373426093518E-5</v>
      </c>
      <c r="IV23" s="65">
        <f t="shared" si="0"/>
        <v>1.0513967213057007E-5</v>
      </c>
    </row>
    <row r="24" spans="10:256" ht="15" customHeight="1" x14ac:dyDescent="0.3">
      <c r="J24" s="113">
        <f>'Gene Table'!A20</f>
        <v>18</v>
      </c>
      <c r="K24" s="25" t="str">
        <f>'Gene Table'!B20</f>
        <v>GDF2</v>
      </c>
      <c r="L24" s="65">
        <f>IF(ISNUMBER(Results!E20),Results!E20,NA())</f>
        <v>1.2038373426093518E-5</v>
      </c>
      <c r="M24" s="65">
        <f>IF(ISNUMBER(Results!F20),Results!F20,NA())</f>
        <v>1.0513967213057007E-5</v>
      </c>
      <c r="IS24" s="25">
        <f>'Gene Table'!$A20</f>
        <v>18</v>
      </c>
      <c r="IT24" s="25" t="str">
        <f>'Gene Table'!$B20</f>
        <v>GDF2</v>
      </c>
      <c r="IU24" s="65">
        <f t="shared" ref="IU24:IV87" si="1">IF(ISNUMBER(L24),L24,"")</f>
        <v>1.2038373426093518E-5</v>
      </c>
      <c r="IV24" s="65">
        <f t="shared" si="1"/>
        <v>1.0513967213057007E-5</v>
      </c>
    </row>
    <row r="25" spans="10:256" ht="15" customHeight="1" x14ac:dyDescent="0.3">
      <c r="J25" s="113">
        <f>'Gene Table'!A21</f>
        <v>19</v>
      </c>
      <c r="K25" s="25" t="str">
        <f>'Gene Table'!B21</f>
        <v>GDF5</v>
      </c>
      <c r="L25" s="65">
        <f>IF(ISNUMBER(Results!E21),Results!E21,NA())</f>
        <v>1.2038373426093518E-5</v>
      </c>
      <c r="M25" s="65">
        <f>IF(ISNUMBER(Results!F21),Results!F21,NA())</f>
        <v>1.6233496896593237E-5</v>
      </c>
      <c r="IS25" s="25">
        <f>'Gene Table'!$A21</f>
        <v>19</v>
      </c>
      <c r="IT25" s="25" t="str">
        <f>'Gene Table'!$B21</f>
        <v>GDF5</v>
      </c>
      <c r="IU25" s="65">
        <f t="shared" si="1"/>
        <v>1.2038373426093518E-5</v>
      </c>
      <c r="IV25" s="65">
        <f t="shared" si="1"/>
        <v>1.6233496896593237E-5</v>
      </c>
    </row>
    <row r="26" spans="10:256" ht="15" customHeight="1" x14ac:dyDescent="0.3">
      <c r="J26" s="113">
        <f>'Gene Table'!A22</f>
        <v>20</v>
      </c>
      <c r="K26" s="25" t="str">
        <f>'Gene Table'!B22</f>
        <v>GDF9</v>
      </c>
      <c r="L26" s="65">
        <f>IF(ISNUMBER(Results!E22),Results!E22,NA())</f>
        <v>1.0369735142774057E-4</v>
      </c>
      <c r="M26" s="65">
        <f>IF(ISNUMBER(Results!F22),Results!F22,NA())</f>
        <v>4.797580922594278E-5</v>
      </c>
      <c r="IS26" s="25">
        <f>'Gene Table'!$A22</f>
        <v>20</v>
      </c>
      <c r="IT26" s="25" t="str">
        <f>'Gene Table'!$B22</f>
        <v>GDF9</v>
      </c>
      <c r="IU26" s="65">
        <f t="shared" si="1"/>
        <v>1.0369735142774057E-4</v>
      </c>
      <c r="IV26" s="65">
        <f t="shared" si="1"/>
        <v>4.797580922594278E-5</v>
      </c>
    </row>
    <row r="27" spans="10:256" ht="15" customHeight="1" x14ac:dyDescent="0.3">
      <c r="J27" s="113">
        <f>'Gene Table'!A23</f>
        <v>21</v>
      </c>
      <c r="K27" s="25" t="str">
        <f>'Gene Table'!B23</f>
        <v>IFNA1</v>
      </c>
      <c r="L27" s="65">
        <f>IF(ISNUMBER(Results!E23),Results!E23,NA())</f>
        <v>1.4958586006978436E-5</v>
      </c>
      <c r="M27" s="65">
        <f>IF(ISNUMBER(Results!F23),Results!F23,NA())</f>
        <v>1.0513967213057007E-5</v>
      </c>
      <c r="IS27" s="25">
        <f>'Gene Table'!$A23</f>
        <v>21</v>
      </c>
      <c r="IT27" s="25" t="str">
        <f>'Gene Table'!$B23</f>
        <v>IFNA1</v>
      </c>
      <c r="IU27" s="65">
        <f t="shared" si="1"/>
        <v>1.4958586006978436E-5</v>
      </c>
      <c r="IV27" s="65">
        <f t="shared" si="1"/>
        <v>1.0513967213057007E-5</v>
      </c>
    </row>
    <row r="28" spans="10:256" ht="15" customHeight="1" x14ac:dyDescent="0.3">
      <c r="J28" s="113">
        <f>'Gene Table'!A24</f>
        <v>22</v>
      </c>
      <c r="K28" s="25" t="str">
        <f>'Gene Table'!B24</f>
        <v>IFNA2</v>
      </c>
      <c r="L28" s="65">
        <f>IF(ISNUMBER(Results!E24),Results!E24,NA())</f>
        <v>1.6829284106098447E-5</v>
      </c>
      <c r="M28" s="65">
        <f>IF(ISNUMBER(Results!F24),Results!F24,NA())</f>
        <v>1.0513967213057007E-5</v>
      </c>
      <c r="IS28" s="25">
        <f>'Gene Table'!$A24</f>
        <v>22</v>
      </c>
      <c r="IT28" s="25" t="str">
        <f>'Gene Table'!$B24</f>
        <v>IFNA2</v>
      </c>
      <c r="IU28" s="65">
        <f t="shared" si="1"/>
        <v>1.6829284106098447E-5</v>
      </c>
      <c r="IV28" s="65">
        <f t="shared" si="1"/>
        <v>1.0513967213057007E-5</v>
      </c>
    </row>
    <row r="29" spans="10:256" ht="15" customHeight="1" x14ac:dyDescent="0.3">
      <c r="J29" s="113">
        <f>'Gene Table'!A25</f>
        <v>23</v>
      </c>
      <c r="K29" s="25" t="str">
        <f>'Gene Table'!B25</f>
        <v>IFNA4</v>
      </c>
      <c r="L29" s="65">
        <f>IF(ISNUMBER(Results!E25),Results!E25,NA())</f>
        <v>1.382845975139367E-5</v>
      </c>
      <c r="M29" s="65">
        <f>IF(ISNUMBER(Results!F25),Results!F25,NA())</f>
        <v>1.0935156044517693E-5</v>
      </c>
      <c r="IS29" s="25">
        <f>'Gene Table'!$A25</f>
        <v>23</v>
      </c>
      <c r="IT29" s="25" t="str">
        <f>'Gene Table'!$B25</f>
        <v>IFNA4</v>
      </c>
      <c r="IU29" s="65">
        <f t="shared" si="1"/>
        <v>1.382845975139367E-5</v>
      </c>
      <c r="IV29" s="65">
        <f t="shared" si="1"/>
        <v>1.0935156044517693E-5</v>
      </c>
    </row>
    <row r="30" spans="10:256" ht="15" customHeight="1" x14ac:dyDescent="0.3">
      <c r="J30" s="113">
        <f>'Gene Table'!A26</f>
        <v>24</v>
      </c>
      <c r="K30" s="25" t="str">
        <f>'Gene Table'!B26</f>
        <v>IFNA5</v>
      </c>
      <c r="L30" s="65">
        <f>IF(ISNUMBER(Results!E26),Results!E26,NA())</f>
        <v>3.3348930026274207E-5</v>
      </c>
      <c r="M30" s="65">
        <f>IF(ISNUMBER(Results!F26),Results!F26,NA())</f>
        <v>4.2981397146638273E-4</v>
      </c>
      <c r="IS30" s="25">
        <f>'Gene Table'!$A26</f>
        <v>24</v>
      </c>
      <c r="IT30" s="25" t="str">
        <f>'Gene Table'!$B26</f>
        <v>IFNA5</v>
      </c>
      <c r="IU30" s="65">
        <f t="shared" si="1"/>
        <v>3.3348930026274207E-5</v>
      </c>
      <c r="IV30" s="65">
        <f t="shared" si="1"/>
        <v>4.2981397146638273E-4</v>
      </c>
    </row>
    <row r="31" spans="10:256" ht="15" customHeight="1" x14ac:dyDescent="0.3">
      <c r="J31" s="113">
        <f>'Gene Table'!A27</f>
        <v>25</v>
      </c>
      <c r="K31" s="25" t="str">
        <f>'Gene Table'!B27</f>
        <v>IFNB1</v>
      </c>
      <c r="L31" s="65">
        <f>IF(ISNUMBER(Results!E27),Results!E27,NA())</f>
        <v>1.2038373426093518E-5</v>
      </c>
      <c r="M31" s="65">
        <f>IF(ISNUMBER(Results!F27),Results!F27,NA())</f>
        <v>1.0513967213057007E-5</v>
      </c>
      <c r="IS31" s="25">
        <f>'Gene Table'!$A27</f>
        <v>25</v>
      </c>
      <c r="IT31" s="25" t="str">
        <f>'Gene Table'!$B27</f>
        <v>IFNB1</v>
      </c>
      <c r="IU31" s="65">
        <f t="shared" si="1"/>
        <v>1.2038373426093518E-5</v>
      </c>
      <c r="IV31" s="65">
        <f t="shared" si="1"/>
        <v>1.0513967213057007E-5</v>
      </c>
    </row>
    <row r="32" spans="10:256" ht="15" customHeight="1" x14ac:dyDescent="0.3">
      <c r="J32" s="113">
        <f>'Gene Table'!A28</f>
        <v>26</v>
      </c>
      <c r="K32" s="25" t="str">
        <f>'Gene Table'!B28</f>
        <v>IFNG</v>
      </c>
      <c r="L32" s="65">
        <f>IF(ISNUMBER(Results!E28),Results!E28,NA())</f>
        <v>1.7888664842538281E-4</v>
      </c>
      <c r="M32" s="65">
        <f>IF(ISNUMBER(Results!F28),Results!F28,NA())</f>
        <v>6.4102429935015742E-4</v>
      </c>
      <c r="IS32" s="25">
        <f>'Gene Table'!$A28</f>
        <v>26</v>
      </c>
      <c r="IT32" s="25" t="str">
        <f>'Gene Table'!$B28</f>
        <v>IFNG</v>
      </c>
      <c r="IU32" s="65">
        <f t="shared" si="1"/>
        <v>1.7888664842538281E-4</v>
      </c>
      <c r="IV32" s="65">
        <f t="shared" si="1"/>
        <v>6.4102429935015742E-4</v>
      </c>
    </row>
    <row r="33" spans="10:256" ht="15" customHeight="1" x14ac:dyDescent="0.3">
      <c r="J33" s="113">
        <f>'Gene Table'!A29</f>
        <v>27</v>
      </c>
      <c r="K33" s="25" t="str">
        <f>'Gene Table'!B29</f>
        <v>IL10</v>
      </c>
      <c r="L33" s="65">
        <f>IF(ISNUMBER(Results!E29),Results!E29,NA())</f>
        <v>34.012661579473708</v>
      </c>
      <c r="M33" s="65">
        <f>IF(ISNUMBER(Results!F29),Results!F29,NA())</f>
        <v>6.4674165023839797E-2</v>
      </c>
      <c r="IS33" s="25">
        <f>'Gene Table'!$A29</f>
        <v>27</v>
      </c>
      <c r="IT33" s="25" t="str">
        <f>'Gene Table'!$B29</f>
        <v>IL10</v>
      </c>
      <c r="IU33" s="65">
        <f t="shared" si="1"/>
        <v>34.012661579473708</v>
      </c>
      <c r="IV33" s="65">
        <f t="shared" si="1"/>
        <v>6.4674165023839797E-2</v>
      </c>
    </row>
    <row r="34" spans="10:256" ht="15" customHeight="1" x14ac:dyDescent="0.3">
      <c r="J34" s="113">
        <f>'Gene Table'!A30</f>
        <v>28</v>
      </c>
      <c r="K34" s="25" t="str">
        <f>'Gene Table'!B30</f>
        <v>IL11</v>
      </c>
      <c r="L34" s="65">
        <f>IF(ISNUMBER(Results!E30),Results!E30,NA())</f>
        <v>6.3747954309838087E-4</v>
      </c>
      <c r="M34" s="65">
        <f>IF(ISNUMBER(Results!F30),Results!F30,NA())</f>
        <v>1.0199164342129703E-3</v>
      </c>
      <c r="IS34" s="25">
        <f>'Gene Table'!$A30</f>
        <v>28</v>
      </c>
      <c r="IT34" s="25" t="str">
        <f>'Gene Table'!$B30</f>
        <v>IL11</v>
      </c>
      <c r="IU34" s="65">
        <f t="shared" si="1"/>
        <v>6.3747954309838087E-4</v>
      </c>
      <c r="IV34" s="65">
        <f t="shared" si="1"/>
        <v>1.0199164342129703E-3</v>
      </c>
    </row>
    <row r="35" spans="10:256" ht="15" customHeight="1" x14ac:dyDescent="0.3">
      <c r="J35" s="113">
        <f>'Gene Table'!A31</f>
        <v>29</v>
      </c>
      <c r="K35" s="25" t="str">
        <f>'Gene Table'!B31</f>
        <v>IL12A</v>
      </c>
      <c r="L35" s="65">
        <f>IF(ISNUMBER(Results!E31),Results!E31,NA())</f>
        <v>0.14640127265235117</v>
      </c>
      <c r="M35" s="65">
        <f>IF(ISNUMBER(Results!F31),Results!F31,NA())</f>
        <v>2.3323499747550588E-3</v>
      </c>
      <c r="IS35" s="25">
        <f>'Gene Table'!$A31</f>
        <v>29</v>
      </c>
      <c r="IT35" s="25" t="str">
        <f>'Gene Table'!$B31</f>
        <v>IL12A</v>
      </c>
      <c r="IU35" s="65">
        <f t="shared" si="1"/>
        <v>0.14640127265235117</v>
      </c>
      <c r="IV35" s="65">
        <f t="shared" si="1"/>
        <v>2.3323499747550588E-3</v>
      </c>
    </row>
    <row r="36" spans="10:256" ht="15" customHeight="1" x14ac:dyDescent="0.3">
      <c r="J36" s="113">
        <f>'Gene Table'!A32</f>
        <v>30</v>
      </c>
      <c r="K36" s="25" t="str">
        <f>'Gene Table'!B32</f>
        <v>IL12B</v>
      </c>
      <c r="L36" s="65">
        <f>IF(ISNUMBER(Results!E32),Results!E32,NA())</f>
        <v>2.1118726740357814E-2</v>
      </c>
      <c r="M36" s="65">
        <f>IF(ISNUMBER(Results!F32),Results!F32,NA())</f>
        <v>1.5443992008642627E-4</v>
      </c>
      <c r="IS36" s="25">
        <f>'Gene Table'!$A32</f>
        <v>30</v>
      </c>
      <c r="IT36" s="25" t="str">
        <f>'Gene Table'!$B32</f>
        <v>IL12B</v>
      </c>
      <c r="IU36" s="65">
        <f t="shared" si="1"/>
        <v>2.1118726740357814E-2</v>
      </c>
      <c r="IV36" s="65">
        <f t="shared" si="1"/>
        <v>1.5443992008642627E-4</v>
      </c>
    </row>
    <row r="37" spans="10:256" ht="15" customHeight="1" x14ac:dyDescent="0.3">
      <c r="J37" s="113">
        <f>'Gene Table'!A33</f>
        <v>31</v>
      </c>
      <c r="K37" s="25" t="str">
        <f>'Gene Table'!B33</f>
        <v>IL13</v>
      </c>
      <c r="L37" s="65">
        <f>IF(ISNUMBER(Results!E33),Results!E33,NA())</f>
        <v>2.6953095101752596E-3</v>
      </c>
      <c r="M37" s="65">
        <f>IF(ISNUMBER(Results!F33),Results!F33,NA())</f>
        <v>2.3594505760499173E-3</v>
      </c>
      <c r="IS37" s="25">
        <f>'Gene Table'!$A33</f>
        <v>31</v>
      </c>
      <c r="IT37" s="25" t="str">
        <f>'Gene Table'!$B33</f>
        <v>IL13</v>
      </c>
      <c r="IU37" s="65">
        <f t="shared" si="1"/>
        <v>2.6953095101752596E-3</v>
      </c>
      <c r="IV37" s="65">
        <f t="shared" si="1"/>
        <v>2.3594505760499173E-3</v>
      </c>
    </row>
    <row r="38" spans="10:256" ht="15" customHeight="1" x14ac:dyDescent="0.3">
      <c r="J38" s="113">
        <f>'Gene Table'!A34</f>
        <v>32</v>
      </c>
      <c r="K38" s="25" t="str">
        <f>'Gene Table'!B34</f>
        <v>IL15</v>
      </c>
      <c r="L38" s="65">
        <f>IF(ISNUMBER(Results!E34),Results!E34,NA())</f>
        <v>1.2038373426093518E-5</v>
      </c>
      <c r="M38" s="65">
        <f>IF(ISNUMBER(Results!F34),Results!F34,NA())</f>
        <v>5.1182140163631094E-5</v>
      </c>
      <c r="IS38" s="25">
        <f>'Gene Table'!$A34</f>
        <v>32</v>
      </c>
      <c r="IT38" s="25" t="str">
        <f>'Gene Table'!$B34</f>
        <v>IL15</v>
      </c>
      <c r="IU38" s="65">
        <f t="shared" si="1"/>
        <v>1.2038373426093518E-5</v>
      </c>
      <c r="IV38" s="65">
        <f t="shared" si="1"/>
        <v>5.1182140163631094E-5</v>
      </c>
    </row>
    <row r="39" spans="10:256" ht="15" customHeight="1" x14ac:dyDescent="0.3">
      <c r="J39" s="113">
        <f>'Gene Table'!A35</f>
        <v>33</v>
      </c>
      <c r="K39" s="25" t="str">
        <f>'Gene Table'!B35</f>
        <v>IL16</v>
      </c>
      <c r="L39" s="65">
        <f>IF(ISNUMBER(Results!E35),Results!E35,NA())</f>
        <v>0.19095880300040699</v>
      </c>
      <c r="M39" s="65">
        <f>IF(ISNUMBER(Results!F35),Results!F35,NA())</f>
        <v>4.8198017553452373E-5</v>
      </c>
      <c r="IS39" s="25">
        <f>'Gene Table'!$A35</f>
        <v>33</v>
      </c>
      <c r="IT39" s="25" t="str">
        <f>'Gene Table'!$B35</f>
        <v>IL16</v>
      </c>
      <c r="IU39" s="65">
        <f t="shared" si="1"/>
        <v>0.19095880300040699</v>
      </c>
      <c r="IV39" s="65">
        <f t="shared" si="1"/>
        <v>4.8198017553452373E-5</v>
      </c>
    </row>
    <row r="40" spans="10:256" ht="15" customHeight="1" x14ac:dyDescent="0.3">
      <c r="J40" s="113">
        <f>'Gene Table'!A36</f>
        <v>34</v>
      </c>
      <c r="K40" s="25" t="str">
        <f>'Gene Table'!B36</f>
        <v>IL17A</v>
      </c>
      <c r="L40" s="65">
        <f>IF(ISNUMBER(Results!E36),Results!E36,NA())</f>
        <v>3.2986053676186448E-2</v>
      </c>
      <c r="M40" s="65">
        <f>IF(ISNUMBER(Results!F36),Results!F36,NA())</f>
        <v>3.2262454233851302E-2</v>
      </c>
      <c r="IS40" s="25">
        <f>'Gene Table'!$A36</f>
        <v>34</v>
      </c>
      <c r="IT40" s="25" t="str">
        <f>'Gene Table'!$B36</f>
        <v>IL17A</v>
      </c>
      <c r="IU40" s="65">
        <f t="shared" si="1"/>
        <v>3.2986053676186448E-2</v>
      </c>
      <c r="IV40" s="65">
        <f t="shared" si="1"/>
        <v>3.2262454233851302E-2</v>
      </c>
    </row>
    <row r="41" spans="10:256" ht="15" customHeight="1" x14ac:dyDescent="0.3">
      <c r="J41" s="113">
        <f>'Gene Table'!A37</f>
        <v>35</v>
      </c>
      <c r="K41" s="25" t="str">
        <f>'Gene Table'!B37</f>
        <v>IL17B</v>
      </c>
      <c r="L41" s="65">
        <f>IF(ISNUMBER(Results!E37),Results!E37,NA())</f>
        <v>5.6011085167293243E-4</v>
      </c>
      <c r="M41" s="65">
        <f>IF(ISNUMBER(Results!F37),Results!F37,NA())</f>
        <v>1.8384003163176565E-3</v>
      </c>
      <c r="IS41" s="25">
        <f>'Gene Table'!$A37</f>
        <v>35</v>
      </c>
      <c r="IT41" s="25" t="str">
        <f>'Gene Table'!$B37</f>
        <v>IL17B</v>
      </c>
      <c r="IU41" s="65">
        <f t="shared" si="1"/>
        <v>5.6011085167293243E-4</v>
      </c>
      <c r="IV41" s="65">
        <f t="shared" si="1"/>
        <v>1.8384003163176565E-3</v>
      </c>
    </row>
    <row r="42" spans="10:256" ht="15" customHeight="1" x14ac:dyDescent="0.3">
      <c r="J42" s="113">
        <f>'Gene Table'!A38</f>
        <v>36</v>
      </c>
      <c r="K42" s="25" t="str">
        <f>'Gene Table'!B38</f>
        <v>IL17C</v>
      </c>
      <c r="L42" s="65">
        <f>IF(ISNUMBER(Results!E38),Results!E38,NA())</f>
        <v>3.4307472805696279E-2</v>
      </c>
      <c r="M42" s="65">
        <f>IF(ISNUMBER(Results!F38),Results!F38,NA())</f>
        <v>7.2426760925632258E-2</v>
      </c>
      <c r="IS42" s="25">
        <f>'Gene Table'!$A38</f>
        <v>36</v>
      </c>
      <c r="IT42" s="25" t="str">
        <f>'Gene Table'!$B38</f>
        <v>IL17C</v>
      </c>
      <c r="IU42" s="65">
        <f t="shared" si="1"/>
        <v>3.4307472805696279E-2</v>
      </c>
      <c r="IV42" s="65">
        <f t="shared" si="1"/>
        <v>7.2426760925632258E-2</v>
      </c>
    </row>
    <row r="43" spans="10:256" ht="15" customHeight="1" x14ac:dyDescent="0.3">
      <c r="J43" s="113">
        <f>'Gene Table'!A39</f>
        <v>37</v>
      </c>
      <c r="K43" s="25" t="str">
        <f>'Gene Table'!B39</f>
        <v>IL18</v>
      </c>
      <c r="L43" s="65">
        <f>IF(ISNUMBER(Results!E39),Results!E39,NA())</f>
        <v>0.13850404348311574</v>
      </c>
      <c r="M43" s="65">
        <f>IF(ISNUMBER(Results!F39),Results!F39,NA())</f>
        <v>1.8221484177773867E-5</v>
      </c>
      <c r="IS43" s="25">
        <f>'Gene Table'!$A39</f>
        <v>37</v>
      </c>
      <c r="IT43" s="25" t="str">
        <f>'Gene Table'!$B39</f>
        <v>IL18</v>
      </c>
      <c r="IU43" s="65">
        <f t="shared" si="1"/>
        <v>0.13850404348311574</v>
      </c>
      <c r="IV43" s="65">
        <f t="shared" si="1"/>
        <v>1.8221484177773867E-5</v>
      </c>
    </row>
    <row r="44" spans="10:256" ht="15" customHeight="1" x14ac:dyDescent="0.3">
      <c r="J44" s="113">
        <f>'Gene Table'!A40</f>
        <v>38</v>
      </c>
      <c r="K44" s="25" t="str">
        <f>'Gene Table'!B40</f>
        <v>IL19</v>
      </c>
      <c r="L44" s="65">
        <f>IF(ISNUMBER(Results!E40),Results!E40,NA())</f>
        <v>1.2038373426093518E-5</v>
      </c>
      <c r="M44" s="65">
        <f>IF(ISNUMBER(Results!F40),Results!F40,NA())</f>
        <v>1.0513967213057007E-5</v>
      </c>
      <c r="IS44" s="25">
        <f>'Gene Table'!$A40</f>
        <v>38</v>
      </c>
      <c r="IT44" s="25" t="str">
        <f>'Gene Table'!$B40</f>
        <v>IL19</v>
      </c>
      <c r="IU44" s="65">
        <f t="shared" si="1"/>
        <v>1.2038373426093518E-5</v>
      </c>
      <c r="IV44" s="65">
        <f t="shared" si="1"/>
        <v>1.0513967213057007E-5</v>
      </c>
    </row>
    <row r="45" spans="10:256" ht="15" customHeight="1" x14ac:dyDescent="0.3">
      <c r="J45" s="113">
        <f>'Gene Table'!A41</f>
        <v>39</v>
      </c>
      <c r="K45" s="25" t="str">
        <f>'Gene Table'!B41</f>
        <v>IL1A</v>
      </c>
      <c r="L45" s="65">
        <f>IF(ISNUMBER(Results!E41),Results!E41,NA())</f>
        <v>8.9530487769232049E-4</v>
      </c>
      <c r="M45" s="65">
        <f>IF(ISNUMBER(Results!F41),Results!F41,NA())</f>
        <v>1.3900315397431624E-3</v>
      </c>
      <c r="IS45" s="25">
        <f>'Gene Table'!$A41</f>
        <v>39</v>
      </c>
      <c r="IT45" s="25" t="str">
        <f>'Gene Table'!$B41</f>
        <v>IL1A</v>
      </c>
      <c r="IU45" s="65">
        <f t="shared" si="1"/>
        <v>8.9530487769232049E-4</v>
      </c>
      <c r="IV45" s="65">
        <f t="shared" si="1"/>
        <v>1.3900315397431624E-3</v>
      </c>
    </row>
    <row r="46" spans="10:256" ht="15" customHeight="1" x14ac:dyDescent="0.3">
      <c r="J46" s="113">
        <f>'Gene Table'!A42</f>
        <v>40</v>
      </c>
      <c r="K46" s="25" t="str">
        <f>'Gene Table'!B42</f>
        <v>IL1B</v>
      </c>
      <c r="L46" s="65">
        <f>IF(ISNUMBER(Results!E42),Results!E42,NA())</f>
        <v>1.2038373426093518E-5</v>
      </c>
      <c r="M46" s="65">
        <f>IF(ISNUMBER(Results!F42),Results!F42,NA())</f>
        <v>1.0513967213057007E-5</v>
      </c>
      <c r="IS46" s="25">
        <f>'Gene Table'!$A42</f>
        <v>40</v>
      </c>
      <c r="IT46" s="25" t="str">
        <f>'Gene Table'!$B42</f>
        <v>IL1B</v>
      </c>
      <c r="IU46" s="65">
        <f t="shared" si="1"/>
        <v>1.2038373426093518E-5</v>
      </c>
      <c r="IV46" s="65">
        <f t="shared" si="1"/>
        <v>1.0513967213057007E-5</v>
      </c>
    </row>
    <row r="47" spans="10:256" ht="15" customHeight="1" x14ac:dyDescent="0.3">
      <c r="J47" s="113">
        <f>'Gene Table'!A43</f>
        <v>41</v>
      </c>
      <c r="K47" s="25" t="str">
        <f>'Gene Table'!B43</f>
        <v>IL1RN</v>
      </c>
      <c r="L47" s="65">
        <f>IF(ISNUMBER(Results!E43),Results!E43,NA())</f>
        <v>7.0082085774046579E-4</v>
      </c>
      <c r="M47" s="65">
        <f>IF(ISNUMBER(Results!F43),Results!F43,NA())</f>
        <v>9.3203171418963847E-4</v>
      </c>
      <c r="IS47" s="25">
        <f>'Gene Table'!$A43</f>
        <v>41</v>
      </c>
      <c r="IT47" s="25" t="str">
        <f>'Gene Table'!$B43</f>
        <v>IL1RN</v>
      </c>
      <c r="IU47" s="65">
        <f t="shared" si="1"/>
        <v>7.0082085774046579E-4</v>
      </c>
      <c r="IV47" s="65">
        <f t="shared" si="1"/>
        <v>9.3203171418963847E-4</v>
      </c>
    </row>
    <row r="48" spans="10:256" ht="15" customHeight="1" x14ac:dyDescent="0.3">
      <c r="J48" s="113">
        <f>'Gene Table'!A44</f>
        <v>42</v>
      </c>
      <c r="K48" s="25" t="str">
        <f>'Gene Table'!B44</f>
        <v>IL2</v>
      </c>
      <c r="L48" s="65">
        <f>IF(ISNUMBER(Results!E44),Results!E44,NA())</f>
        <v>1.6674465013137104E-5</v>
      </c>
      <c r="M48" s="65">
        <f>IF(ISNUMBER(Results!F44),Results!F44,NA())</f>
        <v>7.4417425175555681E-5</v>
      </c>
      <c r="IS48" s="25">
        <f>'Gene Table'!$A44</f>
        <v>42</v>
      </c>
      <c r="IT48" s="25" t="str">
        <f>'Gene Table'!$B44</f>
        <v>IL2</v>
      </c>
      <c r="IU48" s="65">
        <f t="shared" si="1"/>
        <v>1.6674465013137104E-5</v>
      </c>
      <c r="IV48" s="65">
        <f t="shared" si="1"/>
        <v>7.4417425175555681E-5</v>
      </c>
    </row>
    <row r="49" spans="10:256" ht="15" customHeight="1" x14ac:dyDescent="0.3">
      <c r="J49" s="113">
        <f>'Gene Table'!A45</f>
        <v>43</v>
      </c>
      <c r="K49" s="25" t="str">
        <f>'Gene Table'!B45</f>
        <v>IL20</v>
      </c>
      <c r="L49" s="65">
        <f>IF(ISNUMBER(Results!E45),Results!E45,NA())</f>
        <v>2.0493828504959434E-2</v>
      </c>
      <c r="M49" s="65">
        <f>IF(ISNUMBER(Results!F45),Results!F45,NA())</f>
        <v>0.34056450866012183</v>
      </c>
      <c r="IS49" s="25">
        <f>'Gene Table'!$A45</f>
        <v>43</v>
      </c>
      <c r="IT49" s="25" t="str">
        <f>'Gene Table'!$B45</f>
        <v>IL20</v>
      </c>
      <c r="IU49" s="65">
        <f t="shared" si="1"/>
        <v>2.0493828504959434E-2</v>
      </c>
      <c r="IV49" s="65">
        <f t="shared" si="1"/>
        <v>0.34056450866012183</v>
      </c>
    </row>
    <row r="50" spans="10:256" ht="15" customHeight="1" x14ac:dyDescent="0.3">
      <c r="J50" s="113">
        <f>'Gene Table'!A46</f>
        <v>44</v>
      </c>
      <c r="K50" s="25" t="str">
        <f>'Gene Table'!B46</f>
        <v>IL21</v>
      </c>
      <c r="L50" s="65">
        <f>IF(ISNUMBER(Results!E46),Results!E46,NA())</f>
        <v>0.99631003973414267</v>
      </c>
      <c r="M50" s="65">
        <f>IF(ISNUMBER(Results!F46),Results!F46,NA())</f>
        <v>7.0910535935589349</v>
      </c>
      <c r="IS50" s="25">
        <f>'Gene Table'!$A46</f>
        <v>44</v>
      </c>
      <c r="IT50" s="25" t="str">
        <f>'Gene Table'!$B46</f>
        <v>IL21</v>
      </c>
      <c r="IU50" s="65">
        <f t="shared" si="1"/>
        <v>0.99631003973414267</v>
      </c>
      <c r="IV50" s="65">
        <f t="shared" si="1"/>
        <v>7.0910535935589349</v>
      </c>
    </row>
    <row r="51" spans="10:256" ht="15" customHeight="1" x14ac:dyDescent="0.3">
      <c r="J51" s="113">
        <f>'Gene Table'!A47</f>
        <v>45</v>
      </c>
      <c r="K51" s="25" t="str">
        <f>'Gene Table'!B47</f>
        <v>IL22</v>
      </c>
      <c r="L51" s="65">
        <f>IF(ISNUMBER(Results!E47),Results!E47,NA())</f>
        <v>1.2038373426093518E-5</v>
      </c>
      <c r="M51" s="65">
        <f>IF(ISNUMBER(Results!F47),Results!F47,NA())</f>
        <v>1.0513967213057007E-5</v>
      </c>
      <c r="IS51" s="25">
        <f>'Gene Table'!$A47</f>
        <v>45</v>
      </c>
      <c r="IT51" s="25" t="str">
        <f>'Gene Table'!$B47</f>
        <v>IL22</v>
      </c>
      <c r="IU51" s="65">
        <f t="shared" si="1"/>
        <v>1.2038373426093518E-5</v>
      </c>
      <c r="IV51" s="65">
        <f t="shared" si="1"/>
        <v>1.0513967213057007E-5</v>
      </c>
    </row>
    <row r="52" spans="10:256" ht="15" customHeight="1" x14ac:dyDescent="0.3">
      <c r="J52" s="113">
        <f>'Gene Table'!A48</f>
        <v>46</v>
      </c>
      <c r="K52" s="25" t="str">
        <f>'Gene Table'!B48</f>
        <v>IL23A</v>
      </c>
      <c r="L52" s="65">
        <f>IF(ISNUMBER(Results!E48),Results!E48,NA())</f>
        <v>1.7216409334124415E-3</v>
      </c>
      <c r="M52" s="65">
        <f>IF(ISNUMBER(Results!F48),Results!F48,NA())</f>
        <v>7.3634355817665277E-4</v>
      </c>
      <c r="IS52" s="25">
        <f>'Gene Table'!$A48</f>
        <v>46</v>
      </c>
      <c r="IT52" s="25" t="str">
        <f>'Gene Table'!$B48</f>
        <v>IL23A</v>
      </c>
      <c r="IU52" s="65">
        <f t="shared" si="1"/>
        <v>1.7216409334124415E-3</v>
      </c>
      <c r="IV52" s="65">
        <f t="shared" si="1"/>
        <v>7.3634355817665277E-4</v>
      </c>
    </row>
    <row r="53" spans="10:256" ht="15" customHeight="1" x14ac:dyDescent="0.3">
      <c r="J53" s="113">
        <f>'Gene Table'!A49</f>
        <v>47</v>
      </c>
      <c r="K53" s="25" t="str">
        <f>'Gene Table'!B49</f>
        <v>IL24</v>
      </c>
      <c r="L53" s="65">
        <f>IF(ISNUMBER(Results!E49),Results!E49,NA())</f>
        <v>3.1653807512281557E-4</v>
      </c>
      <c r="M53" s="65">
        <f>IF(ISNUMBER(Results!F49),Results!F49,NA())</f>
        <v>4.0756939258634547E-4</v>
      </c>
      <c r="IS53" s="25">
        <f>'Gene Table'!$A49</f>
        <v>47</v>
      </c>
      <c r="IT53" s="25" t="str">
        <f>'Gene Table'!$B49</f>
        <v>IL24</v>
      </c>
      <c r="IU53" s="65">
        <f t="shared" si="1"/>
        <v>3.1653807512281557E-4</v>
      </c>
      <c r="IV53" s="65">
        <f t="shared" si="1"/>
        <v>4.0756939258634547E-4</v>
      </c>
    </row>
    <row r="54" spans="10:256" ht="15" customHeight="1" x14ac:dyDescent="0.3">
      <c r="J54" s="113">
        <f>'Gene Table'!A50</f>
        <v>48</v>
      </c>
      <c r="K54" s="25" t="str">
        <f>'Gene Table'!B50</f>
        <v>IL25</v>
      </c>
      <c r="L54" s="65">
        <f>IF(ISNUMBER(Results!E50),Results!E50,NA())</f>
        <v>1.6790445089204974E-5</v>
      </c>
      <c r="M54" s="65">
        <f>IF(ISNUMBER(Results!F50),Results!F50,NA())</f>
        <v>1.8795392539618574E-4</v>
      </c>
      <c r="IS54" s="25">
        <f>'Gene Table'!$A50</f>
        <v>48</v>
      </c>
      <c r="IT54" s="25" t="str">
        <f>'Gene Table'!$B50</f>
        <v>IL25</v>
      </c>
      <c r="IU54" s="65">
        <f t="shared" si="1"/>
        <v>1.6790445089204974E-5</v>
      </c>
      <c r="IV54" s="65">
        <f t="shared" si="1"/>
        <v>1.8795392539618574E-4</v>
      </c>
    </row>
    <row r="55" spans="10:256" ht="15" customHeight="1" x14ac:dyDescent="0.3">
      <c r="J55" s="113">
        <f>'Gene Table'!A51</f>
        <v>49</v>
      </c>
      <c r="K55" s="25" t="str">
        <f>'Gene Table'!B51</f>
        <v>IL27</v>
      </c>
      <c r="L55" s="65">
        <f>IF(ISNUMBER(Results!E51),Results!E51,NA())</f>
        <v>4.5555980935575931E-5</v>
      </c>
      <c r="M55" s="65">
        <f>IF(ISNUMBER(Results!F51),Results!F51,NA())</f>
        <v>2.4948858485890089E-5</v>
      </c>
      <c r="IS55" s="25">
        <f>'Gene Table'!$A51</f>
        <v>49</v>
      </c>
      <c r="IT55" s="25" t="str">
        <f>'Gene Table'!$B51</f>
        <v>IL27</v>
      </c>
      <c r="IU55" s="65">
        <f t="shared" si="1"/>
        <v>4.5555980935575931E-5</v>
      </c>
      <c r="IV55" s="65">
        <f t="shared" si="1"/>
        <v>2.4948858485890089E-5</v>
      </c>
    </row>
    <row r="56" spans="10:256" ht="15" customHeight="1" x14ac:dyDescent="0.3">
      <c r="J56" s="113">
        <f>'Gene Table'!A52</f>
        <v>50</v>
      </c>
      <c r="K56" s="25" t="str">
        <f>'Gene Table'!B52</f>
        <v>IL3</v>
      </c>
      <c r="L56" s="65">
        <f>IF(ISNUMBER(Results!E52),Results!E52,NA())</f>
        <v>4.775700553942084E-4</v>
      </c>
      <c r="M56" s="65">
        <f>IF(ISNUMBER(Results!F52),Results!F52,NA())</f>
        <v>1.2820485987003172E-3</v>
      </c>
      <c r="IS56" s="25">
        <f>'Gene Table'!$A52</f>
        <v>50</v>
      </c>
      <c r="IT56" s="25" t="str">
        <f>'Gene Table'!$B52</f>
        <v>IL3</v>
      </c>
      <c r="IU56" s="65">
        <f t="shared" si="1"/>
        <v>4.775700553942084E-4</v>
      </c>
      <c r="IV56" s="65">
        <f t="shared" si="1"/>
        <v>1.2820485987003172E-3</v>
      </c>
    </row>
    <row r="57" spans="10:256" ht="15" customHeight="1" x14ac:dyDescent="0.3">
      <c r="J57" s="113">
        <f>'Gene Table'!A53</f>
        <v>51</v>
      </c>
      <c r="K57" s="25" t="str">
        <f>'Gene Table'!B53</f>
        <v>IL4</v>
      </c>
      <c r="L57" s="65">
        <f>IF(ISNUMBER(Results!E53),Results!E53,NA())</f>
        <v>16.200876917607893</v>
      </c>
      <c r="M57" s="65">
        <f>IF(ISNUMBER(Results!F53),Results!F53,NA())</f>
        <v>3.3878712442566796E-4</v>
      </c>
      <c r="IS57" s="25">
        <f>'Gene Table'!$A53</f>
        <v>51</v>
      </c>
      <c r="IT57" s="25" t="str">
        <f>'Gene Table'!$B53</f>
        <v>IL4</v>
      </c>
      <c r="IU57" s="65">
        <f t="shared" si="1"/>
        <v>16.200876917607893</v>
      </c>
      <c r="IV57" s="65">
        <f t="shared" si="1"/>
        <v>3.3878712442566796E-4</v>
      </c>
    </row>
    <row r="58" spans="10:256" ht="15" customHeight="1" x14ac:dyDescent="0.3">
      <c r="J58" s="113">
        <f>'Gene Table'!A54</f>
        <v>52</v>
      </c>
      <c r="K58" s="25" t="str">
        <f>'Gene Table'!B54</f>
        <v>IL5</v>
      </c>
      <c r="L58" s="65">
        <f>IF(ISNUMBER(Results!E54),Results!E54,NA())</f>
        <v>1.1452895465096086E-4</v>
      </c>
      <c r="M58" s="65">
        <f>IF(ISNUMBER(Results!F54),Results!F54,NA())</f>
        <v>5.7185146903834646E-5</v>
      </c>
      <c r="IS58" s="25">
        <f>'Gene Table'!$A54</f>
        <v>52</v>
      </c>
      <c r="IT58" s="25" t="str">
        <f>'Gene Table'!$B54</f>
        <v>IL5</v>
      </c>
      <c r="IU58" s="65">
        <f t="shared" si="1"/>
        <v>1.1452895465096086E-4</v>
      </c>
      <c r="IV58" s="65">
        <f t="shared" si="1"/>
        <v>5.7185146903834646E-5</v>
      </c>
    </row>
    <row r="59" spans="10:256" ht="15" customHeight="1" x14ac:dyDescent="0.3">
      <c r="J59" s="113">
        <f>'Gene Table'!A55</f>
        <v>53</v>
      </c>
      <c r="K59" s="25" t="str">
        <f>'Gene Table'!B55</f>
        <v>IL6</v>
      </c>
      <c r="L59" s="65">
        <f>IF(ISNUMBER(Results!E55),Results!E55,NA())</f>
        <v>0.46694784785632504</v>
      </c>
      <c r="M59" s="65">
        <f>IF(ISNUMBER(Results!F55),Results!F55,NA())</f>
        <v>3.0674625126745063E-4</v>
      </c>
      <c r="IS59" s="25">
        <f>'Gene Table'!$A55</f>
        <v>53</v>
      </c>
      <c r="IT59" s="25" t="str">
        <f>'Gene Table'!$B55</f>
        <v>IL6</v>
      </c>
      <c r="IU59" s="65">
        <f t="shared" si="1"/>
        <v>0.46694784785632504</v>
      </c>
      <c r="IV59" s="65">
        <f t="shared" si="1"/>
        <v>3.0674625126745063E-4</v>
      </c>
    </row>
    <row r="60" spans="10:256" ht="15" customHeight="1" x14ac:dyDescent="0.3">
      <c r="J60" s="113">
        <f>'Gene Table'!A56</f>
        <v>54</v>
      </c>
      <c r="K60" s="25" t="str">
        <f>'Gene Table'!B56</f>
        <v>IL7</v>
      </c>
      <c r="L60" s="65">
        <f>IF(ISNUMBER(Results!E56),Results!E56,NA())</f>
        <v>0.187028927661502</v>
      </c>
      <c r="M60" s="65">
        <f>IF(ISNUMBER(Results!F56),Results!F56,NA())</f>
        <v>1.903921250857179E-5</v>
      </c>
      <c r="IS60" s="25">
        <f>'Gene Table'!$A56</f>
        <v>54</v>
      </c>
      <c r="IT60" s="25" t="str">
        <f>'Gene Table'!$B56</f>
        <v>IL7</v>
      </c>
      <c r="IU60" s="65">
        <f t="shared" si="1"/>
        <v>0.187028927661502</v>
      </c>
      <c r="IV60" s="65">
        <f t="shared" si="1"/>
        <v>1.903921250857179E-5</v>
      </c>
    </row>
    <row r="61" spans="10:256" ht="15" customHeight="1" x14ac:dyDescent="0.3">
      <c r="J61" s="113">
        <f>'Gene Table'!A57</f>
        <v>55</v>
      </c>
      <c r="K61" s="25" t="str">
        <f>'Gene Table'!B57</f>
        <v>CXCL8</v>
      </c>
      <c r="L61" s="65">
        <f>IF(ISNUMBER(Results!E57),Results!E57,NA())</f>
        <v>1.2615431235964807E-2</v>
      </c>
      <c r="M61" s="65">
        <f>IF(ISNUMBER(Results!F57),Results!F57,NA())</f>
        <v>1.0375562286856623E-2</v>
      </c>
      <c r="IS61" s="25">
        <f>'Gene Table'!$A57</f>
        <v>55</v>
      </c>
      <c r="IT61" s="25" t="str">
        <f>'Gene Table'!$B57</f>
        <v>CXCL8</v>
      </c>
      <c r="IU61" s="65">
        <f t="shared" si="1"/>
        <v>1.2615431235964807E-2</v>
      </c>
      <c r="IV61" s="65">
        <f t="shared" si="1"/>
        <v>1.0375562286856623E-2</v>
      </c>
    </row>
    <row r="62" spans="10:256" ht="15" customHeight="1" x14ac:dyDescent="0.3">
      <c r="J62" s="113">
        <f>'Gene Table'!A58</f>
        <v>56</v>
      </c>
      <c r="K62" s="25" t="str">
        <f>'Gene Table'!B58</f>
        <v>IL9</v>
      </c>
      <c r="L62" s="65">
        <f>IF(ISNUMBER(Results!E58),Results!E58,NA())</f>
        <v>0.54638886955047672</v>
      </c>
      <c r="M62" s="65">
        <f>IF(ISNUMBER(Results!F58),Results!F58,NA())</f>
        <v>1.4296286725958658E-5</v>
      </c>
      <c r="IS62" s="25">
        <f>'Gene Table'!$A58</f>
        <v>56</v>
      </c>
      <c r="IT62" s="25" t="str">
        <f>'Gene Table'!$B58</f>
        <v>IL9</v>
      </c>
      <c r="IU62" s="65">
        <f t="shared" si="1"/>
        <v>0.54638886955047672</v>
      </c>
      <c r="IV62" s="65">
        <f t="shared" si="1"/>
        <v>1.4296286725958658E-5</v>
      </c>
    </row>
    <row r="63" spans="10:256" ht="15" customHeight="1" x14ac:dyDescent="0.3">
      <c r="J63" s="113">
        <f>'Gene Table'!A59</f>
        <v>57</v>
      </c>
      <c r="K63" s="25" t="str">
        <f>'Gene Table'!B59</f>
        <v>INHA</v>
      </c>
      <c r="L63" s="65">
        <f>IF(ISNUMBER(Results!E59),Results!E59,NA())</f>
        <v>9.6529761057156691E-5</v>
      </c>
      <c r="M63" s="65">
        <f>IF(ISNUMBER(Results!F59),Results!F59,NA())</f>
        <v>6.8004983570515894E-5</v>
      </c>
      <c r="IS63" s="25">
        <f>'Gene Table'!$A59</f>
        <v>57</v>
      </c>
      <c r="IT63" s="25" t="str">
        <f>'Gene Table'!$B59</f>
        <v>INHA</v>
      </c>
      <c r="IU63" s="65">
        <f t="shared" si="1"/>
        <v>9.6529761057156691E-5</v>
      </c>
      <c r="IV63" s="65">
        <f t="shared" si="1"/>
        <v>6.8004983570515894E-5</v>
      </c>
    </row>
    <row r="64" spans="10:256" ht="15" customHeight="1" x14ac:dyDescent="0.3">
      <c r="J64" s="113">
        <f>'Gene Table'!A60</f>
        <v>58</v>
      </c>
      <c r="K64" s="25" t="str">
        <f>'Gene Table'!B60</f>
        <v>INHBA</v>
      </c>
      <c r="L64" s="65">
        <f>IF(ISNUMBER(Results!E60),Results!E60,NA())</f>
        <v>0.10667790724701075</v>
      </c>
      <c r="M64" s="65">
        <f>IF(ISNUMBER(Results!F60),Results!F60,NA())</f>
        <v>5.1113783299539732E-4</v>
      </c>
      <c r="IS64" s="25">
        <f>'Gene Table'!$A60</f>
        <v>58</v>
      </c>
      <c r="IT64" s="25" t="str">
        <f>'Gene Table'!$B60</f>
        <v>INHBA</v>
      </c>
      <c r="IU64" s="65">
        <f t="shared" si="1"/>
        <v>0.10667790724701075</v>
      </c>
      <c r="IV64" s="65">
        <f t="shared" si="1"/>
        <v>5.1113783299539732E-4</v>
      </c>
    </row>
    <row r="65" spans="10:256" ht="15" customHeight="1" x14ac:dyDescent="0.3">
      <c r="J65" s="113">
        <f>'Gene Table'!A61</f>
        <v>59</v>
      </c>
      <c r="K65" s="25" t="str">
        <f>'Gene Table'!B61</f>
        <v>LEFTY2</v>
      </c>
      <c r="L65" s="65">
        <f>IF(ISNUMBER(Results!E61),Results!E61,NA())</f>
        <v>0.92530442803785251</v>
      </c>
      <c r="M65" s="65">
        <f>IF(ISNUMBER(Results!F61),Results!F61,NA())</f>
        <v>0.37526977437859271</v>
      </c>
      <c r="IS65" s="25">
        <f>'Gene Table'!$A61</f>
        <v>59</v>
      </c>
      <c r="IT65" s="25" t="str">
        <f>'Gene Table'!$B61</f>
        <v>LEFTY2</v>
      </c>
      <c r="IU65" s="65">
        <f t="shared" si="1"/>
        <v>0.92530442803785251</v>
      </c>
      <c r="IV65" s="65">
        <f t="shared" si="1"/>
        <v>0.37526977437859271</v>
      </c>
    </row>
    <row r="66" spans="10:256" ht="15" customHeight="1" x14ac:dyDescent="0.3">
      <c r="J66" s="113">
        <f>'Gene Table'!A62</f>
        <v>60</v>
      </c>
      <c r="K66" s="25" t="str">
        <f>'Gene Table'!B62</f>
        <v>LIF</v>
      </c>
      <c r="L66" s="65">
        <f>IF(ISNUMBER(Results!E62),Results!E62,NA())</f>
        <v>2.5583072186691511E-2</v>
      </c>
      <c r="M66" s="65">
        <f>IF(ISNUMBER(Results!F62),Results!F62,NA())</f>
        <v>1.6661552744631759E-2</v>
      </c>
      <c r="IS66" s="25">
        <f>'Gene Table'!$A62</f>
        <v>60</v>
      </c>
      <c r="IT66" s="25" t="str">
        <f>'Gene Table'!$B62</f>
        <v>LIF</v>
      </c>
      <c r="IU66" s="65">
        <f t="shared" si="1"/>
        <v>2.5583072186691511E-2</v>
      </c>
      <c r="IV66" s="65">
        <f t="shared" si="1"/>
        <v>1.6661552744631759E-2</v>
      </c>
    </row>
    <row r="67" spans="10:256" ht="15" customHeight="1" x14ac:dyDescent="0.3">
      <c r="J67" s="113">
        <f>'Gene Table'!A63</f>
        <v>61</v>
      </c>
      <c r="K67" s="25" t="str">
        <f>'Gene Table'!B63</f>
        <v>LTA</v>
      </c>
      <c r="L67" s="65">
        <f>IF(ISNUMBER(Results!E63),Results!E63,NA())</f>
        <v>14.533732300831172</v>
      </c>
      <c r="M67" s="65">
        <f>IF(ISNUMBER(Results!F63),Results!F63,NA())</f>
        <v>11.519450548117481</v>
      </c>
      <c r="IS67" s="25">
        <f>'Gene Table'!$A63</f>
        <v>61</v>
      </c>
      <c r="IT67" s="25" t="str">
        <f>'Gene Table'!$B63</f>
        <v>LTA</v>
      </c>
      <c r="IU67" s="65">
        <f t="shared" si="1"/>
        <v>14.533732300831172</v>
      </c>
      <c r="IV67" s="65">
        <f t="shared" si="1"/>
        <v>11.519450548117481</v>
      </c>
    </row>
    <row r="68" spans="10:256" ht="15" customHeight="1" x14ac:dyDescent="0.3">
      <c r="J68" s="113">
        <f>'Gene Table'!A64</f>
        <v>62</v>
      </c>
      <c r="K68" s="25" t="str">
        <f>'Gene Table'!B64</f>
        <v>LTB</v>
      </c>
      <c r="L68" s="65">
        <f>IF(ISNUMBER(Results!E64),Results!E64,NA())</f>
        <v>3.5109371969738887E-2</v>
      </c>
      <c r="M68" s="65">
        <f>IF(ISNUMBER(Results!F64),Results!F64,NA())</f>
        <v>1.0513967213057007E-5</v>
      </c>
      <c r="IS68" s="25">
        <f>'Gene Table'!$A64</f>
        <v>62</v>
      </c>
      <c r="IT68" s="25" t="str">
        <f>'Gene Table'!$B64</f>
        <v>LTB</v>
      </c>
      <c r="IU68" s="65">
        <f t="shared" si="1"/>
        <v>3.5109371969738887E-2</v>
      </c>
      <c r="IV68" s="65">
        <f t="shared" si="1"/>
        <v>1.0513967213057007E-5</v>
      </c>
    </row>
    <row r="69" spans="10:256" ht="15" customHeight="1" x14ac:dyDescent="0.3">
      <c r="J69" s="113">
        <f>'Gene Table'!A65</f>
        <v>63</v>
      </c>
      <c r="K69" s="25" t="str">
        <f>'Gene Table'!B65</f>
        <v>MSTN</v>
      </c>
      <c r="L69" s="65">
        <f>IF(ISNUMBER(Results!E65),Results!E65,NA())</f>
        <v>1.2038373426093518E-5</v>
      </c>
      <c r="M69" s="65">
        <f>IF(ISNUMBER(Results!F65),Results!F65,NA())</f>
        <v>1.0513967213057007E-5</v>
      </c>
      <c r="IS69" s="25">
        <f>'Gene Table'!$A65</f>
        <v>63</v>
      </c>
      <c r="IT69" s="25" t="str">
        <f>'Gene Table'!$B65</f>
        <v>MSTN</v>
      </c>
      <c r="IU69" s="65">
        <f t="shared" si="1"/>
        <v>1.2038373426093518E-5</v>
      </c>
      <c r="IV69" s="65">
        <f t="shared" si="1"/>
        <v>1.0513967213057007E-5</v>
      </c>
    </row>
    <row r="70" spans="10:256" ht="15" customHeight="1" x14ac:dyDescent="0.3">
      <c r="J70" s="113">
        <f>'Gene Table'!A66</f>
        <v>64</v>
      </c>
      <c r="K70" s="25" t="str">
        <f>'Gene Table'!B66</f>
        <v>NODAL</v>
      </c>
      <c r="L70" s="65">
        <f>IF(ISNUMBER(Results!E66),Results!E66,NA())</f>
        <v>0.12893060467597084</v>
      </c>
      <c r="M70" s="65">
        <f>IF(ISNUMBER(Results!F66),Results!F66,NA())</f>
        <v>3.7751209216798608E-2</v>
      </c>
      <c r="IS70" s="25">
        <f>'Gene Table'!$A66</f>
        <v>64</v>
      </c>
      <c r="IT70" s="25" t="str">
        <f>'Gene Table'!$B66</f>
        <v>NODAL</v>
      </c>
      <c r="IU70" s="65">
        <f t="shared" si="1"/>
        <v>0.12893060467597084</v>
      </c>
      <c r="IV70" s="65">
        <f t="shared" si="1"/>
        <v>3.7751209216798608E-2</v>
      </c>
    </row>
    <row r="71" spans="10:256" ht="15" customHeight="1" x14ac:dyDescent="0.3">
      <c r="J71" s="113">
        <f>'Gene Table'!A67</f>
        <v>65</v>
      </c>
      <c r="K71" s="25" t="str">
        <f>'Gene Table'!B67</f>
        <v>OSM</v>
      </c>
      <c r="L71" s="65">
        <f>IF(ISNUMBER(Results!E67),Results!E67,NA())</f>
        <v>1.2038373426093518E-5</v>
      </c>
      <c r="M71" s="65">
        <f>IF(ISNUMBER(Results!F67),Results!F67,NA())</f>
        <v>1.0513967213057007E-5</v>
      </c>
      <c r="IS71" s="25">
        <f>'Gene Table'!$A67</f>
        <v>65</v>
      </c>
      <c r="IT71" s="25" t="str">
        <f>'Gene Table'!$B67</f>
        <v>OSM</v>
      </c>
      <c r="IU71" s="65">
        <f t="shared" si="1"/>
        <v>1.2038373426093518E-5</v>
      </c>
      <c r="IV71" s="65">
        <f t="shared" si="1"/>
        <v>1.0513967213057007E-5</v>
      </c>
    </row>
    <row r="72" spans="10:256" ht="15" customHeight="1" x14ac:dyDescent="0.3">
      <c r="J72" s="113">
        <f>'Gene Table'!A68</f>
        <v>66</v>
      </c>
      <c r="K72" s="25" t="str">
        <f>'Gene Table'!B68</f>
        <v>PDGFA</v>
      </c>
      <c r="L72" s="65">
        <f>IF(ISNUMBER(Results!E68),Results!E68,NA())</f>
        <v>8.6649385799652784E-2</v>
      </c>
      <c r="M72" s="65">
        <f>IF(ISNUMBER(Results!F68),Results!F68,NA())</f>
        <v>1.0327727615229775E-2</v>
      </c>
      <c r="IS72" s="25">
        <f>'Gene Table'!$A68</f>
        <v>66</v>
      </c>
      <c r="IT72" s="25" t="str">
        <f>'Gene Table'!$B68</f>
        <v>PDGFA</v>
      </c>
      <c r="IU72" s="65">
        <f t="shared" si="1"/>
        <v>8.6649385799652784E-2</v>
      </c>
      <c r="IV72" s="65">
        <f t="shared" si="1"/>
        <v>1.0327727615229775E-2</v>
      </c>
    </row>
    <row r="73" spans="10:256" ht="15" customHeight="1" x14ac:dyDescent="0.3">
      <c r="J73" s="113">
        <f>'Gene Table'!A69</f>
        <v>67</v>
      </c>
      <c r="K73" s="25" t="str">
        <f>'Gene Table'!B69</f>
        <v>SPP1</v>
      </c>
      <c r="L73" s="65">
        <f>IF(ISNUMBER(Results!E69),Results!E69,NA())</f>
        <v>8.4474906961431229E-2</v>
      </c>
      <c r="M73" s="65">
        <f>IF(ISNUMBER(Results!F69),Results!F69,NA())</f>
        <v>0.12465390641900867</v>
      </c>
      <c r="IS73" s="25">
        <f>'Gene Table'!$A69</f>
        <v>67</v>
      </c>
      <c r="IT73" s="25" t="str">
        <f>'Gene Table'!$B69</f>
        <v>SPP1</v>
      </c>
      <c r="IU73" s="65">
        <f t="shared" si="1"/>
        <v>8.4474906961431229E-2</v>
      </c>
      <c r="IV73" s="65">
        <f t="shared" si="1"/>
        <v>0.12465390641900867</v>
      </c>
    </row>
    <row r="74" spans="10:256" ht="15" customHeight="1" x14ac:dyDescent="0.3">
      <c r="J74" s="113">
        <f>'Gene Table'!A70</f>
        <v>68</v>
      </c>
      <c r="K74" s="25" t="str">
        <f>'Gene Table'!B70</f>
        <v>TGFA</v>
      </c>
      <c r="L74" s="65">
        <f>IF(ISNUMBER(Results!E70),Results!E70,NA())</f>
        <v>1.2038373426093518E-5</v>
      </c>
      <c r="M74" s="65">
        <f>IF(ISNUMBER(Results!F70),Results!F70,NA())</f>
        <v>1.0513967213057007E-5</v>
      </c>
      <c r="IS74" s="25">
        <f>'Gene Table'!$A70</f>
        <v>68</v>
      </c>
      <c r="IT74" s="25" t="str">
        <f>'Gene Table'!$B70</f>
        <v>TGFA</v>
      </c>
      <c r="IU74" s="65">
        <f t="shared" si="1"/>
        <v>1.2038373426093518E-5</v>
      </c>
      <c r="IV74" s="65">
        <f t="shared" si="1"/>
        <v>1.0513967213057007E-5</v>
      </c>
    </row>
    <row r="75" spans="10:256" ht="15" customHeight="1" x14ac:dyDescent="0.3">
      <c r="J75" s="113">
        <f>'Gene Table'!A71</f>
        <v>69</v>
      </c>
      <c r="K75" s="25" t="str">
        <f>'Gene Table'!B71</f>
        <v>TGFB1</v>
      </c>
      <c r="L75" s="65">
        <f>IF(ISNUMBER(Results!E71),Results!E71,NA())</f>
        <v>2.1914050791287526E-2</v>
      </c>
      <c r="M75" s="65">
        <f>IF(ISNUMBER(Results!F71),Results!F71,NA())</f>
        <v>7.5008064366127367E-4</v>
      </c>
      <c r="IS75" s="25">
        <f>'Gene Table'!$A71</f>
        <v>69</v>
      </c>
      <c r="IT75" s="25" t="str">
        <f>'Gene Table'!$B71</f>
        <v>TGFB1</v>
      </c>
      <c r="IU75" s="65">
        <f t="shared" si="1"/>
        <v>2.1914050791287526E-2</v>
      </c>
      <c r="IV75" s="65">
        <f t="shared" si="1"/>
        <v>7.5008064366127367E-4</v>
      </c>
    </row>
    <row r="76" spans="10:256" ht="15" customHeight="1" x14ac:dyDescent="0.3">
      <c r="J76" s="113">
        <f>'Gene Table'!A72</f>
        <v>70</v>
      </c>
      <c r="K76" s="25" t="str">
        <f>'Gene Table'!B72</f>
        <v>TGFB2</v>
      </c>
      <c r="L76" s="65">
        <f>IF(ISNUMBER(Results!E72),Results!E72,NA())</f>
        <v>6.3161512224591454E-4</v>
      </c>
      <c r="M76" s="65">
        <f>IF(ISNUMBER(Results!F72),Results!F72,NA())</f>
        <v>2.8384781143864185E-3</v>
      </c>
      <c r="IS76" s="25">
        <f>'Gene Table'!$A72</f>
        <v>70</v>
      </c>
      <c r="IT76" s="25" t="str">
        <f>'Gene Table'!$B72</f>
        <v>TGFB2</v>
      </c>
      <c r="IU76" s="65">
        <f t="shared" si="1"/>
        <v>6.3161512224591454E-4</v>
      </c>
      <c r="IV76" s="65">
        <f t="shared" si="1"/>
        <v>2.8384781143864185E-3</v>
      </c>
    </row>
    <row r="77" spans="10:256" ht="15" customHeight="1" x14ac:dyDescent="0.3">
      <c r="J77" s="113">
        <f>'Gene Table'!A73</f>
        <v>71</v>
      </c>
      <c r="K77" s="25" t="str">
        <f>'Gene Table'!B73</f>
        <v>TGFB3</v>
      </c>
      <c r="L77" s="65">
        <f>IF(ISNUMBER(Results!E73),Results!E73,NA())</f>
        <v>1.3422623384982255</v>
      </c>
      <c r="M77" s="65">
        <f>IF(ISNUMBER(Results!F73),Results!F73,NA())</f>
        <v>0.92830234414254464</v>
      </c>
      <c r="IS77" s="25">
        <f>'Gene Table'!$A73</f>
        <v>71</v>
      </c>
      <c r="IT77" s="25" t="str">
        <f>'Gene Table'!$B73</f>
        <v>TGFB3</v>
      </c>
      <c r="IU77" s="65">
        <f t="shared" si="1"/>
        <v>1.3422623384982255</v>
      </c>
      <c r="IV77" s="65">
        <f t="shared" si="1"/>
        <v>0.92830234414254464</v>
      </c>
    </row>
    <row r="78" spans="10:256" ht="15" customHeight="1" x14ac:dyDescent="0.3">
      <c r="J78" s="113">
        <f>'Gene Table'!A74</f>
        <v>72</v>
      </c>
      <c r="K78" s="25" t="str">
        <f>'Gene Table'!B74</f>
        <v>THPO</v>
      </c>
      <c r="L78" s="65">
        <f>IF(ISNUMBER(Results!E74),Results!E74,NA())</f>
        <v>7.7940816559681782E-4</v>
      </c>
      <c r="M78" s="65">
        <f>IF(ISNUMBER(Results!F74),Results!F74,NA())</f>
        <v>1.4343320474810711E-4</v>
      </c>
      <c r="IS78" s="25">
        <f>'Gene Table'!$A74</f>
        <v>72</v>
      </c>
      <c r="IT78" s="25" t="str">
        <f>'Gene Table'!$B74</f>
        <v>THPO</v>
      </c>
      <c r="IU78" s="65">
        <f t="shared" si="1"/>
        <v>7.7940816559681782E-4</v>
      </c>
      <c r="IV78" s="65">
        <f t="shared" si="1"/>
        <v>1.4343320474810711E-4</v>
      </c>
    </row>
    <row r="79" spans="10:256" ht="15" customHeight="1" x14ac:dyDescent="0.3">
      <c r="J79" s="113">
        <f>'Gene Table'!A75</f>
        <v>73</v>
      </c>
      <c r="K79" s="25" t="str">
        <f>'Gene Table'!B75</f>
        <v>TNF</v>
      </c>
      <c r="L79" s="65">
        <f>IF(ISNUMBER(Results!E75),Results!E75,NA())</f>
        <v>1.1124837668184727E-3</v>
      </c>
      <c r="M79" s="65">
        <f>IF(ISNUMBER(Results!F75),Results!F75,NA())</f>
        <v>1.24699091234885E-3</v>
      </c>
      <c r="IS79" s="25">
        <f>'Gene Table'!$A75</f>
        <v>73</v>
      </c>
      <c r="IT79" s="25" t="str">
        <f>'Gene Table'!$B75</f>
        <v>TNF</v>
      </c>
      <c r="IU79" s="65">
        <f t="shared" si="1"/>
        <v>1.1124837668184727E-3</v>
      </c>
      <c r="IV79" s="65">
        <f t="shared" si="1"/>
        <v>1.24699091234885E-3</v>
      </c>
    </row>
    <row r="80" spans="10:256" ht="15" customHeight="1" x14ac:dyDescent="0.3">
      <c r="J80" s="113">
        <f>'Gene Table'!A76</f>
        <v>74</v>
      </c>
      <c r="K80" s="25" t="str">
        <f>'Gene Table'!B76</f>
        <v>TNFRSF11B</v>
      </c>
      <c r="L80" s="65">
        <f>IF(ISNUMBER(Results!E76),Results!E76,NA())</f>
        <v>1.6794629858882806</v>
      </c>
      <c r="M80" s="65">
        <f>IF(ISNUMBER(Results!F76),Results!F76,NA())</f>
        <v>4.198448205379051E-2</v>
      </c>
      <c r="IS80" s="25">
        <f>'Gene Table'!$A76</f>
        <v>74</v>
      </c>
      <c r="IT80" s="25" t="str">
        <f>'Gene Table'!$B76</f>
        <v>TNFRSF11B</v>
      </c>
      <c r="IU80" s="65">
        <f t="shared" si="1"/>
        <v>1.6794629858882806</v>
      </c>
      <c r="IV80" s="65">
        <f t="shared" si="1"/>
        <v>4.198448205379051E-2</v>
      </c>
    </row>
    <row r="81" spans="10:256" ht="15" customHeight="1" x14ac:dyDescent="0.3">
      <c r="J81" s="113">
        <f>'Gene Table'!A77</f>
        <v>75</v>
      </c>
      <c r="K81" s="25" t="str">
        <f>'Gene Table'!B77</f>
        <v>TNFSF10</v>
      </c>
      <c r="L81" s="65">
        <f>IF(ISNUMBER(Results!E77),Results!E77,NA())</f>
        <v>2.9397885283970144E-4</v>
      </c>
      <c r="M81" s="65">
        <f>IF(ISNUMBER(Results!F77),Results!F77,NA())</f>
        <v>1.7682314679109441E-5</v>
      </c>
      <c r="IS81" s="25">
        <f>'Gene Table'!$A77</f>
        <v>75</v>
      </c>
      <c r="IT81" s="25" t="str">
        <f>'Gene Table'!$B77</f>
        <v>TNFSF10</v>
      </c>
      <c r="IU81" s="65">
        <f t="shared" si="1"/>
        <v>2.9397885283970144E-4</v>
      </c>
      <c r="IV81" s="65">
        <f t="shared" si="1"/>
        <v>1.7682314679109441E-5</v>
      </c>
    </row>
    <row r="82" spans="10:256" ht="15" customHeight="1" x14ac:dyDescent="0.3">
      <c r="J82" s="113">
        <f>'Gene Table'!A78</f>
        <v>76</v>
      </c>
      <c r="K82" s="25" t="str">
        <f>'Gene Table'!B78</f>
        <v>TNFSF11</v>
      </c>
      <c r="L82" s="65">
        <f>IF(ISNUMBER(Results!E78),Results!E78,NA())</f>
        <v>5.5293795991578857E-3</v>
      </c>
      <c r="M82" s="65">
        <f>IF(ISNUMBER(Results!F78),Results!F78,NA())</f>
        <v>0.10628427000802447</v>
      </c>
      <c r="IS82" s="25">
        <f>'Gene Table'!$A78</f>
        <v>76</v>
      </c>
      <c r="IT82" s="25" t="str">
        <f>'Gene Table'!$B78</f>
        <v>TNFSF11</v>
      </c>
      <c r="IU82" s="65">
        <f t="shared" si="1"/>
        <v>5.5293795991578857E-3</v>
      </c>
      <c r="IV82" s="65">
        <f t="shared" si="1"/>
        <v>0.10628427000802447</v>
      </c>
    </row>
    <row r="83" spans="10:256" ht="15" customHeight="1" x14ac:dyDescent="0.3">
      <c r="J83" s="113">
        <f>'Gene Table'!A79</f>
        <v>77</v>
      </c>
      <c r="K83" s="25" t="str">
        <f>'Gene Table'!B79</f>
        <v>TNFSF12</v>
      </c>
      <c r="L83" s="65">
        <f>IF(ISNUMBER(Results!E79),Results!E79,NA())</f>
        <v>4.0290813961240853E-3</v>
      </c>
      <c r="M83" s="65">
        <f>IF(ISNUMBER(Results!F79),Results!F79,NA())</f>
        <v>6.2928448754151131E-4</v>
      </c>
      <c r="IS83" s="25">
        <f>'Gene Table'!$A79</f>
        <v>77</v>
      </c>
      <c r="IT83" s="25" t="str">
        <f>'Gene Table'!$B79</f>
        <v>TNFSF12</v>
      </c>
      <c r="IU83" s="65">
        <f t="shared" si="1"/>
        <v>4.0290813961240853E-3</v>
      </c>
      <c r="IV83" s="65">
        <f t="shared" si="1"/>
        <v>6.2928448754151131E-4</v>
      </c>
    </row>
    <row r="84" spans="10:256" ht="15" customHeight="1" x14ac:dyDescent="0.3">
      <c r="J84" s="113">
        <f>'Gene Table'!A80</f>
        <v>78</v>
      </c>
      <c r="K84" s="25" t="str">
        <f>'Gene Table'!B80</f>
        <v>TNFSF13</v>
      </c>
      <c r="L84" s="65">
        <f>IF(ISNUMBER(Results!E80),Results!E80,NA())</f>
        <v>5.9674625937627228E-3</v>
      </c>
      <c r="M84" s="65">
        <f>IF(ISNUMBER(Results!F80),Results!F80,NA())</f>
        <v>4.5371434840848542E-3</v>
      </c>
      <c r="IS84" s="25">
        <f>'Gene Table'!$A80</f>
        <v>78</v>
      </c>
      <c r="IT84" s="25" t="str">
        <f>'Gene Table'!$B80</f>
        <v>TNFSF13</v>
      </c>
      <c r="IU84" s="65">
        <f t="shared" si="1"/>
        <v>5.9674625937627228E-3</v>
      </c>
      <c r="IV84" s="65">
        <f t="shared" si="1"/>
        <v>4.5371434840848542E-3</v>
      </c>
    </row>
    <row r="85" spans="10:256" ht="15" customHeight="1" x14ac:dyDescent="0.3">
      <c r="J85" s="113">
        <f>'Gene Table'!A81</f>
        <v>79</v>
      </c>
      <c r="K85" s="25" t="str">
        <f>'Gene Table'!B81</f>
        <v>TNFSF13B</v>
      </c>
      <c r="L85" s="65">
        <f>IF(ISNUMBER(Results!E81),Results!E81,NA())</f>
        <v>6.7072081710430791E-4</v>
      </c>
      <c r="M85" s="65">
        <f>IF(ISNUMBER(Results!F81),Results!F81,NA())</f>
        <v>2.5794182308331432E-4</v>
      </c>
      <c r="IS85" s="25">
        <f>'Gene Table'!$A81</f>
        <v>79</v>
      </c>
      <c r="IT85" s="25" t="str">
        <f>'Gene Table'!$B81</f>
        <v>TNFSF13B</v>
      </c>
      <c r="IU85" s="65">
        <f t="shared" si="1"/>
        <v>6.7072081710430791E-4</v>
      </c>
      <c r="IV85" s="65">
        <f t="shared" si="1"/>
        <v>2.5794182308331432E-4</v>
      </c>
    </row>
    <row r="86" spans="10:256" ht="15" customHeight="1" x14ac:dyDescent="0.3">
      <c r="J86" s="113">
        <f>'Gene Table'!A82</f>
        <v>80</v>
      </c>
      <c r="K86" s="25" t="str">
        <f>'Gene Table'!B82</f>
        <v>TNFSF14</v>
      </c>
      <c r="L86" s="65">
        <f>IF(ISNUMBER(Results!E82),Results!E82,NA())</f>
        <v>4.8200419842328785E-4</v>
      </c>
      <c r="M86" s="65">
        <f>IF(ISNUMBER(Results!F82),Results!F82,NA())</f>
        <v>1.2832979699251014E-2</v>
      </c>
      <c r="IS86" s="25">
        <f>'Gene Table'!$A82</f>
        <v>80</v>
      </c>
      <c r="IT86" s="25" t="str">
        <f>'Gene Table'!$B82</f>
        <v>TNFSF14</v>
      </c>
      <c r="IU86" s="65">
        <f t="shared" si="1"/>
        <v>4.8200419842328785E-4</v>
      </c>
      <c r="IV86" s="65">
        <f t="shared" si="1"/>
        <v>1.2832979699251014E-2</v>
      </c>
    </row>
    <row r="87" spans="10:256" ht="15" customHeight="1" x14ac:dyDescent="0.3">
      <c r="J87" s="113">
        <f>'Gene Table'!A83</f>
        <v>81</v>
      </c>
      <c r="K87" s="25" t="str">
        <f>'Gene Table'!B83</f>
        <v>TNFSF4</v>
      </c>
      <c r="L87" s="65">
        <f>IF(ISNUMBER(Results!E83),Results!E83,NA())</f>
        <v>5.6476100344107175E-5</v>
      </c>
      <c r="M87" s="65">
        <f>IF(ISNUMBER(Results!F83),Results!F83,NA())</f>
        <v>1.0513967213057007E-5</v>
      </c>
      <c r="IS87" s="25">
        <f>'Gene Table'!$A83</f>
        <v>81</v>
      </c>
      <c r="IT87" s="25" t="str">
        <f>'Gene Table'!$B83</f>
        <v>TNFSF4</v>
      </c>
      <c r="IU87" s="65">
        <f t="shared" si="1"/>
        <v>5.6476100344107175E-5</v>
      </c>
      <c r="IV87" s="65">
        <f t="shared" si="1"/>
        <v>1.0513967213057007E-5</v>
      </c>
    </row>
    <row r="88" spans="10:256" ht="15" customHeight="1" x14ac:dyDescent="0.3">
      <c r="J88" s="113">
        <f>'Gene Table'!A84</f>
        <v>82</v>
      </c>
      <c r="K88" s="25" t="str">
        <f>'Gene Table'!B84</f>
        <v>TNFSF8</v>
      </c>
      <c r="L88" s="65">
        <f>IF(ISNUMBER(Results!E84),Results!E84,NA())</f>
        <v>1.1464056444523141E-3</v>
      </c>
      <c r="M88" s="65">
        <f>IF(ISNUMBER(Results!F84),Results!F84,NA())</f>
        <v>2.9115437242166397E-3</v>
      </c>
      <c r="IS88" s="25">
        <f>'Gene Table'!$A84</f>
        <v>82</v>
      </c>
      <c r="IT88" s="25" t="str">
        <f>'Gene Table'!$B84</f>
        <v>TNFSF8</v>
      </c>
      <c r="IU88" s="65">
        <f t="shared" ref="IU88:IV95" si="2">IF(ISNUMBER(L88),L88,"")</f>
        <v>1.1464056444523141E-3</v>
      </c>
      <c r="IV88" s="65">
        <f t="shared" si="2"/>
        <v>2.9115437242166397E-3</v>
      </c>
    </row>
    <row r="89" spans="10:256" ht="15" customHeight="1" x14ac:dyDescent="0.3">
      <c r="J89" s="113">
        <f>'Gene Table'!A85</f>
        <v>83</v>
      </c>
      <c r="K89" s="25" t="str">
        <f>'Gene Table'!B85</f>
        <v>TXLNA</v>
      </c>
      <c r="L89" s="65">
        <f>IF(ISNUMBER(Results!E85),Results!E85,NA())</f>
        <v>3.8205604431536719E-3</v>
      </c>
      <c r="M89" s="65">
        <f>IF(ISNUMBER(Results!F85),Results!F85,NA())</f>
        <v>4.4130750569145423E-3</v>
      </c>
      <c r="IS89" s="25">
        <f>'Gene Table'!$A85</f>
        <v>83</v>
      </c>
      <c r="IT89" s="25" t="str">
        <f>'Gene Table'!$B85</f>
        <v>TXLNA</v>
      </c>
      <c r="IU89" s="65">
        <f t="shared" si="2"/>
        <v>3.8205604431536719E-3</v>
      </c>
      <c r="IV89" s="65">
        <f t="shared" si="2"/>
        <v>4.4130750569145423E-3</v>
      </c>
    </row>
    <row r="90" spans="10:256" ht="15" customHeight="1" x14ac:dyDescent="0.3">
      <c r="J90" s="113">
        <f>'Gene Table'!A86</f>
        <v>84</v>
      </c>
      <c r="K90" s="25" t="str">
        <f>'Gene Table'!B86</f>
        <v>VEGFA</v>
      </c>
      <c r="L90" s="65">
        <f>IF(ISNUMBER(Results!E86),Results!E86,NA())</f>
        <v>0.35224879263012537</v>
      </c>
      <c r="M90" s="65">
        <f>IF(ISNUMBER(Results!F86),Results!F86,NA())</f>
        <v>7.1594868623734764E-2</v>
      </c>
      <c r="IS90" s="25">
        <f>'Gene Table'!$A86</f>
        <v>84</v>
      </c>
      <c r="IT90" s="25" t="str">
        <f>'Gene Table'!$B86</f>
        <v>VEGFA</v>
      </c>
      <c r="IU90" s="65">
        <f t="shared" si="2"/>
        <v>0.35224879263012537</v>
      </c>
      <c r="IV90" s="65">
        <f t="shared" si="2"/>
        <v>7.1594868623734764E-2</v>
      </c>
    </row>
    <row r="91" spans="10:256" ht="15" customHeight="1" x14ac:dyDescent="0.3">
      <c r="J91" s="113">
        <f>'Gene Table'!A87</f>
        <v>85</v>
      </c>
      <c r="K91" s="25" t="str">
        <f>'Gene Table'!B87</f>
        <v>ACTB</v>
      </c>
      <c r="L91" s="65">
        <f>IF(ISNUMBER(Results!E87),Results!E87,NA())</f>
        <v>17.728517565838811</v>
      </c>
      <c r="M91" s="65">
        <f>IF(ISNUMBER(Results!F87),Results!F87,NA())</f>
        <v>20.908244062290763</v>
      </c>
      <c r="IS91" s="25">
        <f>'Gene Table'!$A87</f>
        <v>85</v>
      </c>
      <c r="IT91" s="25" t="str">
        <f>'Gene Table'!$B87</f>
        <v>ACTB</v>
      </c>
      <c r="IU91" s="65">
        <f t="shared" si="2"/>
        <v>17.728517565838811</v>
      </c>
      <c r="IV91" s="65">
        <f t="shared" si="2"/>
        <v>20.908244062290763</v>
      </c>
    </row>
    <row r="92" spans="10:256" ht="15" customHeight="1" x14ac:dyDescent="0.3">
      <c r="J92" s="113">
        <f>'Gene Table'!A88</f>
        <v>86</v>
      </c>
      <c r="K92" s="25" t="str">
        <f>'Gene Table'!B88</f>
        <v>B2M</v>
      </c>
      <c r="L92" s="65">
        <f>IF(ISNUMBER(Results!E88),Results!E88,NA())</f>
        <v>1.8300159081543897E-2</v>
      </c>
      <c r="M92" s="65">
        <f>IF(ISNUMBER(Results!F88),Results!F88,NA())</f>
        <v>1.5296372091599168E-2</v>
      </c>
      <c r="IS92" s="25">
        <f>'Gene Table'!$A88</f>
        <v>86</v>
      </c>
      <c r="IT92" s="25" t="str">
        <f>'Gene Table'!$B88</f>
        <v>B2M</v>
      </c>
      <c r="IU92" s="65">
        <f t="shared" si="2"/>
        <v>1.8300159081543897E-2</v>
      </c>
      <c r="IV92" s="65">
        <f t="shared" si="2"/>
        <v>1.5296372091599168E-2</v>
      </c>
    </row>
    <row r="93" spans="10:256" ht="15" customHeight="1" x14ac:dyDescent="0.3">
      <c r="J93" s="113">
        <f>'Gene Table'!A89</f>
        <v>87</v>
      </c>
      <c r="K93" s="25" t="str">
        <f>'Gene Table'!B89</f>
        <v>GAPDH</v>
      </c>
      <c r="L93" s="65">
        <f>IF(ISNUMBER(Results!E89),Results!E89,NA())</f>
        <v>0.83973149294413951</v>
      </c>
      <c r="M93" s="65">
        <f>IF(ISNUMBER(Results!F89),Results!F89,NA())</f>
        <v>0.9412609619546396</v>
      </c>
      <c r="IS93" s="25">
        <f>'Gene Table'!$A89</f>
        <v>87</v>
      </c>
      <c r="IT93" s="25" t="str">
        <f>'Gene Table'!$B89</f>
        <v>GAPDH</v>
      </c>
      <c r="IU93" s="65">
        <f t="shared" si="2"/>
        <v>0.83973149294413951</v>
      </c>
      <c r="IV93" s="65">
        <f t="shared" si="2"/>
        <v>0.9412609619546396</v>
      </c>
    </row>
    <row r="94" spans="10:256" ht="15" customHeight="1" x14ac:dyDescent="0.3">
      <c r="J94" s="113">
        <f>'Gene Table'!A90</f>
        <v>88</v>
      </c>
      <c r="K94" s="25" t="str">
        <f>'Gene Table'!B90</f>
        <v>HPRT1</v>
      </c>
      <c r="L94" s="65">
        <f>IF(ISNUMBER(Results!E90),Results!E90,NA())</f>
        <v>1.3391646339665484</v>
      </c>
      <c r="M94" s="65">
        <f>IF(ISNUMBER(Results!F90),Results!F90,NA())</f>
        <v>1.4872700903768545</v>
      </c>
      <c r="IS94" s="25">
        <f>'Gene Table'!$A90</f>
        <v>88</v>
      </c>
      <c r="IT94" s="25" t="str">
        <f>'Gene Table'!$B90</f>
        <v>HPRT1</v>
      </c>
      <c r="IU94" s="65">
        <f t="shared" si="2"/>
        <v>1.3391646339665484</v>
      </c>
      <c r="IV94" s="65">
        <f t="shared" si="2"/>
        <v>1.4872700903768545</v>
      </c>
    </row>
    <row r="95" spans="10:256" ht="15" customHeight="1" x14ac:dyDescent="0.3">
      <c r="J95" s="113">
        <f>'Gene Table'!A91</f>
        <v>89</v>
      </c>
      <c r="K95" s="25" t="str">
        <f>'Gene Table'!B91</f>
        <v>RPLP0</v>
      </c>
      <c r="L95" s="65">
        <f>IF(ISNUMBER(Results!E91),Results!E91,NA())</f>
        <v>2.7409322469735651</v>
      </c>
      <c r="M95" s="65">
        <f>IF(ISNUMBER(Results!F91),Results!F91,NA())</f>
        <v>2.2335419221143966</v>
      </c>
      <c r="IS95" s="25">
        <f>'Gene Table'!$A91</f>
        <v>89</v>
      </c>
      <c r="IT95" s="25" t="str">
        <f>'Gene Table'!$B91</f>
        <v>RPLP0</v>
      </c>
      <c r="IU95" s="65">
        <f t="shared" si="2"/>
        <v>2.7409322469735651</v>
      </c>
      <c r="IV95" s="65">
        <f t="shared" si="2"/>
        <v>2.2335419221143966</v>
      </c>
    </row>
    <row r="96" spans="10:256" ht="15" customHeight="1" x14ac:dyDescent="0.3">
      <c r="J96" s="113">
        <f>'Gene Table'!A92</f>
        <v>90</v>
      </c>
      <c r="K96" s="25" t="str">
        <f>'Gene Table'!B92</f>
        <v>HGDC</v>
      </c>
      <c r="L96" s="65">
        <f>IF(ISNUMBER(Results!E92),Results!E92,NA())</f>
        <v>1.2038373426093518E-5</v>
      </c>
      <c r="M96" s="65">
        <f>IF(ISNUMBER(Results!F92),Results!F92,NA())</f>
        <v>1.0513967213057007E-5</v>
      </c>
    </row>
    <row r="97" spans="10:13" ht="15" customHeight="1" x14ac:dyDescent="0.3">
      <c r="J97" s="113">
        <f>'Gene Table'!A93</f>
        <v>91</v>
      </c>
      <c r="K97" s="25" t="str">
        <f>'Gene Table'!B93</f>
        <v>RTC1</v>
      </c>
      <c r="L97" s="65">
        <f>IF(ISNUMBER(Results!E93),Results!E93,NA())</f>
        <v>0.33247858703671573</v>
      </c>
      <c r="M97" s="65">
        <f>IF(ISNUMBER(Results!F93),Results!F93,NA())</f>
        <v>0.14024293506631047</v>
      </c>
    </row>
    <row r="98" spans="10:13" ht="15" customHeight="1" x14ac:dyDescent="0.3">
      <c r="J98" s="113">
        <f>'Gene Table'!A94</f>
        <v>92</v>
      </c>
      <c r="K98" s="25" t="str">
        <f>'Gene Table'!B94</f>
        <v>RTC2</v>
      </c>
      <c r="L98" s="65">
        <f>IF(ISNUMBER(Results!E94),Results!E94,NA())</f>
        <v>0.36805671554204455</v>
      </c>
      <c r="M98" s="65">
        <f>IF(ISNUMBER(Results!F94),Results!F94,NA())</f>
        <v>0.14418570063250277</v>
      </c>
    </row>
    <row r="99" spans="10:13" ht="15" customHeight="1" x14ac:dyDescent="0.3">
      <c r="J99" s="113">
        <f>'Gene Table'!A95</f>
        <v>93</v>
      </c>
      <c r="K99" s="25" t="str">
        <f>'Gene Table'!B95</f>
        <v>RTC3</v>
      </c>
      <c r="L99" s="65">
        <f>IF(ISNUMBER(Results!E95),Results!E95,NA())</f>
        <v>0.35634172644751522</v>
      </c>
      <c r="M99" s="65">
        <f>IF(ISNUMBER(Results!F95),Results!F95,NA())</f>
        <v>0.13206621341865699</v>
      </c>
    </row>
    <row r="100" spans="10:13" ht="15" customHeight="1" x14ac:dyDescent="0.3">
      <c r="J100" s="113">
        <f>'Gene Table'!A96</f>
        <v>94</v>
      </c>
      <c r="K100" s="25" t="str">
        <f>'Gene Table'!B96</f>
        <v>PPC1</v>
      </c>
      <c r="L100" s="65">
        <f>IF(ISNUMBER(Results!E96),Results!E96,NA())</f>
        <v>1.3863901727944434</v>
      </c>
      <c r="M100" s="65">
        <f>IF(ISNUMBER(Results!F96),Results!F96,NA())</f>
        <v>1.8825219239092774</v>
      </c>
    </row>
    <row r="101" spans="10:13" ht="15" customHeight="1" x14ac:dyDescent="0.3">
      <c r="J101" s="113">
        <f>'Gene Table'!A97</f>
        <v>95</v>
      </c>
      <c r="K101" s="25" t="str">
        <f>'Gene Table'!B97</f>
        <v>PPC2</v>
      </c>
      <c r="L101" s="65">
        <f>IF(ISNUMBER(Results!E97),Results!E97,NA())</f>
        <v>1.4386011541643056</v>
      </c>
      <c r="M101" s="65">
        <f>IF(ISNUMBER(Results!F97),Results!F97,NA())</f>
        <v>1.9088009506603771</v>
      </c>
    </row>
    <row r="102" spans="10:13" ht="15" customHeight="1" x14ac:dyDescent="0.3">
      <c r="J102" s="113">
        <f>'Gene Table'!A98</f>
        <v>96</v>
      </c>
      <c r="K102" s="25" t="str">
        <f>'Gene Table'!B98</f>
        <v>PPC3</v>
      </c>
      <c r="L102" s="65">
        <f>IF(ISNUMBER(Results!E98),Results!E98,NA())</f>
        <v>1.2408539627391926</v>
      </c>
      <c r="M102" s="65">
        <f>IF(ISNUMBER(Results!F98),Results!F98,NA())</f>
        <v>1.5504281463409522</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Instructions</vt:lpstr>
      <vt:lpstr>Gene Table</vt:lpstr>
      <vt:lpstr>Array Content</vt:lpstr>
      <vt:lpstr>Test Sample Data</vt:lpstr>
      <vt:lpstr>Control Sample Data</vt:lpstr>
      <vt:lpstr>Choose Reference Genes</vt:lpstr>
      <vt:lpstr>QC Report</vt:lpstr>
      <vt:lpstr>Results</vt:lpstr>
      <vt:lpstr>Scatter Plot</vt:lpstr>
      <vt:lpstr>Volcano Plot</vt:lpstr>
      <vt:lpstr>Calculations</vt:lpstr>
      <vt:lpstr>3D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James Spencer - QIAGEN</cp:lastModifiedBy>
  <dcterms:created xsi:type="dcterms:W3CDTF">2018-08-09T14:48:28Z</dcterms:created>
  <dcterms:modified xsi:type="dcterms:W3CDTF">2018-10-09T09:46:37Z</dcterms:modified>
</cp:coreProperties>
</file>