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C5A56722-F294-4954-BACE-987422AD1A2E}" xr6:coauthVersionLast="37" xr6:coauthVersionMax="37" xr10:uidLastSave="{00000000-0000-0000-0000-000000000000}"/>
  <bookViews>
    <workbookView xWindow="0" yWindow="0" windowWidth="21600" windowHeight="9240" tabRatio="869" activeTab="1" xr2:uid="{00000000-000D-0000-FFFF-FFFF00000000}"/>
  </bookViews>
  <sheets>
    <sheet name="Instructions" sheetId="1" r:id="rId1"/>
    <sheet name="miRNA Table" sheetId="2" r:id="rId2"/>
    <sheet name="Array Content" sheetId="14" state="hidden" r:id="rId3"/>
    <sheet name="Test Sample Data" sheetId="4" r:id="rId4"/>
    <sheet name="Control Sample Data" sheetId="5" r:id="rId5"/>
    <sheet name="Choose Reference miRNAs" sheetId="7" r:id="rId6"/>
    <sheet name="QC Report" sheetId="8" r:id="rId7"/>
    <sheet name="Results" sheetId="9" r:id="rId8"/>
    <sheet name="3D Profile" sheetId="15" r:id="rId9"/>
    <sheet name="Scatter Plot" sheetId="10" r:id="rId10"/>
    <sheet name="Volcano Plot" sheetId="11" r:id="rId11"/>
    <sheet name="Calculations" sheetId="6" r:id="rId1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7" l="1"/>
  <c r="E22" i="7" s="1"/>
  <c r="G22" i="7" s="1"/>
  <c r="I22" i="7" s="1"/>
  <c r="K22" i="7" s="1"/>
  <c r="M22" i="7" s="1"/>
  <c r="C21" i="7"/>
  <c r="E21" i="7" s="1"/>
  <c r="G21" i="7" s="1"/>
  <c r="I21" i="7" s="1"/>
  <c r="K21" i="7" s="1"/>
  <c r="M21" i="7" s="1"/>
  <c r="C20" i="7"/>
  <c r="E20" i="7" s="1"/>
  <c r="G20" i="7" s="1"/>
  <c r="I20" i="7" s="1"/>
  <c r="K20" i="7" s="1"/>
  <c r="M20" i="7" s="1"/>
  <c r="C19" i="7"/>
  <c r="E19" i="7" s="1"/>
  <c r="G19" i="7" s="1"/>
  <c r="I19" i="7" s="1"/>
  <c r="K19" i="7" s="1"/>
  <c r="M19" i="7" s="1"/>
  <c r="C18" i="7"/>
  <c r="E18" i="7" s="1"/>
  <c r="G18" i="7" s="1"/>
  <c r="I18" i="7" s="1"/>
  <c r="K18" i="7" s="1"/>
  <c r="M18" i="7" s="1"/>
  <c r="C17" i="7"/>
  <c r="E17" i="7" s="1"/>
  <c r="G17" i="7" s="1"/>
  <c r="I17" i="7" s="1"/>
  <c r="K17" i="7" s="1"/>
  <c r="M17" i="7" s="1"/>
  <c r="C16" i="7"/>
  <c r="E16" i="7" s="1"/>
  <c r="G16" i="7" s="1"/>
  <c r="I16" i="7" s="1"/>
  <c r="K16" i="7" s="1"/>
  <c r="M16" i="7" s="1"/>
  <c r="C15" i="7"/>
  <c r="E15" i="7" s="1"/>
  <c r="G15" i="7" s="1"/>
  <c r="I15" i="7" s="1"/>
  <c r="K15" i="7" s="1"/>
  <c r="M15" i="7" s="1"/>
  <c r="C14" i="7"/>
  <c r="E14" i="7" s="1"/>
  <c r="G14" i="7" s="1"/>
  <c r="I14" i="7" s="1"/>
  <c r="K14" i="7" s="1"/>
  <c r="M14" i="7" s="1"/>
  <c r="C13" i="7"/>
  <c r="E13" i="7" s="1"/>
  <c r="G13" i="7" s="1"/>
  <c r="I13" i="7" s="1"/>
  <c r="K13" i="7" s="1"/>
  <c r="M13" i="7" s="1"/>
  <c r="C12" i="7"/>
  <c r="E12" i="7" s="1"/>
  <c r="G12" i="7" s="1"/>
  <c r="I12" i="7" s="1"/>
  <c r="K12" i="7" s="1"/>
  <c r="M12" i="7" s="1"/>
  <c r="C11" i="7"/>
  <c r="E11" i="7" s="1"/>
  <c r="G11" i="7" s="1"/>
  <c r="I11" i="7" s="1"/>
  <c r="K11" i="7" s="1"/>
  <c r="M11" i="7" s="1"/>
  <c r="C10" i="7"/>
  <c r="E10" i="7" s="1"/>
  <c r="G10" i="7" s="1"/>
  <c r="I10" i="7" s="1"/>
  <c r="K10" i="7" s="1"/>
  <c r="M10" i="7" s="1"/>
  <c r="C9" i="7"/>
  <c r="E9" i="7" s="1"/>
  <c r="G9" i="7" s="1"/>
  <c r="I9" i="7" s="1"/>
  <c r="K9" i="7" s="1"/>
  <c r="M9" i="7" s="1"/>
  <c r="C101" i="6" l="1"/>
  <c r="Q90" i="6" s="1"/>
  <c r="AO90" i="6" s="1"/>
  <c r="AB99" i="6"/>
  <c r="AZ99" i="6" s="1"/>
  <c r="AA99" i="6"/>
  <c r="AY99" i="6" s="1"/>
  <c r="Z99" i="6"/>
  <c r="AX99" i="6" s="1"/>
  <c r="Y99" i="6"/>
  <c r="AW99" i="6" s="1"/>
  <c r="X99" i="6"/>
  <c r="AV99" i="6" s="1"/>
  <c r="W99" i="6"/>
  <c r="AU99" i="6" s="1"/>
  <c r="V99" i="6"/>
  <c r="AT99" i="6" s="1"/>
  <c r="U99" i="6"/>
  <c r="AS99" i="6" s="1"/>
  <c r="T99" i="6"/>
  <c r="AR99" i="6" s="1"/>
  <c r="AB98" i="6"/>
  <c r="AZ98" i="6" s="1"/>
  <c r="AA98" i="6"/>
  <c r="AY98" i="6" s="1"/>
  <c r="Z98" i="6"/>
  <c r="AX98" i="6" s="1"/>
  <c r="Y98" i="6"/>
  <c r="AW98" i="6" s="1"/>
  <c r="X98" i="6"/>
  <c r="AV98" i="6" s="1"/>
  <c r="W98" i="6"/>
  <c r="AU98" i="6" s="1"/>
  <c r="V98" i="6"/>
  <c r="AT98" i="6" s="1"/>
  <c r="U98" i="6"/>
  <c r="AS98" i="6" s="1"/>
  <c r="T98" i="6"/>
  <c r="AR98" i="6" s="1"/>
  <c r="AB97" i="6"/>
  <c r="AZ97" i="6" s="1"/>
  <c r="AA97" i="6"/>
  <c r="AY97" i="6" s="1"/>
  <c r="Z97" i="6"/>
  <c r="AX97" i="6" s="1"/>
  <c r="Y97" i="6"/>
  <c r="AW97" i="6" s="1"/>
  <c r="X97" i="6"/>
  <c r="AV97" i="6" s="1"/>
  <c r="W97" i="6"/>
  <c r="AU97" i="6" s="1"/>
  <c r="V97" i="6"/>
  <c r="AT97" i="6" s="1"/>
  <c r="U97" i="6"/>
  <c r="AS97" i="6" s="1"/>
  <c r="T97" i="6"/>
  <c r="AR97" i="6" s="1"/>
  <c r="AB96" i="6"/>
  <c r="AZ96" i="6" s="1"/>
  <c r="AA96" i="6"/>
  <c r="AY96" i="6" s="1"/>
  <c r="Z96" i="6"/>
  <c r="AX96" i="6" s="1"/>
  <c r="Y96" i="6"/>
  <c r="AW96" i="6" s="1"/>
  <c r="X96" i="6"/>
  <c r="AV96" i="6" s="1"/>
  <c r="W96" i="6"/>
  <c r="AU96" i="6" s="1"/>
  <c r="V96" i="6"/>
  <c r="AT96" i="6" s="1"/>
  <c r="U96" i="6"/>
  <c r="AS96" i="6" s="1"/>
  <c r="T96" i="6"/>
  <c r="AR96" i="6" s="1"/>
  <c r="AB95" i="6"/>
  <c r="AZ95" i="6" s="1"/>
  <c r="AA95" i="6"/>
  <c r="AY95" i="6" s="1"/>
  <c r="Z95" i="6"/>
  <c r="AX95" i="6" s="1"/>
  <c r="Y95" i="6"/>
  <c r="AW95" i="6" s="1"/>
  <c r="X95" i="6"/>
  <c r="AV95" i="6" s="1"/>
  <c r="W95" i="6"/>
  <c r="AU95" i="6" s="1"/>
  <c r="V95" i="6"/>
  <c r="AT95" i="6" s="1"/>
  <c r="U95" i="6"/>
  <c r="AS95" i="6" s="1"/>
  <c r="T95" i="6"/>
  <c r="AR95" i="6" s="1"/>
  <c r="AB94" i="6"/>
  <c r="AZ94" i="6" s="1"/>
  <c r="AA94" i="6"/>
  <c r="AY94" i="6" s="1"/>
  <c r="Z94" i="6"/>
  <c r="AX94" i="6" s="1"/>
  <c r="Y94" i="6"/>
  <c r="AW94" i="6" s="1"/>
  <c r="X94" i="6"/>
  <c r="AV94" i="6" s="1"/>
  <c r="W94" i="6"/>
  <c r="AU94" i="6" s="1"/>
  <c r="V94" i="6"/>
  <c r="AT94" i="6" s="1"/>
  <c r="U94" i="6"/>
  <c r="AS94" i="6" s="1"/>
  <c r="T94" i="6"/>
  <c r="AR94" i="6" s="1"/>
  <c r="AB93" i="6"/>
  <c r="AZ93" i="6" s="1"/>
  <c r="AA93" i="6"/>
  <c r="AY93" i="6" s="1"/>
  <c r="Z93" i="6"/>
  <c r="AX93" i="6" s="1"/>
  <c r="Y93" i="6"/>
  <c r="AW93" i="6" s="1"/>
  <c r="X93" i="6"/>
  <c r="AV93" i="6" s="1"/>
  <c r="W93" i="6"/>
  <c r="AU93" i="6" s="1"/>
  <c r="V93" i="6"/>
  <c r="AT93" i="6" s="1"/>
  <c r="U93" i="6"/>
  <c r="AS93" i="6" s="1"/>
  <c r="T93" i="6"/>
  <c r="AR93" i="6" s="1"/>
  <c r="AB92" i="6"/>
  <c r="AZ92" i="6" s="1"/>
  <c r="AA92" i="6"/>
  <c r="AY92" i="6" s="1"/>
  <c r="Z92" i="6"/>
  <c r="AX92" i="6" s="1"/>
  <c r="Y92" i="6"/>
  <c r="AW92" i="6" s="1"/>
  <c r="X92" i="6"/>
  <c r="AV92" i="6" s="1"/>
  <c r="W92" i="6"/>
  <c r="AU92" i="6" s="1"/>
  <c r="V92" i="6"/>
  <c r="AT92" i="6" s="1"/>
  <c r="U92" i="6"/>
  <c r="AS92" i="6" s="1"/>
  <c r="T92" i="6"/>
  <c r="AR92" i="6" s="1"/>
  <c r="AB91" i="6"/>
  <c r="AZ91" i="6" s="1"/>
  <c r="AA91" i="6"/>
  <c r="AY91" i="6" s="1"/>
  <c r="Z91" i="6"/>
  <c r="AX91" i="6" s="1"/>
  <c r="Y91" i="6"/>
  <c r="AW91" i="6" s="1"/>
  <c r="X91" i="6"/>
  <c r="AV91" i="6" s="1"/>
  <c r="W91" i="6"/>
  <c r="AU91" i="6" s="1"/>
  <c r="V91" i="6"/>
  <c r="AT91" i="6" s="1"/>
  <c r="U91" i="6"/>
  <c r="AS91" i="6" s="1"/>
  <c r="T91" i="6"/>
  <c r="AR91" i="6" s="1"/>
  <c r="AB90" i="6"/>
  <c r="AZ90" i="6" s="1"/>
  <c r="AA90" i="6"/>
  <c r="AY90" i="6" s="1"/>
  <c r="Z90" i="6"/>
  <c r="AX90" i="6" s="1"/>
  <c r="Y90" i="6"/>
  <c r="AW90" i="6" s="1"/>
  <c r="X90" i="6"/>
  <c r="AV90" i="6" s="1"/>
  <c r="W90" i="6"/>
  <c r="AU90" i="6" s="1"/>
  <c r="V90" i="6"/>
  <c r="AT90" i="6" s="1"/>
  <c r="U90" i="6"/>
  <c r="AS90" i="6" s="1"/>
  <c r="T90" i="6"/>
  <c r="AR90" i="6" s="1"/>
  <c r="AB89" i="6"/>
  <c r="AZ89" i="6" s="1"/>
  <c r="AA89" i="6"/>
  <c r="AY89" i="6" s="1"/>
  <c r="Z89" i="6"/>
  <c r="AX89" i="6" s="1"/>
  <c r="Y89" i="6"/>
  <c r="AW89" i="6" s="1"/>
  <c r="X89" i="6"/>
  <c r="AV89" i="6" s="1"/>
  <c r="W89" i="6"/>
  <c r="AU89" i="6" s="1"/>
  <c r="V89" i="6"/>
  <c r="AT89" i="6" s="1"/>
  <c r="U89" i="6"/>
  <c r="AS89" i="6" s="1"/>
  <c r="T89" i="6"/>
  <c r="AR89" i="6" s="1"/>
  <c r="AB88" i="6"/>
  <c r="AZ88" i="6" s="1"/>
  <c r="AA88" i="6"/>
  <c r="AY88" i="6" s="1"/>
  <c r="Z88" i="6"/>
  <c r="AX88" i="6" s="1"/>
  <c r="Y88" i="6"/>
  <c r="AW88" i="6" s="1"/>
  <c r="X88" i="6"/>
  <c r="AV88" i="6" s="1"/>
  <c r="W88" i="6"/>
  <c r="AU88" i="6" s="1"/>
  <c r="V88" i="6"/>
  <c r="AT88" i="6" s="1"/>
  <c r="U88" i="6"/>
  <c r="AS88" i="6" s="1"/>
  <c r="T88" i="6"/>
  <c r="AR88" i="6" s="1"/>
  <c r="AB87" i="6"/>
  <c r="AZ87" i="6" s="1"/>
  <c r="AA87" i="6"/>
  <c r="AY87" i="6" s="1"/>
  <c r="Z87" i="6"/>
  <c r="AX87" i="6" s="1"/>
  <c r="Y87" i="6"/>
  <c r="AW87" i="6" s="1"/>
  <c r="X87" i="6"/>
  <c r="AV87" i="6" s="1"/>
  <c r="W87" i="6"/>
  <c r="AU87" i="6" s="1"/>
  <c r="V87" i="6"/>
  <c r="AT87" i="6" s="1"/>
  <c r="U87" i="6"/>
  <c r="AS87" i="6" s="1"/>
  <c r="T87" i="6"/>
  <c r="AR87" i="6" s="1"/>
  <c r="AB86" i="6"/>
  <c r="AZ86" i="6" s="1"/>
  <c r="AA86" i="6"/>
  <c r="AY86" i="6" s="1"/>
  <c r="Z86" i="6"/>
  <c r="AX86" i="6" s="1"/>
  <c r="Y86" i="6"/>
  <c r="AW86" i="6" s="1"/>
  <c r="X86" i="6"/>
  <c r="AV86" i="6" s="1"/>
  <c r="W86" i="6"/>
  <c r="AU86" i="6" s="1"/>
  <c r="V86" i="6"/>
  <c r="AT86" i="6" s="1"/>
  <c r="U86" i="6"/>
  <c r="AS86" i="6" s="1"/>
  <c r="T86" i="6"/>
  <c r="AR86" i="6" s="1"/>
  <c r="AB85" i="6"/>
  <c r="AZ85" i="6" s="1"/>
  <c r="AA85" i="6"/>
  <c r="AY85" i="6" s="1"/>
  <c r="Z85" i="6"/>
  <c r="AX85" i="6" s="1"/>
  <c r="Y85" i="6"/>
  <c r="AW85" i="6" s="1"/>
  <c r="X85" i="6"/>
  <c r="AV85" i="6" s="1"/>
  <c r="W85" i="6"/>
  <c r="AU85" i="6" s="1"/>
  <c r="V85" i="6"/>
  <c r="AT85" i="6" s="1"/>
  <c r="U85" i="6"/>
  <c r="AS85" i="6" s="1"/>
  <c r="T85" i="6"/>
  <c r="AR85" i="6" s="1"/>
  <c r="AB84" i="6"/>
  <c r="AZ84" i="6" s="1"/>
  <c r="AA84" i="6"/>
  <c r="AY84" i="6" s="1"/>
  <c r="Z84" i="6"/>
  <c r="AX84" i="6" s="1"/>
  <c r="Y84" i="6"/>
  <c r="AW84" i="6" s="1"/>
  <c r="X84" i="6"/>
  <c r="AV84" i="6" s="1"/>
  <c r="W84" i="6"/>
  <c r="AU84" i="6" s="1"/>
  <c r="V84" i="6"/>
  <c r="AT84" i="6" s="1"/>
  <c r="U84" i="6"/>
  <c r="AS84" i="6" s="1"/>
  <c r="T84" i="6"/>
  <c r="AR84" i="6" s="1"/>
  <c r="AB83" i="6"/>
  <c r="AZ83" i="6" s="1"/>
  <c r="AA83" i="6"/>
  <c r="AY83" i="6" s="1"/>
  <c r="Z83" i="6"/>
  <c r="AX83" i="6" s="1"/>
  <c r="Y83" i="6"/>
  <c r="AW83" i="6" s="1"/>
  <c r="X83" i="6"/>
  <c r="AV83" i="6" s="1"/>
  <c r="W83" i="6"/>
  <c r="AU83" i="6" s="1"/>
  <c r="V83" i="6"/>
  <c r="AT83" i="6" s="1"/>
  <c r="U83" i="6"/>
  <c r="AS83" i="6" s="1"/>
  <c r="T83" i="6"/>
  <c r="AR83" i="6" s="1"/>
  <c r="AB82" i="6"/>
  <c r="AZ82" i="6" s="1"/>
  <c r="AA82" i="6"/>
  <c r="AY82" i="6" s="1"/>
  <c r="Z82" i="6"/>
  <c r="AX82" i="6" s="1"/>
  <c r="Y82" i="6"/>
  <c r="AW82" i="6" s="1"/>
  <c r="X82" i="6"/>
  <c r="AV82" i="6" s="1"/>
  <c r="W82" i="6"/>
  <c r="AU82" i="6" s="1"/>
  <c r="V82" i="6"/>
  <c r="AT82" i="6" s="1"/>
  <c r="U82" i="6"/>
  <c r="AS82" i="6" s="1"/>
  <c r="T82" i="6"/>
  <c r="AR82" i="6" s="1"/>
  <c r="AB81" i="6"/>
  <c r="AZ81" i="6" s="1"/>
  <c r="AA81" i="6"/>
  <c r="AY81" i="6" s="1"/>
  <c r="Z81" i="6"/>
  <c r="AX81" i="6" s="1"/>
  <c r="Y81" i="6"/>
  <c r="AW81" i="6" s="1"/>
  <c r="X81" i="6"/>
  <c r="AV81" i="6" s="1"/>
  <c r="W81" i="6"/>
  <c r="AU81" i="6" s="1"/>
  <c r="V81" i="6"/>
  <c r="AT81" i="6" s="1"/>
  <c r="U81" i="6"/>
  <c r="AS81" i="6" s="1"/>
  <c r="T81" i="6"/>
  <c r="AR81" i="6" s="1"/>
  <c r="AB80" i="6"/>
  <c r="AZ80" i="6" s="1"/>
  <c r="AA80" i="6"/>
  <c r="AY80" i="6" s="1"/>
  <c r="Z80" i="6"/>
  <c r="AX80" i="6" s="1"/>
  <c r="Y80" i="6"/>
  <c r="AW80" i="6" s="1"/>
  <c r="X80" i="6"/>
  <c r="AV80" i="6" s="1"/>
  <c r="W80" i="6"/>
  <c r="AU80" i="6" s="1"/>
  <c r="V80" i="6"/>
  <c r="AT80" i="6" s="1"/>
  <c r="U80" i="6"/>
  <c r="AS80" i="6" s="1"/>
  <c r="T80" i="6"/>
  <c r="AR80" i="6" s="1"/>
  <c r="AB79" i="6"/>
  <c r="AZ79" i="6" s="1"/>
  <c r="AA79" i="6"/>
  <c r="AY79" i="6" s="1"/>
  <c r="Z79" i="6"/>
  <c r="AX79" i="6" s="1"/>
  <c r="Y79" i="6"/>
  <c r="AW79" i="6" s="1"/>
  <c r="X79" i="6"/>
  <c r="AV79" i="6" s="1"/>
  <c r="W79" i="6"/>
  <c r="AU79" i="6" s="1"/>
  <c r="V79" i="6"/>
  <c r="AT79" i="6" s="1"/>
  <c r="U79" i="6"/>
  <c r="AS79" i="6" s="1"/>
  <c r="T79" i="6"/>
  <c r="AR79" i="6" s="1"/>
  <c r="AB78" i="6"/>
  <c r="AZ78" i="6" s="1"/>
  <c r="AA78" i="6"/>
  <c r="AY78" i="6" s="1"/>
  <c r="Z78" i="6"/>
  <c r="AX78" i="6" s="1"/>
  <c r="Y78" i="6"/>
  <c r="AW78" i="6" s="1"/>
  <c r="X78" i="6"/>
  <c r="AV78" i="6" s="1"/>
  <c r="W78" i="6"/>
  <c r="AU78" i="6" s="1"/>
  <c r="V78" i="6"/>
  <c r="AT78" i="6" s="1"/>
  <c r="U78" i="6"/>
  <c r="AS78" i="6" s="1"/>
  <c r="T78" i="6"/>
  <c r="AR78" i="6" s="1"/>
  <c r="AB77" i="6"/>
  <c r="AZ77" i="6" s="1"/>
  <c r="AA77" i="6"/>
  <c r="AY77" i="6" s="1"/>
  <c r="Z77" i="6"/>
  <c r="AX77" i="6" s="1"/>
  <c r="Y77" i="6"/>
  <c r="AW77" i="6" s="1"/>
  <c r="X77" i="6"/>
  <c r="AV77" i="6" s="1"/>
  <c r="W77" i="6"/>
  <c r="AU77" i="6" s="1"/>
  <c r="V77" i="6"/>
  <c r="AT77" i="6" s="1"/>
  <c r="U77" i="6"/>
  <c r="AS77" i="6" s="1"/>
  <c r="T77" i="6"/>
  <c r="AR77" i="6" s="1"/>
  <c r="AB76" i="6"/>
  <c r="AZ76" i="6" s="1"/>
  <c r="AA76" i="6"/>
  <c r="AY76" i="6" s="1"/>
  <c r="Z76" i="6"/>
  <c r="AX76" i="6" s="1"/>
  <c r="Y76" i="6"/>
  <c r="AW76" i="6" s="1"/>
  <c r="X76" i="6"/>
  <c r="AV76" i="6" s="1"/>
  <c r="W76" i="6"/>
  <c r="AU76" i="6" s="1"/>
  <c r="V76" i="6"/>
  <c r="AT76" i="6" s="1"/>
  <c r="U76" i="6"/>
  <c r="AS76" i="6" s="1"/>
  <c r="T76" i="6"/>
  <c r="AR76" i="6" s="1"/>
  <c r="AB75" i="6"/>
  <c r="AZ75" i="6" s="1"/>
  <c r="AA75" i="6"/>
  <c r="AY75" i="6" s="1"/>
  <c r="Z75" i="6"/>
  <c r="AX75" i="6" s="1"/>
  <c r="Y75" i="6"/>
  <c r="AW75" i="6" s="1"/>
  <c r="X75" i="6"/>
  <c r="AV75" i="6" s="1"/>
  <c r="W75" i="6"/>
  <c r="AU75" i="6" s="1"/>
  <c r="V75" i="6"/>
  <c r="AT75" i="6" s="1"/>
  <c r="U75" i="6"/>
  <c r="AS75" i="6" s="1"/>
  <c r="T75" i="6"/>
  <c r="AR75" i="6" s="1"/>
  <c r="AB74" i="6"/>
  <c r="AZ74" i="6" s="1"/>
  <c r="AA74" i="6"/>
  <c r="AY74" i="6" s="1"/>
  <c r="Z74" i="6"/>
  <c r="AX74" i="6" s="1"/>
  <c r="Y74" i="6"/>
  <c r="AW74" i="6" s="1"/>
  <c r="X74" i="6"/>
  <c r="AV74" i="6" s="1"/>
  <c r="W74" i="6"/>
  <c r="AU74" i="6" s="1"/>
  <c r="V74" i="6"/>
  <c r="AT74" i="6" s="1"/>
  <c r="U74" i="6"/>
  <c r="AS74" i="6" s="1"/>
  <c r="T74" i="6"/>
  <c r="AR74" i="6" s="1"/>
  <c r="AB73" i="6"/>
  <c r="AZ73" i="6" s="1"/>
  <c r="AA73" i="6"/>
  <c r="AY73" i="6" s="1"/>
  <c r="Z73" i="6"/>
  <c r="AX73" i="6" s="1"/>
  <c r="Y73" i="6"/>
  <c r="AW73" i="6" s="1"/>
  <c r="X73" i="6"/>
  <c r="AV73" i="6" s="1"/>
  <c r="W73" i="6"/>
  <c r="AU73" i="6" s="1"/>
  <c r="V73" i="6"/>
  <c r="AT73" i="6" s="1"/>
  <c r="U73" i="6"/>
  <c r="AS73" i="6" s="1"/>
  <c r="T73" i="6"/>
  <c r="AR73" i="6" s="1"/>
  <c r="AB72" i="6"/>
  <c r="AZ72" i="6" s="1"/>
  <c r="AA72" i="6"/>
  <c r="AY72" i="6" s="1"/>
  <c r="Z72" i="6"/>
  <c r="AX72" i="6" s="1"/>
  <c r="Y72" i="6"/>
  <c r="AW72" i="6" s="1"/>
  <c r="X72" i="6"/>
  <c r="AV72" i="6" s="1"/>
  <c r="W72" i="6"/>
  <c r="AU72" i="6" s="1"/>
  <c r="V72" i="6"/>
  <c r="AT72" i="6" s="1"/>
  <c r="U72" i="6"/>
  <c r="AS72" i="6" s="1"/>
  <c r="T72" i="6"/>
  <c r="AR72" i="6" s="1"/>
  <c r="AB71" i="6"/>
  <c r="AZ71" i="6" s="1"/>
  <c r="AA71" i="6"/>
  <c r="AY71" i="6" s="1"/>
  <c r="Z71" i="6"/>
  <c r="AX71" i="6" s="1"/>
  <c r="Y71" i="6"/>
  <c r="AW71" i="6" s="1"/>
  <c r="X71" i="6"/>
  <c r="AV71" i="6" s="1"/>
  <c r="W71" i="6"/>
  <c r="AU71" i="6" s="1"/>
  <c r="V71" i="6"/>
  <c r="AT71" i="6" s="1"/>
  <c r="U71" i="6"/>
  <c r="AS71" i="6" s="1"/>
  <c r="T71" i="6"/>
  <c r="AR71" i="6" s="1"/>
  <c r="AB70" i="6"/>
  <c r="AZ70" i="6" s="1"/>
  <c r="AA70" i="6"/>
  <c r="AY70" i="6" s="1"/>
  <c r="Z70" i="6"/>
  <c r="AX70" i="6" s="1"/>
  <c r="Y70" i="6"/>
  <c r="AW70" i="6" s="1"/>
  <c r="X70" i="6"/>
  <c r="AV70" i="6" s="1"/>
  <c r="W70" i="6"/>
  <c r="AU70" i="6" s="1"/>
  <c r="V70" i="6"/>
  <c r="AT70" i="6" s="1"/>
  <c r="U70" i="6"/>
  <c r="AS70" i="6" s="1"/>
  <c r="T70" i="6"/>
  <c r="AR70" i="6" s="1"/>
  <c r="AB69" i="6"/>
  <c r="AZ69" i="6" s="1"/>
  <c r="AA69" i="6"/>
  <c r="AY69" i="6" s="1"/>
  <c r="Z69" i="6"/>
  <c r="AX69" i="6" s="1"/>
  <c r="Y69" i="6"/>
  <c r="AW69" i="6" s="1"/>
  <c r="X69" i="6"/>
  <c r="AV69" i="6" s="1"/>
  <c r="W69" i="6"/>
  <c r="AU69" i="6" s="1"/>
  <c r="V69" i="6"/>
  <c r="AT69" i="6" s="1"/>
  <c r="U69" i="6"/>
  <c r="AS69" i="6" s="1"/>
  <c r="T69" i="6"/>
  <c r="AR69" i="6" s="1"/>
  <c r="AB68" i="6"/>
  <c r="AZ68" i="6" s="1"/>
  <c r="AA68" i="6"/>
  <c r="AY68" i="6" s="1"/>
  <c r="Z68" i="6"/>
  <c r="AX68" i="6" s="1"/>
  <c r="Y68" i="6"/>
  <c r="AW68" i="6" s="1"/>
  <c r="X68" i="6"/>
  <c r="AV68" i="6" s="1"/>
  <c r="W68" i="6"/>
  <c r="AU68" i="6" s="1"/>
  <c r="V68" i="6"/>
  <c r="AT68" i="6" s="1"/>
  <c r="U68" i="6"/>
  <c r="AS68" i="6" s="1"/>
  <c r="T68" i="6"/>
  <c r="AR68" i="6" s="1"/>
  <c r="AB67" i="6"/>
  <c r="AZ67" i="6" s="1"/>
  <c r="AA67" i="6"/>
  <c r="AY67" i="6" s="1"/>
  <c r="Z67" i="6"/>
  <c r="AX67" i="6" s="1"/>
  <c r="Y67" i="6"/>
  <c r="AW67" i="6" s="1"/>
  <c r="X67" i="6"/>
  <c r="AV67" i="6" s="1"/>
  <c r="W67" i="6"/>
  <c r="AU67" i="6" s="1"/>
  <c r="V67" i="6"/>
  <c r="AT67" i="6" s="1"/>
  <c r="U67" i="6"/>
  <c r="AS67" i="6" s="1"/>
  <c r="T67" i="6"/>
  <c r="AR67" i="6" s="1"/>
  <c r="AB66" i="6"/>
  <c r="AZ66" i="6" s="1"/>
  <c r="AA66" i="6"/>
  <c r="AY66" i="6" s="1"/>
  <c r="Z66" i="6"/>
  <c r="AX66" i="6" s="1"/>
  <c r="Y66" i="6"/>
  <c r="AW66" i="6" s="1"/>
  <c r="X66" i="6"/>
  <c r="AV66" i="6" s="1"/>
  <c r="W66" i="6"/>
  <c r="AU66" i="6" s="1"/>
  <c r="V66" i="6"/>
  <c r="AT66" i="6" s="1"/>
  <c r="U66" i="6"/>
  <c r="AS66" i="6" s="1"/>
  <c r="T66" i="6"/>
  <c r="AR66" i="6" s="1"/>
  <c r="AB65" i="6"/>
  <c r="AZ65" i="6" s="1"/>
  <c r="AA65" i="6"/>
  <c r="AY65" i="6" s="1"/>
  <c r="Z65" i="6"/>
  <c r="AX65" i="6" s="1"/>
  <c r="Y65" i="6"/>
  <c r="AW65" i="6" s="1"/>
  <c r="X65" i="6"/>
  <c r="AV65" i="6" s="1"/>
  <c r="W65" i="6"/>
  <c r="AU65" i="6" s="1"/>
  <c r="V65" i="6"/>
  <c r="AT65" i="6" s="1"/>
  <c r="U65" i="6"/>
  <c r="AS65" i="6" s="1"/>
  <c r="T65" i="6"/>
  <c r="AR65" i="6" s="1"/>
  <c r="AB64" i="6"/>
  <c r="AZ64" i="6" s="1"/>
  <c r="AA64" i="6"/>
  <c r="AY64" i="6" s="1"/>
  <c r="Z64" i="6"/>
  <c r="AX64" i="6" s="1"/>
  <c r="Y64" i="6"/>
  <c r="AW64" i="6" s="1"/>
  <c r="X64" i="6"/>
  <c r="AV64" i="6" s="1"/>
  <c r="W64" i="6"/>
  <c r="AU64" i="6" s="1"/>
  <c r="V64" i="6"/>
  <c r="AT64" i="6" s="1"/>
  <c r="U64" i="6"/>
  <c r="AS64" i="6" s="1"/>
  <c r="T64" i="6"/>
  <c r="AR64" i="6" s="1"/>
  <c r="AB63" i="6"/>
  <c r="AZ63" i="6" s="1"/>
  <c r="AA63" i="6"/>
  <c r="AY63" i="6" s="1"/>
  <c r="Z63" i="6"/>
  <c r="AX63" i="6" s="1"/>
  <c r="Y63" i="6"/>
  <c r="AW63" i="6" s="1"/>
  <c r="X63" i="6"/>
  <c r="AV63" i="6" s="1"/>
  <c r="W63" i="6"/>
  <c r="AU63" i="6" s="1"/>
  <c r="V63" i="6"/>
  <c r="AT63" i="6" s="1"/>
  <c r="U63" i="6"/>
  <c r="AS63" i="6" s="1"/>
  <c r="T63" i="6"/>
  <c r="AR63" i="6" s="1"/>
  <c r="AB62" i="6"/>
  <c r="AZ62" i="6" s="1"/>
  <c r="AA62" i="6"/>
  <c r="AY62" i="6" s="1"/>
  <c r="Z62" i="6"/>
  <c r="AX62" i="6" s="1"/>
  <c r="Y62" i="6"/>
  <c r="AW62" i="6" s="1"/>
  <c r="X62" i="6"/>
  <c r="AV62" i="6" s="1"/>
  <c r="W62" i="6"/>
  <c r="AU62" i="6" s="1"/>
  <c r="V62" i="6"/>
  <c r="AT62" i="6" s="1"/>
  <c r="U62" i="6"/>
  <c r="AS62" i="6" s="1"/>
  <c r="T62" i="6"/>
  <c r="AR62" i="6" s="1"/>
  <c r="AB61" i="6"/>
  <c r="AZ61" i="6" s="1"/>
  <c r="AA61" i="6"/>
  <c r="AY61" i="6" s="1"/>
  <c r="Z61" i="6"/>
  <c r="AX61" i="6" s="1"/>
  <c r="Y61" i="6"/>
  <c r="AW61" i="6" s="1"/>
  <c r="X61" i="6"/>
  <c r="AV61" i="6" s="1"/>
  <c r="W61" i="6"/>
  <c r="AU61" i="6" s="1"/>
  <c r="V61" i="6"/>
  <c r="AT61" i="6" s="1"/>
  <c r="U61" i="6"/>
  <c r="AS61" i="6" s="1"/>
  <c r="T61" i="6"/>
  <c r="AR61" i="6" s="1"/>
  <c r="AB60" i="6"/>
  <c r="AZ60" i="6" s="1"/>
  <c r="AA60" i="6"/>
  <c r="AY60" i="6" s="1"/>
  <c r="Z60" i="6"/>
  <c r="AX60" i="6" s="1"/>
  <c r="Y60" i="6"/>
  <c r="AW60" i="6" s="1"/>
  <c r="X60" i="6"/>
  <c r="AV60" i="6" s="1"/>
  <c r="W60" i="6"/>
  <c r="AU60" i="6" s="1"/>
  <c r="V60" i="6"/>
  <c r="AT60" i="6" s="1"/>
  <c r="U60" i="6"/>
  <c r="AS60" i="6" s="1"/>
  <c r="T60" i="6"/>
  <c r="AR60" i="6" s="1"/>
  <c r="AB59" i="6"/>
  <c r="AZ59" i="6" s="1"/>
  <c r="AA59" i="6"/>
  <c r="AY59" i="6" s="1"/>
  <c r="Z59" i="6"/>
  <c r="AX59" i="6" s="1"/>
  <c r="Y59" i="6"/>
  <c r="AW59" i="6" s="1"/>
  <c r="X59" i="6"/>
  <c r="AV59" i="6" s="1"/>
  <c r="W59" i="6"/>
  <c r="AU59" i="6" s="1"/>
  <c r="V59" i="6"/>
  <c r="AT59" i="6" s="1"/>
  <c r="U59" i="6"/>
  <c r="AS59" i="6" s="1"/>
  <c r="T59" i="6"/>
  <c r="AR59" i="6" s="1"/>
  <c r="AB58" i="6"/>
  <c r="AZ58" i="6" s="1"/>
  <c r="AA58" i="6"/>
  <c r="AY58" i="6" s="1"/>
  <c r="Z58" i="6"/>
  <c r="AX58" i="6" s="1"/>
  <c r="Y58" i="6"/>
  <c r="AW58" i="6" s="1"/>
  <c r="X58" i="6"/>
  <c r="AV58" i="6" s="1"/>
  <c r="W58" i="6"/>
  <c r="AU58" i="6" s="1"/>
  <c r="V58" i="6"/>
  <c r="AT58" i="6" s="1"/>
  <c r="U58" i="6"/>
  <c r="AS58" i="6" s="1"/>
  <c r="T58" i="6"/>
  <c r="AR58" i="6" s="1"/>
  <c r="AB57" i="6"/>
  <c r="AZ57" i="6" s="1"/>
  <c r="AA57" i="6"/>
  <c r="AY57" i="6" s="1"/>
  <c r="Z57" i="6"/>
  <c r="AX57" i="6" s="1"/>
  <c r="Y57" i="6"/>
  <c r="AW57" i="6" s="1"/>
  <c r="X57" i="6"/>
  <c r="AV57" i="6" s="1"/>
  <c r="W57" i="6"/>
  <c r="AU57" i="6" s="1"/>
  <c r="V57" i="6"/>
  <c r="AT57" i="6" s="1"/>
  <c r="U57" i="6"/>
  <c r="AS57" i="6" s="1"/>
  <c r="T57" i="6"/>
  <c r="AR57" i="6" s="1"/>
  <c r="AB56" i="6"/>
  <c r="AZ56" i="6" s="1"/>
  <c r="AA56" i="6"/>
  <c r="AY56" i="6" s="1"/>
  <c r="Z56" i="6"/>
  <c r="AX56" i="6" s="1"/>
  <c r="Y56" i="6"/>
  <c r="AW56" i="6" s="1"/>
  <c r="X56" i="6"/>
  <c r="AV56" i="6" s="1"/>
  <c r="W56" i="6"/>
  <c r="AU56" i="6" s="1"/>
  <c r="V56" i="6"/>
  <c r="AT56" i="6" s="1"/>
  <c r="U56" i="6"/>
  <c r="AS56" i="6" s="1"/>
  <c r="T56" i="6"/>
  <c r="AR56" i="6" s="1"/>
  <c r="AB55" i="6"/>
  <c r="AZ55" i="6" s="1"/>
  <c r="AA55" i="6"/>
  <c r="AY55" i="6" s="1"/>
  <c r="Z55" i="6"/>
  <c r="AX55" i="6" s="1"/>
  <c r="Y55" i="6"/>
  <c r="AW55" i="6" s="1"/>
  <c r="X55" i="6"/>
  <c r="AV55" i="6" s="1"/>
  <c r="W55" i="6"/>
  <c r="AU55" i="6" s="1"/>
  <c r="V55" i="6"/>
  <c r="AT55" i="6" s="1"/>
  <c r="U55" i="6"/>
  <c r="AS55" i="6" s="1"/>
  <c r="T55" i="6"/>
  <c r="AR55" i="6" s="1"/>
  <c r="AB54" i="6"/>
  <c r="AZ54" i="6" s="1"/>
  <c r="AA54" i="6"/>
  <c r="AY54" i="6" s="1"/>
  <c r="Z54" i="6"/>
  <c r="AX54" i="6" s="1"/>
  <c r="Y54" i="6"/>
  <c r="AW54" i="6" s="1"/>
  <c r="X54" i="6"/>
  <c r="AV54" i="6" s="1"/>
  <c r="W54" i="6"/>
  <c r="AU54" i="6" s="1"/>
  <c r="V54" i="6"/>
  <c r="AT54" i="6" s="1"/>
  <c r="U54" i="6"/>
  <c r="AS54" i="6" s="1"/>
  <c r="T54" i="6"/>
  <c r="AR54" i="6" s="1"/>
  <c r="AB53" i="6"/>
  <c r="AZ53" i="6" s="1"/>
  <c r="AA53" i="6"/>
  <c r="AY53" i="6" s="1"/>
  <c r="Z53" i="6"/>
  <c r="AX53" i="6" s="1"/>
  <c r="Y53" i="6"/>
  <c r="AW53" i="6" s="1"/>
  <c r="X53" i="6"/>
  <c r="AV53" i="6" s="1"/>
  <c r="W53" i="6"/>
  <c r="AU53" i="6" s="1"/>
  <c r="V53" i="6"/>
  <c r="AT53" i="6" s="1"/>
  <c r="U53" i="6"/>
  <c r="AS53" i="6" s="1"/>
  <c r="T53" i="6"/>
  <c r="AR53" i="6" s="1"/>
  <c r="R53" i="6"/>
  <c r="AP53" i="6" s="1"/>
  <c r="AB52" i="6"/>
  <c r="AZ52" i="6" s="1"/>
  <c r="AA52" i="6"/>
  <c r="AY52" i="6" s="1"/>
  <c r="Z52" i="6"/>
  <c r="AX52" i="6" s="1"/>
  <c r="Y52" i="6"/>
  <c r="AW52" i="6" s="1"/>
  <c r="X52" i="6"/>
  <c r="AV52" i="6" s="1"/>
  <c r="W52" i="6"/>
  <c r="AU52" i="6" s="1"/>
  <c r="V52" i="6"/>
  <c r="AT52" i="6" s="1"/>
  <c r="U52" i="6"/>
  <c r="AS52" i="6" s="1"/>
  <c r="T52" i="6"/>
  <c r="AR52" i="6" s="1"/>
  <c r="AB51" i="6"/>
  <c r="AZ51" i="6" s="1"/>
  <c r="AA51" i="6"/>
  <c r="AY51" i="6" s="1"/>
  <c r="Z51" i="6"/>
  <c r="AX51" i="6" s="1"/>
  <c r="Y51" i="6"/>
  <c r="AW51" i="6" s="1"/>
  <c r="X51" i="6"/>
  <c r="AV51" i="6" s="1"/>
  <c r="W51" i="6"/>
  <c r="AU51" i="6" s="1"/>
  <c r="V51" i="6"/>
  <c r="AT51" i="6" s="1"/>
  <c r="U51" i="6"/>
  <c r="AS51" i="6" s="1"/>
  <c r="T51" i="6"/>
  <c r="AR51" i="6" s="1"/>
  <c r="AB50" i="6"/>
  <c r="AZ50" i="6" s="1"/>
  <c r="AA50" i="6"/>
  <c r="AY50" i="6" s="1"/>
  <c r="Z50" i="6"/>
  <c r="AX50" i="6" s="1"/>
  <c r="Y50" i="6"/>
  <c r="AW50" i="6" s="1"/>
  <c r="X50" i="6"/>
  <c r="AV50" i="6" s="1"/>
  <c r="W50" i="6"/>
  <c r="AU50" i="6" s="1"/>
  <c r="V50" i="6"/>
  <c r="AT50" i="6" s="1"/>
  <c r="U50" i="6"/>
  <c r="AS50" i="6" s="1"/>
  <c r="T50" i="6"/>
  <c r="AR50" i="6" s="1"/>
  <c r="AB49" i="6"/>
  <c r="AZ49" i="6" s="1"/>
  <c r="AA49" i="6"/>
  <c r="AY49" i="6" s="1"/>
  <c r="Z49" i="6"/>
  <c r="AX49" i="6" s="1"/>
  <c r="Y49" i="6"/>
  <c r="AW49" i="6" s="1"/>
  <c r="X49" i="6"/>
  <c r="AV49" i="6" s="1"/>
  <c r="W49" i="6"/>
  <c r="AU49" i="6" s="1"/>
  <c r="V49" i="6"/>
  <c r="AT49" i="6" s="1"/>
  <c r="U49" i="6"/>
  <c r="AS49" i="6" s="1"/>
  <c r="T49" i="6"/>
  <c r="AR49" i="6" s="1"/>
  <c r="AB48" i="6"/>
  <c r="AZ48" i="6" s="1"/>
  <c r="AA48" i="6"/>
  <c r="AY48" i="6" s="1"/>
  <c r="Z48" i="6"/>
  <c r="AX48" i="6" s="1"/>
  <c r="Y48" i="6"/>
  <c r="AW48" i="6" s="1"/>
  <c r="X48" i="6"/>
  <c r="AV48" i="6" s="1"/>
  <c r="W48" i="6"/>
  <c r="AU48" i="6" s="1"/>
  <c r="V48" i="6"/>
  <c r="AT48" i="6" s="1"/>
  <c r="U48" i="6"/>
  <c r="AS48" i="6" s="1"/>
  <c r="T48" i="6"/>
  <c r="AR48" i="6" s="1"/>
  <c r="AB47" i="6"/>
  <c r="AZ47" i="6" s="1"/>
  <c r="AA47" i="6"/>
  <c r="AY47" i="6" s="1"/>
  <c r="Z47" i="6"/>
  <c r="AX47" i="6" s="1"/>
  <c r="Y47" i="6"/>
  <c r="AW47" i="6" s="1"/>
  <c r="X47" i="6"/>
  <c r="AV47" i="6" s="1"/>
  <c r="W47" i="6"/>
  <c r="AU47" i="6" s="1"/>
  <c r="V47" i="6"/>
  <c r="AT47" i="6" s="1"/>
  <c r="U47" i="6"/>
  <c r="AS47" i="6" s="1"/>
  <c r="T47" i="6"/>
  <c r="AR47" i="6" s="1"/>
  <c r="AB46" i="6"/>
  <c r="AZ46" i="6" s="1"/>
  <c r="AA46" i="6"/>
  <c r="AY46" i="6" s="1"/>
  <c r="Z46" i="6"/>
  <c r="AX46" i="6" s="1"/>
  <c r="Y46" i="6"/>
  <c r="AW46" i="6" s="1"/>
  <c r="X46" i="6"/>
  <c r="AV46" i="6" s="1"/>
  <c r="W46" i="6"/>
  <c r="AU46" i="6" s="1"/>
  <c r="V46" i="6"/>
  <c r="AT46" i="6" s="1"/>
  <c r="U46" i="6"/>
  <c r="AS46" i="6" s="1"/>
  <c r="T46" i="6"/>
  <c r="AR46" i="6" s="1"/>
  <c r="AB45" i="6"/>
  <c r="AZ45" i="6" s="1"/>
  <c r="AA45" i="6"/>
  <c r="AY45" i="6" s="1"/>
  <c r="Z45" i="6"/>
  <c r="AX45" i="6" s="1"/>
  <c r="Y45" i="6"/>
  <c r="AW45" i="6" s="1"/>
  <c r="X45" i="6"/>
  <c r="AV45" i="6" s="1"/>
  <c r="W45" i="6"/>
  <c r="AU45" i="6" s="1"/>
  <c r="V45" i="6"/>
  <c r="AT45" i="6" s="1"/>
  <c r="U45" i="6"/>
  <c r="AS45" i="6" s="1"/>
  <c r="T45" i="6"/>
  <c r="AR45" i="6" s="1"/>
  <c r="AB44" i="6"/>
  <c r="AZ44" i="6" s="1"/>
  <c r="AA44" i="6"/>
  <c r="AY44" i="6" s="1"/>
  <c r="Z44" i="6"/>
  <c r="AX44" i="6" s="1"/>
  <c r="Y44" i="6"/>
  <c r="AW44" i="6" s="1"/>
  <c r="X44" i="6"/>
  <c r="AV44" i="6" s="1"/>
  <c r="W44" i="6"/>
  <c r="AU44" i="6" s="1"/>
  <c r="V44" i="6"/>
  <c r="AT44" i="6" s="1"/>
  <c r="U44" i="6"/>
  <c r="AS44" i="6" s="1"/>
  <c r="T44" i="6"/>
  <c r="AR44" i="6" s="1"/>
  <c r="AB43" i="6"/>
  <c r="AZ43" i="6" s="1"/>
  <c r="AA43" i="6"/>
  <c r="AY43" i="6" s="1"/>
  <c r="Z43" i="6"/>
  <c r="AX43" i="6" s="1"/>
  <c r="Y43" i="6"/>
  <c r="AW43" i="6" s="1"/>
  <c r="X43" i="6"/>
  <c r="AV43" i="6" s="1"/>
  <c r="W43" i="6"/>
  <c r="AU43" i="6" s="1"/>
  <c r="V43" i="6"/>
  <c r="AT43" i="6" s="1"/>
  <c r="U43" i="6"/>
  <c r="AS43" i="6" s="1"/>
  <c r="T43" i="6"/>
  <c r="AR43" i="6" s="1"/>
  <c r="AB42" i="6"/>
  <c r="AZ42" i="6" s="1"/>
  <c r="AA42" i="6"/>
  <c r="AY42" i="6" s="1"/>
  <c r="Z42" i="6"/>
  <c r="AX42" i="6" s="1"/>
  <c r="Y42" i="6"/>
  <c r="AW42" i="6" s="1"/>
  <c r="X42" i="6"/>
  <c r="AV42" i="6" s="1"/>
  <c r="W42" i="6"/>
  <c r="AU42" i="6" s="1"/>
  <c r="V42" i="6"/>
  <c r="AT42" i="6" s="1"/>
  <c r="U42" i="6"/>
  <c r="AS42" i="6" s="1"/>
  <c r="T42" i="6"/>
  <c r="AR42" i="6" s="1"/>
  <c r="AB41" i="6"/>
  <c r="AZ41" i="6" s="1"/>
  <c r="AA41" i="6"/>
  <c r="AY41" i="6" s="1"/>
  <c r="Z41" i="6"/>
  <c r="AX41" i="6" s="1"/>
  <c r="Y41" i="6"/>
  <c r="AW41" i="6" s="1"/>
  <c r="X41" i="6"/>
  <c r="AV41" i="6" s="1"/>
  <c r="W41" i="6"/>
  <c r="AU41" i="6" s="1"/>
  <c r="V41" i="6"/>
  <c r="AT41" i="6" s="1"/>
  <c r="U41" i="6"/>
  <c r="AS41" i="6" s="1"/>
  <c r="T41" i="6"/>
  <c r="AR41" i="6" s="1"/>
  <c r="AB40" i="6"/>
  <c r="AZ40" i="6" s="1"/>
  <c r="AA40" i="6"/>
  <c r="AY40" i="6" s="1"/>
  <c r="Z40" i="6"/>
  <c r="AX40" i="6" s="1"/>
  <c r="Y40" i="6"/>
  <c r="AW40" i="6" s="1"/>
  <c r="X40" i="6"/>
  <c r="AV40" i="6" s="1"/>
  <c r="W40" i="6"/>
  <c r="AU40" i="6" s="1"/>
  <c r="V40" i="6"/>
  <c r="AT40" i="6" s="1"/>
  <c r="U40" i="6"/>
  <c r="AS40" i="6" s="1"/>
  <c r="T40" i="6"/>
  <c r="AR40" i="6" s="1"/>
  <c r="AB39" i="6"/>
  <c r="AZ39" i="6" s="1"/>
  <c r="AA39" i="6"/>
  <c r="AY39" i="6" s="1"/>
  <c r="Z39" i="6"/>
  <c r="AX39" i="6" s="1"/>
  <c r="Y39" i="6"/>
  <c r="AW39" i="6" s="1"/>
  <c r="X39" i="6"/>
  <c r="AV39" i="6" s="1"/>
  <c r="W39" i="6"/>
  <c r="AU39" i="6" s="1"/>
  <c r="V39" i="6"/>
  <c r="AT39" i="6" s="1"/>
  <c r="U39" i="6"/>
  <c r="AS39" i="6" s="1"/>
  <c r="T39" i="6"/>
  <c r="AR39" i="6" s="1"/>
  <c r="AB38" i="6"/>
  <c r="AZ38" i="6" s="1"/>
  <c r="AA38" i="6"/>
  <c r="AY38" i="6" s="1"/>
  <c r="Z38" i="6"/>
  <c r="AX38" i="6" s="1"/>
  <c r="Y38" i="6"/>
  <c r="AW38" i="6" s="1"/>
  <c r="X38" i="6"/>
  <c r="AV38" i="6" s="1"/>
  <c r="W38" i="6"/>
  <c r="AU38" i="6" s="1"/>
  <c r="V38" i="6"/>
  <c r="AT38" i="6" s="1"/>
  <c r="U38" i="6"/>
  <c r="AS38" i="6" s="1"/>
  <c r="T38" i="6"/>
  <c r="AR38" i="6" s="1"/>
  <c r="AB37" i="6"/>
  <c r="AZ37" i="6" s="1"/>
  <c r="AA37" i="6"/>
  <c r="AY37" i="6" s="1"/>
  <c r="Z37" i="6"/>
  <c r="AX37" i="6" s="1"/>
  <c r="Y37" i="6"/>
  <c r="AW37" i="6" s="1"/>
  <c r="X37" i="6"/>
  <c r="AV37" i="6" s="1"/>
  <c r="W37" i="6"/>
  <c r="AU37" i="6" s="1"/>
  <c r="V37" i="6"/>
  <c r="AT37" i="6" s="1"/>
  <c r="U37" i="6"/>
  <c r="AS37" i="6" s="1"/>
  <c r="T37" i="6"/>
  <c r="AR37" i="6" s="1"/>
  <c r="AB36" i="6"/>
  <c r="AZ36" i="6" s="1"/>
  <c r="AA36" i="6"/>
  <c r="AY36" i="6" s="1"/>
  <c r="Z36" i="6"/>
  <c r="AX36" i="6" s="1"/>
  <c r="Y36" i="6"/>
  <c r="AW36" i="6" s="1"/>
  <c r="X36" i="6"/>
  <c r="AV36" i="6" s="1"/>
  <c r="W36" i="6"/>
  <c r="AU36" i="6" s="1"/>
  <c r="V36" i="6"/>
  <c r="AT36" i="6" s="1"/>
  <c r="U36" i="6"/>
  <c r="AS36" i="6" s="1"/>
  <c r="T36" i="6"/>
  <c r="AR36" i="6" s="1"/>
  <c r="AB35" i="6"/>
  <c r="AZ35" i="6" s="1"/>
  <c r="AA35" i="6"/>
  <c r="AY35" i="6" s="1"/>
  <c r="Z35" i="6"/>
  <c r="AX35" i="6" s="1"/>
  <c r="Y35" i="6"/>
  <c r="AW35" i="6" s="1"/>
  <c r="X35" i="6"/>
  <c r="AV35" i="6" s="1"/>
  <c r="W35" i="6"/>
  <c r="AU35" i="6" s="1"/>
  <c r="V35" i="6"/>
  <c r="AT35" i="6" s="1"/>
  <c r="U35" i="6"/>
  <c r="AS35" i="6" s="1"/>
  <c r="T35" i="6"/>
  <c r="AR35" i="6" s="1"/>
  <c r="AB34" i="6"/>
  <c r="AZ34" i="6" s="1"/>
  <c r="AA34" i="6"/>
  <c r="AY34" i="6" s="1"/>
  <c r="Z34" i="6"/>
  <c r="AX34" i="6" s="1"/>
  <c r="Y34" i="6"/>
  <c r="AW34" i="6" s="1"/>
  <c r="X34" i="6"/>
  <c r="AV34" i="6" s="1"/>
  <c r="W34" i="6"/>
  <c r="AU34" i="6" s="1"/>
  <c r="V34" i="6"/>
  <c r="AT34" i="6" s="1"/>
  <c r="U34" i="6"/>
  <c r="AS34" i="6" s="1"/>
  <c r="T34" i="6"/>
  <c r="AR34" i="6" s="1"/>
  <c r="AB33" i="6"/>
  <c r="AZ33" i="6" s="1"/>
  <c r="AA33" i="6"/>
  <c r="AY33" i="6" s="1"/>
  <c r="Z33" i="6"/>
  <c r="AX33" i="6" s="1"/>
  <c r="Y33" i="6"/>
  <c r="AW33" i="6" s="1"/>
  <c r="X33" i="6"/>
  <c r="AV33" i="6" s="1"/>
  <c r="W33" i="6"/>
  <c r="AU33" i="6" s="1"/>
  <c r="V33" i="6"/>
  <c r="AT33" i="6" s="1"/>
  <c r="U33" i="6"/>
  <c r="AS33" i="6" s="1"/>
  <c r="T33" i="6"/>
  <c r="AR33" i="6" s="1"/>
  <c r="AB32" i="6"/>
  <c r="AZ32" i="6" s="1"/>
  <c r="AA32" i="6"/>
  <c r="AY32" i="6" s="1"/>
  <c r="Z32" i="6"/>
  <c r="AX32" i="6" s="1"/>
  <c r="Y32" i="6"/>
  <c r="AW32" i="6" s="1"/>
  <c r="X32" i="6"/>
  <c r="AV32" i="6" s="1"/>
  <c r="W32" i="6"/>
  <c r="AU32" i="6" s="1"/>
  <c r="V32" i="6"/>
  <c r="AT32" i="6" s="1"/>
  <c r="U32" i="6"/>
  <c r="AS32" i="6" s="1"/>
  <c r="T32" i="6"/>
  <c r="AR32" i="6" s="1"/>
  <c r="AB31" i="6"/>
  <c r="AZ31" i="6" s="1"/>
  <c r="AA31" i="6"/>
  <c r="AY31" i="6" s="1"/>
  <c r="Z31" i="6"/>
  <c r="AX31" i="6" s="1"/>
  <c r="Y31" i="6"/>
  <c r="AW31" i="6" s="1"/>
  <c r="X31" i="6"/>
  <c r="AV31" i="6" s="1"/>
  <c r="W31" i="6"/>
  <c r="AU31" i="6" s="1"/>
  <c r="V31" i="6"/>
  <c r="AT31" i="6" s="1"/>
  <c r="U31" i="6"/>
  <c r="AS31" i="6" s="1"/>
  <c r="T31" i="6"/>
  <c r="AR31" i="6" s="1"/>
  <c r="AB30" i="6"/>
  <c r="AZ30" i="6" s="1"/>
  <c r="AA30" i="6"/>
  <c r="AY30" i="6" s="1"/>
  <c r="Z30" i="6"/>
  <c r="AX30" i="6" s="1"/>
  <c r="Y30" i="6"/>
  <c r="AW30" i="6" s="1"/>
  <c r="X30" i="6"/>
  <c r="AV30" i="6" s="1"/>
  <c r="W30" i="6"/>
  <c r="AU30" i="6" s="1"/>
  <c r="V30" i="6"/>
  <c r="AT30" i="6" s="1"/>
  <c r="U30" i="6"/>
  <c r="AS30" i="6" s="1"/>
  <c r="T30" i="6"/>
  <c r="AR30" i="6" s="1"/>
  <c r="AB29" i="6"/>
  <c r="AZ29" i="6" s="1"/>
  <c r="AA29" i="6"/>
  <c r="AY29" i="6" s="1"/>
  <c r="Z29" i="6"/>
  <c r="AX29" i="6" s="1"/>
  <c r="Y29" i="6"/>
  <c r="AW29" i="6" s="1"/>
  <c r="X29" i="6"/>
  <c r="AV29" i="6" s="1"/>
  <c r="W29" i="6"/>
  <c r="AU29" i="6" s="1"/>
  <c r="V29" i="6"/>
  <c r="AT29" i="6" s="1"/>
  <c r="U29" i="6"/>
  <c r="AS29" i="6" s="1"/>
  <c r="T29" i="6"/>
  <c r="AR29" i="6" s="1"/>
  <c r="AB28" i="6"/>
  <c r="AZ28" i="6" s="1"/>
  <c r="AA28" i="6"/>
  <c r="AY28" i="6" s="1"/>
  <c r="Z28" i="6"/>
  <c r="AX28" i="6" s="1"/>
  <c r="Y28" i="6"/>
  <c r="AW28" i="6" s="1"/>
  <c r="X28" i="6"/>
  <c r="AV28" i="6" s="1"/>
  <c r="W28" i="6"/>
  <c r="AU28" i="6" s="1"/>
  <c r="V28" i="6"/>
  <c r="AT28" i="6" s="1"/>
  <c r="U28" i="6"/>
  <c r="AS28" i="6" s="1"/>
  <c r="T28" i="6"/>
  <c r="AR28" i="6" s="1"/>
  <c r="AB27" i="6"/>
  <c r="AZ27" i="6" s="1"/>
  <c r="AA27" i="6"/>
  <c r="AY27" i="6" s="1"/>
  <c r="Z27" i="6"/>
  <c r="AX27" i="6" s="1"/>
  <c r="Y27" i="6"/>
  <c r="AW27" i="6" s="1"/>
  <c r="X27" i="6"/>
  <c r="AV27" i="6" s="1"/>
  <c r="W27" i="6"/>
  <c r="AU27" i="6" s="1"/>
  <c r="V27" i="6"/>
  <c r="AT27" i="6" s="1"/>
  <c r="U27" i="6"/>
  <c r="AS27" i="6" s="1"/>
  <c r="T27" i="6"/>
  <c r="AR27" i="6" s="1"/>
  <c r="AB26" i="6"/>
  <c r="AZ26" i="6" s="1"/>
  <c r="AA26" i="6"/>
  <c r="AY26" i="6" s="1"/>
  <c r="Z26" i="6"/>
  <c r="AX26" i="6" s="1"/>
  <c r="Y26" i="6"/>
  <c r="AW26" i="6" s="1"/>
  <c r="X26" i="6"/>
  <c r="AV26" i="6" s="1"/>
  <c r="W26" i="6"/>
  <c r="AU26" i="6" s="1"/>
  <c r="V26" i="6"/>
  <c r="AT26" i="6" s="1"/>
  <c r="U26" i="6"/>
  <c r="AS26" i="6" s="1"/>
  <c r="T26" i="6"/>
  <c r="AR26" i="6" s="1"/>
  <c r="AB25" i="6"/>
  <c r="AZ25" i="6" s="1"/>
  <c r="AA25" i="6"/>
  <c r="AY25" i="6" s="1"/>
  <c r="Z25" i="6"/>
  <c r="AX25" i="6" s="1"/>
  <c r="Y25" i="6"/>
  <c r="AW25" i="6" s="1"/>
  <c r="X25" i="6"/>
  <c r="AV25" i="6" s="1"/>
  <c r="W25" i="6"/>
  <c r="AU25" i="6" s="1"/>
  <c r="V25" i="6"/>
  <c r="AT25" i="6" s="1"/>
  <c r="U25" i="6"/>
  <c r="AS25" i="6" s="1"/>
  <c r="T25" i="6"/>
  <c r="AR25" i="6" s="1"/>
  <c r="AB24" i="6"/>
  <c r="AZ24" i="6" s="1"/>
  <c r="AA24" i="6"/>
  <c r="AY24" i="6" s="1"/>
  <c r="Z24" i="6"/>
  <c r="AX24" i="6" s="1"/>
  <c r="Y24" i="6"/>
  <c r="AW24" i="6" s="1"/>
  <c r="X24" i="6"/>
  <c r="AV24" i="6" s="1"/>
  <c r="W24" i="6"/>
  <c r="AU24" i="6" s="1"/>
  <c r="V24" i="6"/>
  <c r="AT24" i="6" s="1"/>
  <c r="U24" i="6"/>
  <c r="AS24" i="6" s="1"/>
  <c r="T24" i="6"/>
  <c r="AR24" i="6" s="1"/>
  <c r="AB23" i="6"/>
  <c r="AZ23" i="6" s="1"/>
  <c r="AA23" i="6"/>
  <c r="AY23" i="6" s="1"/>
  <c r="Z23" i="6"/>
  <c r="AX23" i="6" s="1"/>
  <c r="Y23" i="6"/>
  <c r="AW23" i="6" s="1"/>
  <c r="X23" i="6"/>
  <c r="AV23" i="6" s="1"/>
  <c r="W23" i="6"/>
  <c r="AU23" i="6" s="1"/>
  <c r="V23" i="6"/>
  <c r="AT23" i="6" s="1"/>
  <c r="U23" i="6"/>
  <c r="AS23" i="6" s="1"/>
  <c r="T23" i="6"/>
  <c r="AR23" i="6" s="1"/>
  <c r="AB22" i="6"/>
  <c r="AZ22" i="6" s="1"/>
  <c r="AA22" i="6"/>
  <c r="AY22" i="6" s="1"/>
  <c r="Z22" i="6"/>
  <c r="AX22" i="6" s="1"/>
  <c r="Y22" i="6"/>
  <c r="AW22" i="6" s="1"/>
  <c r="X22" i="6"/>
  <c r="AV22" i="6" s="1"/>
  <c r="W22" i="6"/>
  <c r="AU22" i="6" s="1"/>
  <c r="V22" i="6"/>
  <c r="AT22" i="6" s="1"/>
  <c r="U22" i="6"/>
  <c r="AS22" i="6" s="1"/>
  <c r="T22" i="6"/>
  <c r="AR22" i="6" s="1"/>
  <c r="AB21" i="6"/>
  <c r="AZ21" i="6" s="1"/>
  <c r="AA21" i="6"/>
  <c r="AY21" i="6" s="1"/>
  <c r="Z21" i="6"/>
  <c r="AX21" i="6" s="1"/>
  <c r="Y21" i="6"/>
  <c r="AW21" i="6" s="1"/>
  <c r="X21" i="6"/>
  <c r="AV21" i="6" s="1"/>
  <c r="W21" i="6"/>
  <c r="AU21" i="6" s="1"/>
  <c r="V21" i="6"/>
  <c r="AT21" i="6" s="1"/>
  <c r="U21" i="6"/>
  <c r="AS21" i="6" s="1"/>
  <c r="T21" i="6"/>
  <c r="AR21" i="6" s="1"/>
  <c r="AB20" i="6"/>
  <c r="AZ20" i="6" s="1"/>
  <c r="AA20" i="6"/>
  <c r="AY20" i="6" s="1"/>
  <c r="Z20" i="6"/>
  <c r="AX20" i="6" s="1"/>
  <c r="Y20" i="6"/>
  <c r="AW20" i="6" s="1"/>
  <c r="X20" i="6"/>
  <c r="AV20" i="6" s="1"/>
  <c r="W20" i="6"/>
  <c r="AU20" i="6" s="1"/>
  <c r="V20" i="6"/>
  <c r="AT20" i="6" s="1"/>
  <c r="U20" i="6"/>
  <c r="AS20" i="6" s="1"/>
  <c r="T20" i="6"/>
  <c r="AR20" i="6" s="1"/>
  <c r="AB19" i="6"/>
  <c r="AZ19" i="6" s="1"/>
  <c r="AA19" i="6"/>
  <c r="AY19" i="6" s="1"/>
  <c r="Z19" i="6"/>
  <c r="AX19" i="6" s="1"/>
  <c r="Y19" i="6"/>
  <c r="AW19" i="6" s="1"/>
  <c r="X19" i="6"/>
  <c r="AV19" i="6" s="1"/>
  <c r="W19" i="6"/>
  <c r="AU19" i="6" s="1"/>
  <c r="V19" i="6"/>
  <c r="AT19" i="6" s="1"/>
  <c r="U19" i="6"/>
  <c r="AS19" i="6" s="1"/>
  <c r="T19" i="6"/>
  <c r="AR19" i="6" s="1"/>
  <c r="AB18" i="6"/>
  <c r="AZ18" i="6" s="1"/>
  <c r="AA18" i="6"/>
  <c r="AY18" i="6" s="1"/>
  <c r="Z18" i="6"/>
  <c r="AX18" i="6" s="1"/>
  <c r="Y18" i="6"/>
  <c r="AW18" i="6" s="1"/>
  <c r="X18" i="6"/>
  <c r="AV18" i="6" s="1"/>
  <c r="W18" i="6"/>
  <c r="AU18" i="6" s="1"/>
  <c r="V18" i="6"/>
  <c r="AT18" i="6" s="1"/>
  <c r="U18" i="6"/>
  <c r="AS18" i="6" s="1"/>
  <c r="T18" i="6"/>
  <c r="AR18" i="6" s="1"/>
  <c r="AB17" i="6"/>
  <c r="AZ17" i="6" s="1"/>
  <c r="AA17" i="6"/>
  <c r="AY17" i="6" s="1"/>
  <c r="Z17" i="6"/>
  <c r="AX17" i="6" s="1"/>
  <c r="Y17" i="6"/>
  <c r="AW17" i="6" s="1"/>
  <c r="X17" i="6"/>
  <c r="AV17" i="6" s="1"/>
  <c r="W17" i="6"/>
  <c r="AU17" i="6" s="1"/>
  <c r="V17" i="6"/>
  <c r="AT17" i="6" s="1"/>
  <c r="U17" i="6"/>
  <c r="AS17" i="6" s="1"/>
  <c r="T17" i="6"/>
  <c r="AR17" i="6" s="1"/>
  <c r="AB16" i="6"/>
  <c r="AZ16" i="6" s="1"/>
  <c r="AA16" i="6"/>
  <c r="AY16" i="6" s="1"/>
  <c r="Z16" i="6"/>
  <c r="AX16" i="6" s="1"/>
  <c r="Y16" i="6"/>
  <c r="AW16" i="6" s="1"/>
  <c r="X16" i="6"/>
  <c r="AV16" i="6" s="1"/>
  <c r="W16" i="6"/>
  <c r="AU16" i="6" s="1"/>
  <c r="V16" i="6"/>
  <c r="AT16" i="6" s="1"/>
  <c r="U16" i="6"/>
  <c r="AS16" i="6" s="1"/>
  <c r="T16" i="6"/>
  <c r="AR16" i="6" s="1"/>
  <c r="AB15" i="6"/>
  <c r="AZ15" i="6" s="1"/>
  <c r="AA15" i="6"/>
  <c r="AY15" i="6" s="1"/>
  <c r="Z15" i="6"/>
  <c r="AX15" i="6" s="1"/>
  <c r="Y15" i="6"/>
  <c r="AW15" i="6" s="1"/>
  <c r="X15" i="6"/>
  <c r="AV15" i="6" s="1"/>
  <c r="W15" i="6"/>
  <c r="AU15" i="6" s="1"/>
  <c r="V15" i="6"/>
  <c r="AT15" i="6" s="1"/>
  <c r="U15" i="6"/>
  <c r="AS15" i="6" s="1"/>
  <c r="T15" i="6"/>
  <c r="AR15" i="6" s="1"/>
  <c r="AB14" i="6"/>
  <c r="AZ14" i="6" s="1"/>
  <c r="AA14" i="6"/>
  <c r="AY14" i="6" s="1"/>
  <c r="Z14" i="6"/>
  <c r="AX14" i="6" s="1"/>
  <c r="Y14" i="6"/>
  <c r="AW14" i="6" s="1"/>
  <c r="X14" i="6"/>
  <c r="AV14" i="6" s="1"/>
  <c r="W14" i="6"/>
  <c r="AU14" i="6" s="1"/>
  <c r="V14" i="6"/>
  <c r="AT14" i="6" s="1"/>
  <c r="U14" i="6"/>
  <c r="AS14" i="6" s="1"/>
  <c r="T14" i="6"/>
  <c r="AR14" i="6" s="1"/>
  <c r="AB13" i="6"/>
  <c r="AZ13" i="6" s="1"/>
  <c r="AA13" i="6"/>
  <c r="AY13" i="6" s="1"/>
  <c r="Z13" i="6"/>
  <c r="AX13" i="6" s="1"/>
  <c r="Y13" i="6"/>
  <c r="AW13" i="6" s="1"/>
  <c r="X13" i="6"/>
  <c r="AV13" i="6" s="1"/>
  <c r="W13" i="6"/>
  <c r="AU13" i="6" s="1"/>
  <c r="V13" i="6"/>
  <c r="AT13" i="6" s="1"/>
  <c r="U13" i="6"/>
  <c r="AS13" i="6" s="1"/>
  <c r="T13" i="6"/>
  <c r="AR13" i="6" s="1"/>
  <c r="AB12" i="6"/>
  <c r="AZ12" i="6" s="1"/>
  <c r="AA12" i="6"/>
  <c r="AY12" i="6" s="1"/>
  <c r="Z12" i="6"/>
  <c r="AX12" i="6" s="1"/>
  <c r="Y12" i="6"/>
  <c r="AW12" i="6" s="1"/>
  <c r="X12" i="6"/>
  <c r="AV12" i="6" s="1"/>
  <c r="W12" i="6"/>
  <c r="AU12" i="6" s="1"/>
  <c r="V12" i="6"/>
  <c r="AT12" i="6" s="1"/>
  <c r="U12" i="6"/>
  <c r="AS12" i="6" s="1"/>
  <c r="T12" i="6"/>
  <c r="AR12" i="6" s="1"/>
  <c r="AB11" i="6"/>
  <c r="AZ11" i="6" s="1"/>
  <c r="AA11" i="6"/>
  <c r="AY11" i="6" s="1"/>
  <c r="Z11" i="6"/>
  <c r="AX11" i="6" s="1"/>
  <c r="Y11" i="6"/>
  <c r="AW11" i="6" s="1"/>
  <c r="X11" i="6"/>
  <c r="AV11" i="6" s="1"/>
  <c r="W11" i="6"/>
  <c r="AU11" i="6" s="1"/>
  <c r="V11" i="6"/>
  <c r="AT11" i="6" s="1"/>
  <c r="U11" i="6"/>
  <c r="AS11" i="6" s="1"/>
  <c r="T11" i="6"/>
  <c r="AR11" i="6" s="1"/>
  <c r="AB10" i="6"/>
  <c r="AZ10" i="6" s="1"/>
  <c r="AA10" i="6"/>
  <c r="AY10" i="6" s="1"/>
  <c r="Z10" i="6"/>
  <c r="AX10" i="6" s="1"/>
  <c r="Y10" i="6"/>
  <c r="AW10" i="6" s="1"/>
  <c r="X10" i="6"/>
  <c r="AV10" i="6" s="1"/>
  <c r="W10" i="6"/>
  <c r="AU10" i="6" s="1"/>
  <c r="V10" i="6"/>
  <c r="AT10" i="6" s="1"/>
  <c r="U10" i="6"/>
  <c r="AS10" i="6" s="1"/>
  <c r="T10" i="6"/>
  <c r="AR10" i="6" s="1"/>
  <c r="AB9" i="6"/>
  <c r="AZ9" i="6" s="1"/>
  <c r="AA9" i="6"/>
  <c r="AY9" i="6" s="1"/>
  <c r="Z9" i="6"/>
  <c r="AX9" i="6" s="1"/>
  <c r="Y9" i="6"/>
  <c r="AW9" i="6" s="1"/>
  <c r="X9" i="6"/>
  <c r="AV9" i="6" s="1"/>
  <c r="W9" i="6"/>
  <c r="AU9" i="6" s="1"/>
  <c r="V9" i="6"/>
  <c r="AT9" i="6" s="1"/>
  <c r="U9" i="6"/>
  <c r="AS9" i="6" s="1"/>
  <c r="T9" i="6"/>
  <c r="AR9" i="6" s="1"/>
  <c r="AB8" i="6"/>
  <c r="AZ8" i="6" s="1"/>
  <c r="AA8" i="6"/>
  <c r="AY8" i="6" s="1"/>
  <c r="Z8" i="6"/>
  <c r="AX8" i="6" s="1"/>
  <c r="Y8" i="6"/>
  <c r="AW8" i="6" s="1"/>
  <c r="X8" i="6"/>
  <c r="AV8" i="6" s="1"/>
  <c r="W8" i="6"/>
  <c r="AU8" i="6" s="1"/>
  <c r="V8" i="6"/>
  <c r="AT8" i="6" s="1"/>
  <c r="U8" i="6"/>
  <c r="AS8" i="6" s="1"/>
  <c r="T8" i="6"/>
  <c r="AR8" i="6" s="1"/>
  <c r="AB7" i="6"/>
  <c r="AZ7" i="6" s="1"/>
  <c r="AA7" i="6"/>
  <c r="AY7" i="6" s="1"/>
  <c r="Z7" i="6"/>
  <c r="AX7" i="6" s="1"/>
  <c r="Y7" i="6"/>
  <c r="AW7" i="6" s="1"/>
  <c r="X7" i="6"/>
  <c r="AV7" i="6" s="1"/>
  <c r="W7" i="6"/>
  <c r="AU7" i="6" s="1"/>
  <c r="V7" i="6"/>
  <c r="AT7" i="6" s="1"/>
  <c r="U7" i="6"/>
  <c r="AS7" i="6" s="1"/>
  <c r="T7" i="6"/>
  <c r="AR7" i="6" s="1"/>
  <c r="AB6" i="6"/>
  <c r="AZ6" i="6" s="1"/>
  <c r="AA6" i="6"/>
  <c r="AY6" i="6" s="1"/>
  <c r="Z6" i="6"/>
  <c r="AX6" i="6" s="1"/>
  <c r="Y6" i="6"/>
  <c r="AW6" i="6" s="1"/>
  <c r="X6" i="6"/>
  <c r="AV6" i="6" s="1"/>
  <c r="W6" i="6"/>
  <c r="AU6" i="6" s="1"/>
  <c r="V6" i="6"/>
  <c r="AT6" i="6" s="1"/>
  <c r="U6" i="6"/>
  <c r="AS6" i="6" s="1"/>
  <c r="T6" i="6"/>
  <c r="AR6" i="6" s="1"/>
  <c r="AB5" i="6"/>
  <c r="AZ5" i="6" s="1"/>
  <c r="AA5" i="6"/>
  <c r="AY5" i="6" s="1"/>
  <c r="Z5" i="6"/>
  <c r="AX5" i="6" s="1"/>
  <c r="Y5" i="6"/>
  <c r="AW5" i="6" s="1"/>
  <c r="X5" i="6"/>
  <c r="AV5" i="6" s="1"/>
  <c r="W5" i="6"/>
  <c r="AU5" i="6" s="1"/>
  <c r="V5" i="6"/>
  <c r="AT5" i="6" s="1"/>
  <c r="U5" i="6"/>
  <c r="AS5" i="6" s="1"/>
  <c r="T5" i="6"/>
  <c r="AR5" i="6" s="1"/>
  <c r="AB4" i="6"/>
  <c r="AZ4" i="6" s="1"/>
  <c r="AA4" i="6"/>
  <c r="AY4" i="6" s="1"/>
  <c r="Z4" i="6"/>
  <c r="AX4" i="6" s="1"/>
  <c r="Y4" i="6"/>
  <c r="AW4" i="6" s="1"/>
  <c r="X4" i="6"/>
  <c r="AV4" i="6" s="1"/>
  <c r="W4" i="6"/>
  <c r="AU4" i="6" s="1"/>
  <c r="V4" i="6"/>
  <c r="AT4" i="6" s="1"/>
  <c r="U4" i="6"/>
  <c r="AS4" i="6" s="1"/>
  <c r="T4" i="6"/>
  <c r="AR4" i="6" s="1"/>
  <c r="N99" i="6"/>
  <c r="AN99" i="6" s="1"/>
  <c r="M99" i="6"/>
  <c r="AM99" i="6" s="1"/>
  <c r="L99" i="6"/>
  <c r="AL99" i="6" s="1"/>
  <c r="K99" i="6"/>
  <c r="AK99" i="6" s="1"/>
  <c r="J99" i="6"/>
  <c r="AJ99" i="6" s="1"/>
  <c r="I99" i="6"/>
  <c r="AI99" i="6" s="1"/>
  <c r="H99" i="6"/>
  <c r="AH99" i="6" s="1"/>
  <c r="G99" i="6"/>
  <c r="AG99" i="6" s="1"/>
  <c r="F99" i="6"/>
  <c r="AF99" i="6" s="1"/>
  <c r="N98" i="6"/>
  <c r="AN98" i="6" s="1"/>
  <c r="M98" i="6"/>
  <c r="AM98" i="6" s="1"/>
  <c r="L98" i="6"/>
  <c r="AL98" i="6" s="1"/>
  <c r="K98" i="6"/>
  <c r="AK98" i="6" s="1"/>
  <c r="J98" i="6"/>
  <c r="AJ98" i="6" s="1"/>
  <c r="I98" i="6"/>
  <c r="AI98" i="6" s="1"/>
  <c r="H98" i="6"/>
  <c r="AH98" i="6" s="1"/>
  <c r="G98" i="6"/>
  <c r="AG98" i="6" s="1"/>
  <c r="F98" i="6"/>
  <c r="AF98" i="6" s="1"/>
  <c r="N97" i="6"/>
  <c r="AN97" i="6" s="1"/>
  <c r="M97" i="6"/>
  <c r="AM97" i="6" s="1"/>
  <c r="L97" i="6"/>
  <c r="AL97" i="6" s="1"/>
  <c r="K97" i="6"/>
  <c r="AK97" i="6" s="1"/>
  <c r="J97" i="6"/>
  <c r="AJ97" i="6" s="1"/>
  <c r="I97" i="6"/>
  <c r="AI97" i="6" s="1"/>
  <c r="H97" i="6"/>
  <c r="AH97" i="6" s="1"/>
  <c r="G97" i="6"/>
  <c r="AG97" i="6" s="1"/>
  <c r="F97" i="6"/>
  <c r="AF97" i="6" s="1"/>
  <c r="N96" i="6"/>
  <c r="AN96" i="6" s="1"/>
  <c r="M96" i="6"/>
  <c r="AM96" i="6" s="1"/>
  <c r="L96" i="6"/>
  <c r="AL96" i="6" s="1"/>
  <c r="K96" i="6"/>
  <c r="AK96" i="6" s="1"/>
  <c r="J96" i="6"/>
  <c r="AJ96" i="6" s="1"/>
  <c r="I96" i="6"/>
  <c r="AI96" i="6" s="1"/>
  <c r="H96" i="6"/>
  <c r="AH96" i="6" s="1"/>
  <c r="G96" i="6"/>
  <c r="AG96" i="6" s="1"/>
  <c r="F96" i="6"/>
  <c r="AF96" i="6" s="1"/>
  <c r="N95" i="6"/>
  <c r="AN95" i="6" s="1"/>
  <c r="M95" i="6"/>
  <c r="AM95" i="6" s="1"/>
  <c r="L95" i="6"/>
  <c r="AL95" i="6" s="1"/>
  <c r="K95" i="6"/>
  <c r="AK95" i="6" s="1"/>
  <c r="J95" i="6"/>
  <c r="AJ95" i="6" s="1"/>
  <c r="I95" i="6"/>
  <c r="AI95" i="6" s="1"/>
  <c r="H95" i="6"/>
  <c r="AH95" i="6" s="1"/>
  <c r="G95" i="6"/>
  <c r="AG95" i="6" s="1"/>
  <c r="F95" i="6"/>
  <c r="AF95" i="6" s="1"/>
  <c r="N94" i="6"/>
  <c r="AN94" i="6" s="1"/>
  <c r="M94" i="6"/>
  <c r="AM94" i="6" s="1"/>
  <c r="L94" i="6"/>
  <c r="AL94" i="6" s="1"/>
  <c r="K94" i="6"/>
  <c r="AK94" i="6" s="1"/>
  <c r="J94" i="6"/>
  <c r="AJ94" i="6" s="1"/>
  <c r="I94" i="6"/>
  <c r="AI94" i="6" s="1"/>
  <c r="H94" i="6"/>
  <c r="AH94" i="6" s="1"/>
  <c r="G94" i="6"/>
  <c r="AG94" i="6" s="1"/>
  <c r="F94" i="6"/>
  <c r="AF94" i="6" s="1"/>
  <c r="N93" i="6"/>
  <c r="AN93" i="6" s="1"/>
  <c r="M93" i="6"/>
  <c r="AM93" i="6" s="1"/>
  <c r="L93" i="6"/>
  <c r="AL93" i="6" s="1"/>
  <c r="K93" i="6"/>
  <c r="AK93" i="6" s="1"/>
  <c r="J93" i="6"/>
  <c r="AJ93" i="6" s="1"/>
  <c r="I93" i="6"/>
  <c r="AI93" i="6" s="1"/>
  <c r="H93" i="6"/>
  <c r="AH93" i="6" s="1"/>
  <c r="G93" i="6"/>
  <c r="AG93" i="6" s="1"/>
  <c r="F93" i="6"/>
  <c r="AF93" i="6" s="1"/>
  <c r="N92" i="6"/>
  <c r="AN92" i="6" s="1"/>
  <c r="M92" i="6"/>
  <c r="AM92" i="6" s="1"/>
  <c r="L92" i="6"/>
  <c r="AL92" i="6" s="1"/>
  <c r="K92" i="6"/>
  <c r="AK92" i="6" s="1"/>
  <c r="J92" i="6"/>
  <c r="AJ92" i="6" s="1"/>
  <c r="I92" i="6"/>
  <c r="AI92" i="6" s="1"/>
  <c r="H92" i="6"/>
  <c r="AH92" i="6" s="1"/>
  <c r="G92" i="6"/>
  <c r="AG92" i="6" s="1"/>
  <c r="F92" i="6"/>
  <c r="AF92" i="6" s="1"/>
  <c r="N91" i="6"/>
  <c r="AN91" i="6" s="1"/>
  <c r="M91" i="6"/>
  <c r="AM91" i="6" s="1"/>
  <c r="L91" i="6"/>
  <c r="AL91" i="6" s="1"/>
  <c r="K91" i="6"/>
  <c r="AK91" i="6" s="1"/>
  <c r="J91" i="6"/>
  <c r="AJ91" i="6" s="1"/>
  <c r="I91" i="6"/>
  <c r="AI91" i="6" s="1"/>
  <c r="H91" i="6"/>
  <c r="AH91" i="6" s="1"/>
  <c r="G91" i="6"/>
  <c r="AG91" i="6" s="1"/>
  <c r="F91" i="6"/>
  <c r="AF91" i="6" s="1"/>
  <c r="N90" i="6"/>
  <c r="AN90" i="6" s="1"/>
  <c r="M90" i="6"/>
  <c r="AM90" i="6" s="1"/>
  <c r="L90" i="6"/>
  <c r="AL90" i="6" s="1"/>
  <c r="K90" i="6"/>
  <c r="AK90" i="6" s="1"/>
  <c r="J90" i="6"/>
  <c r="AJ90" i="6" s="1"/>
  <c r="I90" i="6"/>
  <c r="AI90" i="6" s="1"/>
  <c r="H90" i="6"/>
  <c r="AH90" i="6" s="1"/>
  <c r="G90" i="6"/>
  <c r="AG90" i="6" s="1"/>
  <c r="F90" i="6"/>
  <c r="AF90" i="6" s="1"/>
  <c r="N89" i="6"/>
  <c r="AN89" i="6" s="1"/>
  <c r="M89" i="6"/>
  <c r="AM89" i="6" s="1"/>
  <c r="L89" i="6"/>
  <c r="AL89" i="6" s="1"/>
  <c r="K89" i="6"/>
  <c r="AK89" i="6" s="1"/>
  <c r="J89" i="6"/>
  <c r="AJ89" i="6" s="1"/>
  <c r="I89" i="6"/>
  <c r="AI89" i="6" s="1"/>
  <c r="H89" i="6"/>
  <c r="AH89" i="6" s="1"/>
  <c r="G89" i="6"/>
  <c r="AG89" i="6" s="1"/>
  <c r="F89" i="6"/>
  <c r="AF89" i="6" s="1"/>
  <c r="N88" i="6"/>
  <c r="AN88" i="6" s="1"/>
  <c r="M88" i="6"/>
  <c r="AM88" i="6" s="1"/>
  <c r="L88" i="6"/>
  <c r="AL88" i="6" s="1"/>
  <c r="K88" i="6"/>
  <c r="AK88" i="6" s="1"/>
  <c r="J88" i="6"/>
  <c r="AJ88" i="6" s="1"/>
  <c r="I88" i="6"/>
  <c r="AI88" i="6" s="1"/>
  <c r="H88" i="6"/>
  <c r="AH88" i="6" s="1"/>
  <c r="G88" i="6"/>
  <c r="AG88" i="6" s="1"/>
  <c r="F88" i="6"/>
  <c r="AF88" i="6" s="1"/>
  <c r="N87" i="6"/>
  <c r="AN87" i="6" s="1"/>
  <c r="M87" i="6"/>
  <c r="AM87" i="6" s="1"/>
  <c r="L87" i="6"/>
  <c r="AL87" i="6" s="1"/>
  <c r="K87" i="6"/>
  <c r="AK87" i="6" s="1"/>
  <c r="J87" i="6"/>
  <c r="AJ87" i="6" s="1"/>
  <c r="I87" i="6"/>
  <c r="AI87" i="6" s="1"/>
  <c r="H87" i="6"/>
  <c r="AH87" i="6" s="1"/>
  <c r="G87" i="6"/>
  <c r="AG87" i="6" s="1"/>
  <c r="F87" i="6"/>
  <c r="AF87" i="6" s="1"/>
  <c r="N86" i="6"/>
  <c r="AN86" i="6" s="1"/>
  <c r="M86" i="6"/>
  <c r="AM86" i="6" s="1"/>
  <c r="L86" i="6"/>
  <c r="AL86" i="6" s="1"/>
  <c r="K86" i="6"/>
  <c r="AK86" i="6" s="1"/>
  <c r="J86" i="6"/>
  <c r="AJ86" i="6" s="1"/>
  <c r="I86" i="6"/>
  <c r="AI86" i="6" s="1"/>
  <c r="H86" i="6"/>
  <c r="AH86" i="6" s="1"/>
  <c r="G86" i="6"/>
  <c r="AG86" i="6" s="1"/>
  <c r="F86" i="6"/>
  <c r="AF86" i="6" s="1"/>
  <c r="N85" i="6"/>
  <c r="AN85" i="6" s="1"/>
  <c r="M85" i="6"/>
  <c r="AM85" i="6" s="1"/>
  <c r="L85" i="6"/>
  <c r="AL85" i="6" s="1"/>
  <c r="K85" i="6"/>
  <c r="AK85" i="6" s="1"/>
  <c r="J85" i="6"/>
  <c r="AJ85" i="6" s="1"/>
  <c r="I85" i="6"/>
  <c r="AI85" i="6" s="1"/>
  <c r="H85" i="6"/>
  <c r="AH85" i="6" s="1"/>
  <c r="G85" i="6"/>
  <c r="AG85" i="6" s="1"/>
  <c r="F85" i="6"/>
  <c r="AF85" i="6" s="1"/>
  <c r="N84" i="6"/>
  <c r="AN84" i="6" s="1"/>
  <c r="M84" i="6"/>
  <c r="AM84" i="6" s="1"/>
  <c r="L84" i="6"/>
  <c r="AL84" i="6" s="1"/>
  <c r="K84" i="6"/>
  <c r="AK84" i="6" s="1"/>
  <c r="J84" i="6"/>
  <c r="AJ84" i="6" s="1"/>
  <c r="I84" i="6"/>
  <c r="AI84" i="6" s="1"/>
  <c r="H84" i="6"/>
  <c r="AH84" i="6" s="1"/>
  <c r="G84" i="6"/>
  <c r="AG84" i="6" s="1"/>
  <c r="F84" i="6"/>
  <c r="AF84" i="6" s="1"/>
  <c r="N83" i="6"/>
  <c r="AN83" i="6" s="1"/>
  <c r="M83" i="6"/>
  <c r="AM83" i="6" s="1"/>
  <c r="L83" i="6"/>
  <c r="AL83" i="6" s="1"/>
  <c r="K83" i="6"/>
  <c r="AK83" i="6" s="1"/>
  <c r="J83" i="6"/>
  <c r="AJ83" i="6" s="1"/>
  <c r="I83" i="6"/>
  <c r="AI83" i="6" s="1"/>
  <c r="H83" i="6"/>
  <c r="AH83" i="6" s="1"/>
  <c r="G83" i="6"/>
  <c r="AG83" i="6" s="1"/>
  <c r="F83" i="6"/>
  <c r="AF83" i="6" s="1"/>
  <c r="N82" i="6"/>
  <c r="AN82" i="6" s="1"/>
  <c r="M82" i="6"/>
  <c r="AM82" i="6" s="1"/>
  <c r="L82" i="6"/>
  <c r="AL82" i="6" s="1"/>
  <c r="K82" i="6"/>
  <c r="AK82" i="6" s="1"/>
  <c r="J82" i="6"/>
  <c r="AJ82" i="6" s="1"/>
  <c r="I82" i="6"/>
  <c r="AI82" i="6" s="1"/>
  <c r="H82" i="6"/>
  <c r="AH82" i="6" s="1"/>
  <c r="G82" i="6"/>
  <c r="AG82" i="6" s="1"/>
  <c r="F82" i="6"/>
  <c r="AF82" i="6" s="1"/>
  <c r="N81" i="6"/>
  <c r="AN81" i="6" s="1"/>
  <c r="M81" i="6"/>
  <c r="AM81" i="6" s="1"/>
  <c r="L81" i="6"/>
  <c r="AL81" i="6" s="1"/>
  <c r="K81" i="6"/>
  <c r="AK81" i="6" s="1"/>
  <c r="J81" i="6"/>
  <c r="AJ81" i="6" s="1"/>
  <c r="I81" i="6"/>
  <c r="AI81" i="6" s="1"/>
  <c r="H81" i="6"/>
  <c r="AH81" i="6" s="1"/>
  <c r="G81" i="6"/>
  <c r="AG81" i="6" s="1"/>
  <c r="F81" i="6"/>
  <c r="AF81" i="6" s="1"/>
  <c r="N80" i="6"/>
  <c r="AN80" i="6" s="1"/>
  <c r="M80" i="6"/>
  <c r="AM80" i="6" s="1"/>
  <c r="L80" i="6"/>
  <c r="AL80" i="6" s="1"/>
  <c r="K80" i="6"/>
  <c r="AK80" i="6" s="1"/>
  <c r="J80" i="6"/>
  <c r="AJ80" i="6" s="1"/>
  <c r="I80" i="6"/>
  <c r="AI80" i="6" s="1"/>
  <c r="H80" i="6"/>
  <c r="AH80" i="6" s="1"/>
  <c r="G80" i="6"/>
  <c r="AG80" i="6" s="1"/>
  <c r="F80" i="6"/>
  <c r="AF80" i="6" s="1"/>
  <c r="N79" i="6"/>
  <c r="AN79" i="6" s="1"/>
  <c r="M79" i="6"/>
  <c r="AM79" i="6" s="1"/>
  <c r="L79" i="6"/>
  <c r="AL79" i="6" s="1"/>
  <c r="K79" i="6"/>
  <c r="AK79" i="6" s="1"/>
  <c r="J79" i="6"/>
  <c r="AJ79" i="6" s="1"/>
  <c r="I79" i="6"/>
  <c r="AI79" i="6" s="1"/>
  <c r="H79" i="6"/>
  <c r="AH79" i="6" s="1"/>
  <c r="G79" i="6"/>
  <c r="AG79" i="6" s="1"/>
  <c r="F79" i="6"/>
  <c r="AF79" i="6" s="1"/>
  <c r="N78" i="6"/>
  <c r="AN78" i="6" s="1"/>
  <c r="M78" i="6"/>
  <c r="AM78" i="6" s="1"/>
  <c r="L78" i="6"/>
  <c r="AL78" i="6" s="1"/>
  <c r="K78" i="6"/>
  <c r="AK78" i="6" s="1"/>
  <c r="J78" i="6"/>
  <c r="AJ78" i="6" s="1"/>
  <c r="I78" i="6"/>
  <c r="AI78" i="6" s="1"/>
  <c r="H78" i="6"/>
  <c r="AH78" i="6" s="1"/>
  <c r="G78" i="6"/>
  <c r="AG78" i="6" s="1"/>
  <c r="F78" i="6"/>
  <c r="AF78" i="6" s="1"/>
  <c r="N77" i="6"/>
  <c r="AN77" i="6" s="1"/>
  <c r="M77" i="6"/>
  <c r="AM77" i="6" s="1"/>
  <c r="L77" i="6"/>
  <c r="AL77" i="6" s="1"/>
  <c r="K77" i="6"/>
  <c r="AK77" i="6" s="1"/>
  <c r="J77" i="6"/>
  <c r="AJ77" i="6" s="1"/>
  <c r="I77" i="6"/>
  <c r="AI77" i="6" s="1"/>
  <c r="H77" i="6"/>
  <c r="AH77" i="6" s="1"/>
  <c r="G77" i="6"/>
  <c r="AG77" i="6" s="1"/>
  <c r="F77" i="6"/>
  <c r="AF77" i="6" s="1"/>
  <c r="N76" i="6"/>
  <c r="AN76" i="6" s="1"/>
  <c r="M76" i="6"/>
  <c r="AM76" i="6" s="1"/>
  <c r="L76" i="6"/>
  <c r="AL76" i="6" s="1"/>
  <c r="K76" i="6"/>
  <c r="AK76" i="6" s="1"/>
  <c r="J76" i="6"/>
  <c r="AJ76" i="6" s="1"/>
  <c r="I76" i="6"/>
  <c r="AI76" i="6" s="1"/>
  <c r="H76" i="6"/>
  <c r="AH76" i="6" s="1"/>
  <c r="G76" i="6"/>
  <c r="AG76" i="6" s="1"/>
  <c r="F76" i="6"/>
  <c r="AF76" i="6" s="1"/>
  <c r="N75" i="6"/>
  <c r="AN75" i="6" s="1"/>
  <c r="M75" i="6"/>
  <c r="AM75" i="6" s="1"/>
  <c r="L75" i="6"/>
  <c r="AL75" i="6" s="1"/>
  <c r="K75" i="6"/>
  <c r="AK75" i="6" s="1"/>
  <c r="J75" i="6"/>
  <c r="AJ75" i="6" s="1"/>
  <c r="I75" i="6"/>
  <c r="AI75" i="6" s="1"/>
  <c r="H75" i="6"/>
  <c r="AH75" i="6" s="1"/>
  <c r="G75" i="6"/>
  <c r="AG75" i="6" s="1"/>
  <c r="F75" i="6"/>
  <c r="AF75" i="6" s="1"/>
  <c r="N74" i="6"/>
  <c r="AN74" i="6" s="1"/>
  <c r="M74" i="6"/>
  <c r="AM74" i="6" s="1"/>
  <c r="L74" i="6"/>
  <c r="AL74" i="6" s="1"/>
  <c r="K74" i="6"/>
  <c r="AK74" i="6" s="1"/>
  <c r="J74" i="6"/>
  <c r="AJ74" i="6" s="1"/>
  <c r="I74" i="6"/>
  <c r="AI74" i="6" s="1"/>
  <c r="H74" i="6"/>
  <c r="AH74" i="6" s="1"/>
  <c r="G74" i="6"/>
  <c r="AG74" i="6" s="1"/>
  <c r="F74" i="6"/>
  <c r="AF74" i="6" s="1"/>
  <c r="N73" i="6"/>
  <c r="AN73" i="6" s="1"/>
  <c r="M73" i="6"/>
  <c r="AM73" i="6" s="1"/>
  <c r="L73" i="6"/>
  <c r="AL73" i="6" s="1"/>
  <c r="K73" i="6"/>
  <c r="AK73" i="6" s="1"/>
  <c r="J73" i="6"/>
  <c r="AJ73" i="6" s="1"/>
  <c r="I73" i="6"/>
  <c r="AI73" i="6" s="1"/>
  <c r="H73" i="6"/>
  <c r="AH73" i="6" s="1"/>
  <c r="G73" i="6"/>
  <c r="AG73" i="6" s="1"/>
  <c r="F73" i="6"/>
  <c r="AF73" i="6" s="1"/>
  <c r="N72" i="6"/>
  <c r="AN72" i="6" s="1"/>
  <c r="M72" i="6"/>
  <c r="AM72" i="6" s="1"/>
  <c r="L72" i="6"/>
  <c r="AL72" i="6" s="1"/>
  <c r="K72" i="6"/>
  <c r="AK72" i="6" s="1"/>
  <c r="J72" i="6"/>
  <c r="AJ72" i="6" s="1"/>
  <c r="I72" i="6"/>
  <c r="AI72" i="6" s="1"/>
  <c r="H72" i="6"/>
  <c r="AH72" i="6" s="1"/>
  <c r="G72" i="6"/>
  <c r="AG72" i="6" s="1"/>
  <c r="F72" i="6"/>
  <c r="AF72" i="6" s="1"/>
  <c r="N71" i="6"/>
  <c r="AN71" i="6" s="1"/>
  <c r="M71" i="6"/>
  <c r="AM71" i="6" s="1"/>
  <c r="L71" i="6"/>
  <c r="AL71" i="6" s="1"/>
  <c r="K71" i="6"/>
  <c r="AK71" i="6" s="1"/>
  <c r="J71" i="6"/>
  <c r="AJ71" i="6" s="1"/>
  <c r="I71" i="6"/>
  <c r="AI71" i="6" s="1"/>
  <c r="H71" i="6"/>
  <c r="AH71" i="6" s="1"/>
  <c r="G71" i="6"/>
  <c r="AG71" i="6" s="1"/>
  <c r="F71" i="6"/>
  <c r="AF71" i="6" s="1"/>
  <c r="N70" i="6"/>
  <c r="AN70" i="6" s="1"/>
  <c r="M70" i="6"/>
  <c r="AM70" i="6" s="1"/>
  <c r="L70" i="6"/>
  <c r="AL70" i="6" s="1"/>
  <c r="K70" i="6"/>
  <c r="AK70" i="6" s="1"/>
  <c r="J70" i="6"/>
  <c r="AJ70" i="6" s="1"/>
  <c r="I70" i="6"/>
  <c r="AI70" i="6" s="1"/>
  <c r="H70" i="6"/>
  <c r="AH70" i="6" s="1"/>
  <c r="G70" i="6"/>
  <c r="AG70" i="6" s="1"/>
  <c r="F70" i="6"/>
  <c r="AF70" i="6" s="1"/>
  <c r="N69" i="6"/>
  <c r="AN69" i="6" s="1"/>
  <c r="M69" i="6"/>
  <c r="AM69" i="6" s="1"/>
  <c r="L69" i="6"/>
  <c r="AL69" i="6" s="1"/>
  <c r="K69" i="6"/>
  <c r="AK69" i="6" s="1"/>
  <c r="J69" i="6"/>
  <c r="AJ69" i="6" s="1"/>
  <c r="I69" i="6"/>
  <c r="AI69" i="6" s="1"/>
  <c r="H69" i="6"/>
  <c r="AH69" i="6" s="1"/>
  <c r="G69" i="6"/>
  <c r="AG69" i="6" s="1"/>
  <c r="F69" i="6"/>
  <c r="AF69" i="6" s="1"/>
  <c r="N68" i="6"/>
  <c r="AN68" i="6" s="1"/>
  <c r="M68" i="6"/>
  <c r="AM68" i="6" s="1"/>
  <c r="L68" i="6"/>
  <c r="AL68" i="6" s="1"/>
  <c r="K68" i="6"/>
  <c r="AK68" i="6" s="1"/>
  <c r="J68" i="6"/>
  <c r="AJ68" i="6" s="1"/>
  <c r="I68" i="6"/>
  <c r="AI68" i="6" s="1"/>
  <c r="H68" i="6"/>
  <c r="AH68" i="6" s="1"/>
  <c r="G68" i="6"/>
  <c r="AG68" i="6" s="1"/>
  <c r="F68" i="6"/>
  <c r="AF68" i="6" s="1"/>
  <c r="N67" i="6"/>
  <c r="AN67" i="6" s="1"/>
  <c r="M67" i="6"/>
  <c r="AM67" i="6" s="1"/>
  <c r="L67" i="6"/>
  <c r="AL67" i="6" s="1"/>
  <c r="K67" i="6"/>
  <c r="AK67" i="6" s="1"/>
  <c r="J67" i="6"/>
  <c r="AJ67" i="6" s="1"/>
  <c r="I67" i="6"/>
  <c r="AI67" i="6" s="1"/>
  <c r="H67" i="6"/>
  <c r="AH67" i="6" s="1"/>
  <c r="G67" i="6"/>
  <c r="AG67" i="6" s="1"/>
  <c r="F67" i="6"/>
  <c r="AF67" i="6" s="1"/>
  <c r="N66" i="6"/>
  <c r="AN66" i="6" s="1"/>
  <c r="M66" i="6"/>
  <c r="AM66" i="6" s="1"/>
  <c r="L66" i="6"/>
  <c r="AL66" i="6" s="1"/>
  <c r="K66" i="6"/>
  <c r="AK66" i="6" s="1"/>
  <c r="J66" i="6"/>
  <c r="AJ66" i="6" s="1"/>
  <c r="I66" i="6"/>
  <c r="AI66" i="6" s="1"/>
  <c r="H66" i="6"/>
  <c r="AH66" i="6" s="1"/>
  <c r="G66" i="6"/>
  <c r="AG66" i="6" s="1"/>
  <c r="F66" i="6"/>
  <c r="AF66" i="6" s="1"/>
  <c r="N65" i="6"/>
  <c r="AN65" i="6" s="1"/>
  <c r="M65" i="6"/>
  <c r="AM65" i="6" s="1"/>
  <c r="L65" i="6"/>
  <c r="AL65" i="6" s="1"/>
  <c r="K65" i="6"/>
  <c r="AK65" i="6" s="1"/>
  <c r="J65" i="6"/>
  <c r="AJ65" i="6" s="1"/>
  <c r="I65" i="6"/>
  <c r="AI65" i="6" s="1"/>
  <c r="H65" i="6"/>
  <c r="AH65" i="6" s="1"/>
  <c r="G65" i="6"/>
  <c r="AG65" i="6" s="1"/>
  <c r="F65" i="6"/>
  <c r="AF65" i="6" s="1"/>
  <c r="N64" i="6"/>
  <c r="AN64" i="6" s="1"/>
  <c r="M64" i="6"/>
  <c r="AM64" i="6" s="1"/>
  <c r="L64" i="6"/>
  <c r="AL64" i="6" s="1"/>
  <c r="K64" i="6"/>
  <c r="AK64" i="6" s="1"/>
  <c r="J64" i="6"/>
  <c r="AJ64" i="6" s="1"/>
  <c r="I64" i="6"/>
  <c r="AI64" i="6" s="1"/>
  <c r="H64" i="6"/>
  <c r="AH64" i="6" s="1"/>
  <c r="G64" i="6"/>
  <c r="AG64" i="6" s="1"/>
  <c r="F64" i="6"/>
  <c r="AF64" i="6" s="1"/>
  <c r="N63" i="6"/>
  <c r="AN63" i="6" s="1"/>
  <c r="M63" i="6"/>
  <c r="AM63" i="6" s="1"/>
  <c r="L63" i="6"/>
  <c r="AL63" i="6" s="1"/>
  <c r="K63" i="6"/>
  <c r="AK63" i="6" s="1"/>
  <c r="J63" i="6"/>
  <c r="AJ63" i="6" s="1"/>
  <c r="I63" i="6"/>
  <c r="AI63" i="6" s="1"/>
  <c r="H63" i="6"/>
  <c r="AH63" i="6" s="1"/>
  <c r="G63" i="6"/>
  <c r="AG63" i="6" s="1"/>
  <c r="F63" i="6"/>
  <c r="AF63" i="6" s="1"/>
  <c r="N62" i="6"/>
  <c r="AN62" i="6" s="1"/>
  <c r="M62" i="6"/>
  <c r="AM62" i="6" s="1"/>
  <c r="L62" i="6"/>
  <c r="AL62" i="6" s="1"/>
  <c r="K62" i="6"/>
  <c r="AK62" i="6" s="1"/>
  <c r="J62" i="6"/>
  <c r="AJ62" i="6" s="1"/>
  <c r="I62" i="6"/>
  <c r="AI62" i="6" s="1"/>
  <c r="H62" i="6"/>
  <c r="AH62" i="6" s="1"/>
  <c r="G62" i="6"/>
  <c r="AG62" i="6" s="1"/>
  <c r="F62" i="6"/>
  <c r="AF62" i="6" s="1"/>
  <c r="N61" i="6"/>
  <c r="AN61" i="6" s="1"/>
  <c r="M61" i="6"/>
  <c r="AM61" i="6" s="1"/>
  <c r="L61" i="6"/>
  <c r="AL61" i="6" s="1"/>
  <c r="K61" i="6"/>
  <c r="AK61" i="6" s="1"/>
  <c r="J61" i="6"/>
  <c r="AJ61" i="6" s="1"/>
  <c r="I61" i="6"/>
  <c r="AI61" i="6" s="1"/>
  <c r="H61" i="6"/>
  <c r="AH61" i="6" s="1"/>
  <c r="G61" i="6"/>
  <c r="AG61" i="6" s="1"/>
  <c r="F61" i="6"/>
  <c r="AF61" i="6" s="1"/>
  <c r="N60" i="6"/>
  <c r="AN60" i="6" s="1"/>
  <c r="M60" i="6"/>
  <c r="AM60" i="6" s="1"/>
  <c r="L60" i="6"/>
  <c r="AL60" i="6" s="1"/>
  <c r="K60" i="6"/>
  <c r="AK60" i="6" s="1"/>
  <c r="J60" i="6"/>
  <c r="AJ60" i="6" s="1"/>
  <c r="I60" i="6"/>
  <c r="AI60" i="6" s="1"/>
  <c r="H60" i="6"/>
  <c r="AH60" i="6" s="1"/>
  <c r="G60" i="6"/>
  <c r="AG60" i="6" s="1"/>
  <c r="F60" i="6"/>
  <c r="AF60" i="6" s="1"/>
  <c r="N59" i="6"/>
  <c r="AN59" i="6" s="1"/>
  <c r="M59" i="6"/>
  <c r="AM59" i="6" s="1"/>
  <c r="L59" i="6"/>
  <c r="AL59" i="6" s="1"/>
  <c r="K59" i="6"/>
  <c r="AK59" i="6" s="1"/>
  <c r="J59" i="6"/>
  <c r="AJ59" i="6" s="1"/>
  <c r="I59" i="6"/>
  <c r="AI59" i="6" s="1"/>
  <c r="H59" i="6"/>
  <c r="AH59" i="6" s="1"/>
  <c r="G59" i="6"/>
  <c r="AG59" i="6" s="1"/>
  <c r="F59" i="6"/>
  <c r="AF59" i="6" s="1"/>
  <c r="N58" i="6"/>
  <c r="AN58" i="6" s="1"/>
  <c r="M58" i="6"/>
  <c r="AM58" i="6" s="1"/>
  <c r="L58" i="6"/>
  <c r="AL58" i="6" s="1"/>
  <c r="K58" i="6"/>
  <c r="AK58" i="6" s="1"/>
  <c r="J58" i="6"/>
  <c r="AJ58" i="6" s="1"/>
  <c r="I58" i="6"/>
  <c r="AI58" i="6" s="1"/>
  <c r="H58" i="6"/>
  <c r="AH58" i="6" s="1"/>
  <c r="G58" i="6"/>
  <c r="AG58" i="6" s="1"/>
  <c r="F58" i="6"/>
  <c r="AF58" i="6" s="1"/>
  <c r="N57" i="6"/>
  <c r="AN57" i="6" s="1"/>
  <c r="M57" i="6"/>
  <c r="AM57" i="6" s="1"/>
  <c r="L57" i="6"/>
  <c r="AL57" i="6" s="1"/>
  <c r="K57" i="6"/>
  <c r="AK57" i="6" s="1"/>
  <c r="J57" i="6"/>
  <c r="AJ57" i="6" s="1"/>
  <c r="I57" i="6"/>
  <c r="AI57" i="6" s="1"/>
  <c r="H57" i="6"/>
  <c r="AH57" i="6" s="1"/>
  <c r="G57" i="6"/>
  <c r="AG57" i="6" s="1"/>
  <c r="F57" i="6"/>
  <c r="AF57" i="6" s="1"/>
  <c r="N56" i="6"/>
  <c r="AN56" i="6" s="1"/>
  <c r="M56" i="6"/>
  <c r="AM56" i="6" s="1"/>
  <c r="L56" i="6"/>
  <c r="AL56" i="6" s="1"/>
  <c r="K56" i="6"/>
  <c r="AK56" i="6" s="1"/>
  <c r="J56" i="6"/>
  <c r="AJ56" i="6" s="1"/>
  <c r="I56" i="6"/>
  <c r="AI56" i="6" s="1"/>
  <c r="H56" i="6"/>
  <c r="AH56" i="6" s="1"/>
  <c r="G56" i="6"/>
  <c r="AG56" i="6" s="1"/>
  <c r="F56" i="6"/>
  <c r="AF56" i="6" s="1"/>
  <c r="N55" i="6"/>
  <c r="AN55" i="6" s="1"/>
  <c r="M55" i="6"/>
  <c r="AM55" i="6" s="1"/>
  <c r="L55" i="6"/>
  <c r="AL55" i="6" s="1"/>
  <c r="K55" i="6"/>
  <c r="AK55" i="6" s="1"/>
  <c r="J55" i="6"/>
  <c r="AJ55" i="6" s="1"/>
  <c r="I55" i="6"/>
  <c r="AI55" i="6" s="1"/>
  <c r="H55" i="6"/>
  <c r="AH55" i="6" s="1"/>
  <c r="G55" i="6"/>
  <c r="AG55" i="6" s="1"/>
  <c r="F55" i="6"/>
  <c r="AF55" i="6" s="1"/>
  <c r="N54" i="6"/>
  <c r="AN54" i="6" s="1"/>
  <c r="M54" i="6"/>
  <c r="AM54" i="6" s="1"/>
  <c r="L54" i="6"/>
  <c r="AL54" i="6" s="1"/>
  <c r="K54" i="6"/>
  <c r="AK54" i="6" s="1"/>
  <c r="J54" i="6"/>
  <c r="AJ54" i="6" s="1"/>
  <c r="I54" i="6"/>
  <c r="AI54" i="6" s="1"/>
  <c r="H54" i="6"/>
  <c r="AH54" i="6" s="1"/>
  <c r="G54" i="6"/>
  <c r="AG54" i="6" s="1"/>
  <c r="F54" i="6"/>
  <c r="AF54" i="6" s="1"/>
  <c r="N53" i="6"/>
  <c r="AN53" i="6" s="1"/>
  <c r="M53" i="6"/>
  <c r="AM53" i="6" s="1"/>
  <c r="L53" i="6"/>
  <c r="AL53" i="6" s="1"/>
  <c r="K53" i="6"/>
  <c r="AK53" i="6" s="1"/>
  <c r="J53" i="6"/>
  <c r="AJ53" i="6" s="1"/>
  <c r="I53" i="6"/>
  <c r="AI53" i="6" s="1"/>
  <c r="H53" i="6"/>
  <c r="AH53" i="6" s="1"/>
  <c r="G53" i="6"/>
  <c r="AG53" i="6" s="1"/>
  <c r="F53" i="6"/>
  <c r="AF53" i="6" s="1"/>
  <c r="N52" i="6"/>
  <c r="AN52" i="6" s="1"/>
  <c r="M52" i="6"/>
  <c r="AM52" i="6" s="1"/>
  <c r="L52" i="6"/>
  <c r="AL52" i="6" s="1"/>
  <c r="K52" i="6"/>
  <c r="AK52" i="6" s="1"/>
  <c r="J52" i="6"/>
  <c r="AJ52" i="6" s="1"/>
  <c r="I52" i="6"/>
  <c r="AI52" i="6" s="1"/>
  <c r="H52" i="6"/>
  <c r="AH52" i="6" s="1"/>
  <c r="G52" i="6"/>
  <c r="AG52" i="6" s="1"/>
  <c r="F52" i="6"/>
  <c r="AF52" i="6" s="1"/>
  <c r="N51" i="6"/>
  <c r="AN51" i="6" s="1"/>
  <c r="M51" i="6"/>
  <c r="AM51" i="6" s="1"/>
  <c r="L51" i="6"/>
  <c r="AL51" i="6" s="1"/>
  <c r="K51" i="6"/>
  <c r="AK51" i="6" s="1"/>
  <c r="J51" i="6"/>
  <c r="AJ51" i="6" s="1"/>
  <c r="I51" i="6"/>
  <c r="AI51" i="6" s="1"/>
  <c r="H51" i="6"/>
  <c r="AH51" i="6" s="1"/>
  <c r="G51" i="6"/>
  <c r="AG51" i="6" s="1"/>
  <c r="F51" i="6"/>
  <c r="AF51" i="6" s="1"/>
  <c r="N50" i="6"/>
  <c r="AN50" i="6" s="1"/>
  <c r="M50" i="6"/>
  <c r="AM50" i="6" s="1"/>
  <c r="L50" i="6"/>
  <c r="AL50" i="6" s="1"/>
  <c r="K50" i="6"/>
  <c r="AK50" i="6" s="1"/>
  <c r="J50" i="6"/>
  <c r="AJ50" i="6" s="1"/>
  <c r="I50" i="6"/>
  <c r="AI50" i="6" s="1"/>
  <c r="H50" i="6"/>
  <c r="AH50" i="6" s="1"/>
  <c r="G50" i="6"/>
  <c r="AG50" i="6" s="1"/>
  <c r="F50" i="6"/>
  <c r="AF50" i="6" s="1"/>
  <c r="N49" i="6"/>
  <c r="AN49" i="6" s="1"/>
  <c r="M49" i="6"/>
  <c r="AM49" i="6" s="1"/>
  <c r="L49" i="6"/>
  <c r="AL49" i="6" s="1"/>
  <c r="K49" i="6"/>
  <c r="AK49" i="6" s="1"/>
  <c r="J49" i="6"/>
  <c r="AJ49" i="6" s="1"/>
  <c r="I49" i="6"/>
  <c r="AI49" i="6" s="1"/>
  <c r="H49" i="6"/>
  <c r="AH49" i="6" s="1"/>
  <c r="G49" i="6"/>
  <c r="AG49" i="6" s="1"/>
  <c r="F49" i="6"/>
  <c r="AF49" i="6" s="1"/>
  <c r="N48" i="6"/>
  <c r="AN48" i="6" s="1"/>
  <c r="M48" i="6"/>
  <c r="AM48" i="6" s="1"/>
  <c r="L48" i="6"/>
  <c r="AL48" i="6" s="1"/>
  <c r="K48" i="6"/>
  <c r="AK48" i="6" s="1"/>
  <c r="J48" i="6"/>
  <c r="AJ48" i="6" s="1"/>
  <c r="I48" i="6"/>
  <c r="AI48" i="6" s="1"/>
  <c r="H48" i="6"/>
  <c r="AH48" i="6" s="1"/>
  <c r="G48" i="6"/>
  <c r="AG48" i="6" s="1"/>
  <c r="F48" i="6"/>
  <c r="AF48" i="6" s="1"/>
  <c r="N47" i="6"/>
  <c r="AN47" i="6" s="1"/>
  <c r="M47" i="6"/>
  <c r="AM47" i="6" s="1"/>
  <c r="L47" i="6"/>
  <c r="AL47" i="6" s="1"/>
  <c r="K47" i="6"/>
  <c r="AK47" i="6" s="1"/>
  <c r="J47" i="6"/>
  <c r="AJ47" i="6" s="1"/>
  <c r="I47" i="6"/>
  <c r="AI47" i="6" s="1"/>
  <c r="H47" i="6"/>
  <c r="AH47" i="6" s="1"/>
  <c r="G47" i="6"/>
  <c r="AG47" i="6" s="1"/>
  <c r="F47" i="6"/>
  <c r="AF47" i="6" s="1"/>
  <c r="N46" i="6"/>
  <c r="AN46" i="6" s="1"/>
  <c r="M46" i="6"/>
  <c r="AM46" i="6" s="1"/>
  <c r="L46" i="6"/>
  <c r="AL46" i="6" s="1"/>
  <c r="K46" i="6"/>
  <c r="AK46" i="6" s="1"/>
  <c r="J46" i="6"/>
  <c r="AJ46" i="6" s="1"/>
  <c r="I46" i="6"/>
  <c r="AI46" i="6" s="1"/>
  <c r="H46" i="6"/>
  <c r="AH46" i="6" s="1"/>
  <c r="G46" i="6"/>
  <c r="AG46" i="6" s="1"/>
  <c r="F46" i="6"/>
  <c r="AF46" i="6" s="1"/>
  <c r="N45" i="6"/>
  <c r="AN45" i="6" s="1"/>
  <c r="M45" i="6"/>
  <c r="AM45" i="6" s="1"/>
  <c r="L45" i="6"/>
  <c r="AL45" i="6" s="1"/>
  <c r="K45" i="6"/>
  <c r="AK45" i="6" s="1"/>
  <c r="J45" i="6"/>
  <c r="AJ45" i="6" s="1"/>
  <c r="I45" i="6"/>
  <c r="AI45" i="6" s="1"/>
  <c r="H45" i="6"/>
  <c r="AH45" i="6" s="1"/>
  <c r="G45" i="6"/>
  <c r="AG45" i="6" s="1"/>
  <c r="F45" i="6"/>
  <c r="AF45" i="6" s="1"/>
  <c r="N44" i="6"/>
  <c r="AN44" i="6" s="1"/>
  <c r="M44" i="6"/>
  <c r="AM44" i="6" s="1"/>
  <c r="L44" i="6"/>
  <c r="AL44" i="6" s="1"/>
  <c r="K44" i="6"/>
  <c r="AK44" i="6" s="1"/>
  <c r="J44" i="6"/>
  <c r="AJ44" i="6" s="1"/>
  <c r="I44" i="6"/>
  <c r="AI44" i="6" s="1"/>
  <c r="H44" i="6"/>
  <c r="AH44" i="6" s="1"/>
  <c r="G44" i="6"/>
  <c r="AG44" i="6" s="1"/>
  <c r="F44" i="6"/>
  <c r="AF44" i="6" s="1"/>
  <c r="N43" i="6"/>
  <c r="AN43" i="6" s="1"/>
  <c r="M43" i="6"/>
  <c r="AM43" i="6" s="1"/>
  <c r="L43" i="6"/>
  <c r="AL43" i="6" s="1"/>
  <c r="K43" i="6"/>
  <c r="AK43" i="6" s="1"/>
  <c r="J43" i="6"/>
  <c r="AJ43" i="6" s="1"/>
  <c r="I43" i="6"/>
  <c r="AI43" i="6" s="1"/>
  <c r="H43" i="6"/>
  <c r="AH43" i="6" s="1"/>
  <c r="G43" i="6"/>
  <c r="AG43" i="6" s="1"/>
  <c r="F43" i="6"/>
  <c r="AF43" i="6" s="1"/>
  <c r="N42" i="6"/>
  <c r="AN42" i="6" s="1"/>
  <c r="M42" i="6"/>
  <c r="AM42" i="6" s="1"/>
  <c r="L42" i="6"/>
  <c r="AL42" i="6" s="1"/>
  <c r="K42" i="6"/>
  <c r="AK42" i="6" s="1"/>
  <c r="J42" i="6"/>
  <c r="AJ42" i="6" s="1"/>
  <c r="I42" i="6"/>
  <c r="AI42" i="6" s="1"/>
  <c r="H42" i="6"/>
  <c r="AH42" i="6" s="1"/>
  <c r="G42" i="6"/>
  <c r="AG42" i="6" s="1"/>
  <c r="F42" i="6"/>
  <c r="AF42" i="6" s="1"/>
  <c r="N41" i="6"/>
  <c r="AN41" i="6" s="1"/>
  <c r="M41" i="6"/>
  <c r="AM41" i="6" s="1"/>
  <c r="L41" i="6"/>
  <c r="AL41" i="6" s="1"/>
  <c r="K41" i="6"/>
  <c r="AK41" i="6" s="1"/>
  <c r="J41" i="6"/>
  <c r="AJ41" i="6" s="1"/>
  <c r="I41" i="6"/>
  <c r="AI41" i="6" s="1"/>
  <c r="H41" i="6"/>
  <c r="AH41" i="6" s="1"/>
  <c r="G41" i="6"/>
  <c r="AG41" i="6" s="1"/>
  <c r="F41" i="6"/>
  <c r="AF41" i="6" s="1"/>
  <c r="N40" i="6"/>
  <c r="AN40" i="6" s="1"/>
  <c r="M40" i="6"/>
  <c r="AM40" i="6" s="1"/>
  <c r="L40" i="6"/>
  <c r="AL40" i="6" s="1"/>
  <c r="K40" i="6"/>
  <c r="AK40" i="6" s="1"/>
  <c r="J40" i="6"/>
  <c r="AJ40" i="6" s="1"/>
  <c r="I40" i="6"/>
  <c r="AI40" i="6" s="1"/>
  <c r="H40" i="6"/>
  <c r="AH40" i="6" s="1"/>
  <c r="G40" i="6"/>
  <c r="AG40" i="6" s="1"/>
  <c r="F40" i="6"/>
  <c r="AF40" i="6" s="1"/>
  <c r="N39" i="6"/>
  <c r="AN39" i="6" s="1"/>
  <c r="M39" i="6"/>
  <c r="AM39" i="6" s="1"/>
  <c r="L39" i="6"/>
  <c r="AL39" i="6" s="1"/>
  <c r="K39" i="6"/>
  <c r="AK39" i="6" s="1"/>
  <c r="J39" i="6"/>
  <c r="AJ39" i="6" s="1"/>
  <c r="I39" i="6"/>
  <c r="AI39" i="6" s="1"/>
  <c r="H39" i="6"/>
  <c r="AH39" i="6" s="1"/>
  <c r="G39" i="6"/>
  <c r="AG39" i="6" s="1"/>
  <c r="F39" i="6"/>
  <c r="AF39" i="6" s="1"/>
  <c r="N38" i="6"/>
  <c r="AN38" i="6" s="1"/>
  <c r="M38" i="6"/>
  <c r="AM38" i="6" s="1"/>
  <c r="L38" i="6"/>
  <c r="AL38" i="6" s="1"/>
  <c r="K38" i="6"/>
  <c r="AK38" i="6" s="1"/>
  <c r="J38" i="6"/>
  <c r="AJ38" i="6" s="1"/>
  <c r="I38" i="6"/>
  <c r="AI38" i="6" s="1"/>
  <c r="H38" i="6"/>
  <c r="AH38" i="6" s="1"/>
  <c r="G38" i="6"/>
  <c r="AG38" i="6" s="1"/>
  <c r="F38" i="6"/>
  <c r="AF38" i="6" s="1"/>
  <c r="N37" i="6"/>
  <c r="AN37" i="6" s="1"/>
  <c r="M37" i="6"/>
  <c r="AM37" i="6" s="1"/>
  <c r="L37" i="6"/>
  <c r="AL37" i="6" s="1"/>
  <c r="K37" i="6"/>
  <c r="AK37" i="6" s="1"/>
  <c r="J37" i="6"/>
  <c r="AJ37" i="6" s="1"/>
  <c r="I37" i="6"/>
  <c r="AI37" i="6" s="1"/>
  <c r="H37" i="6"/>
  <c r="AH37" i="6" s="1"/>
  <c r="G37" i="6"/>
  <c r="AG37" i="6" s="1"/>
  <c r="F37" i="6"/>
  <c r="AF37" i="6" s="1"/>
  <c r="N36" i="6"/>
  <c r="AN36" i="6" s="1"/>
  <c r="M36" i="6"/>
  <c r="AM36" i="6" s="1"/>
  <c r="L36" i="6"/>
  <c r="AL36" i="6" s="1"/>
  <c r="K36" i="6"/>
  <c r="AK36" i="6" s="1"/>
  <c r="J36" i="6"/>
  <c r="AJ36" i="6" s="1"/>
  <c r="I36" i="6"/>
  <c r="AI36" i="6" s="1"/>
  <c r="H36" i="6"/>
  <c r="AH36" i="6" s="1"/>
  <c r="G36" i="6"/>
  <c r="AG36" i="6" s="1"/>
  <c r="F36" i="6"/>
  <c r="AF36" i="6" s="1"/>
  <c r="N35" i="6"/>
  <c r="AN35" i="6" s="1"/>
  <c r="M35" i="6"/>
  <c r="AM35" i="6" s="1"/>
  <c r="L35" i="6"/>
  <c r="AL35" i="6" s="1"/>
  <c r="K35" i="6"/>
  <c r="AK35" i="6" s="1"/>
  <c r="J35" i="6"/>
  <c r="AJ35" i="6" s="1"/>
  <c r="I35" i="6"/>
  <c r="AI35" i="6" s="1"/>
  <c r="H35" i="6"/>
  <c r="AH35" i="6" s="1"/>
  <c r="G35" i="6"/>
  <c r="AG35" i="6" s="1"/>
  <c r="F35" i="6"/>
  <c r="AF35" i="6" s="1"/>
  <c r="N34" i="6"/>
  <c r="AN34" i="6" s="1"/>
  <c r="M34" i="6"/>
  <c r="AM34" i="6" s="1"/>
  <c r="L34" i="6"/>
  <c r="AL34" i="6" s="1"/>
  <c r="K34" i="6"/>
  <c r="AK34" i="6" s="1"/>
  <c r="J34" i="6"/>
  <c r="AJ34" i="6" s="1"/>
  <c r="I34" i="6"/>
  <c r="AI34" i="6" s="1"/>
  <c r="H34" i="6"/>
  <c r="AH34" i="6" s="1"/>
  <c r="G34" i="6"/>
  <c r="AG34" i="6" s="1"/>
  <c r="F34" i="6"/>
  <c r="AF34" i="6" s="1"/>
  <c r="N33" i="6"/>
  <c r="AN33" i="6" s="1"/>
  <c r="M33" i="6"/>
  <c r="AM33" i="6" s="1"/>
  <c r="L33" i="6"/>
  <c r="AL33" i="6" s="1"/>
  <c r="K33" i="6"/>
  <c r="AK33" i="6" s="1"/>
  <c r="J33" i="6"/>
  <c r="AJ33" i="6" s="1"/>
  <c r="I33" i="6"/>
  <c r="AI33" i="6" s="1"/>
  <c r="H33" i="6"/>
  <c r="AH33" i="6" s="1"/>
  <c r="G33" i="6"/>
  <c r="AG33" i="6" s="1"/>
  <c r="F33" i="6"/>
  <c r="AF33" i="6" s="1"/>
  <c r="N32" i="6"/>
  <c r="AN32" i="6" s="1"/>
  <c r="M32" i="6"/>
  <c r="AM32" i="6" s="1"/>
  <c r="L32" i="6"/>
  <c r="AL32" i="6" s="1"/>
  <c r="K32" i="6"/>
  <c r="AK32" i="6" s="1"/>
  <c r="J32" i="6"/>
  <c r="AJ32" i="6" s="1"/>
  <c r="I32" i="6"/>
  <c r="AI32" i="6" s="1"/>
  <c r="H32" i="6"/>
  <c r="AH32" i="6" s="1"/>
  <c r="G32" i="6"/>
  <c r="AG32" i="6" s="1"/>
  <c r="F32" i="6"/>
  <c r="AF32" i="6" s="1"/>
  <c r="N31" i="6"/>
  <c r="AN31" i="6" s="1"/>
  <c r="M31" i="6"/>
  <c r="AM31" i="6" s="1"/>
  <c r="L31" i="6"/>
  <c r="AL31" i="6" s="1"/>
  <c r="K31" i="6"/>
  <c r="AK31" i="6" s="1"/>
  <c r="J31" i="6"/>
  <c r="AJ31" i="6" s="1"/>
  <c r="I31" i="6"/>
  <c r="AI31" i="6" s="1"/>
  <c r="H31" i="6"/>
  <c r="AH31" i="6" s="1"/>
  <c r="G31" i="6"/>
  <c r="AG31" i="6" s="1"/>
  <c r="F31" i="6"/>
  <c r="AF31" i="6" s="1"/>
  <c r="N30" i="6"/>
  <c r="AN30" i="6" s="1"/>
  <c r="M30" i="6"/>
  <c r="AM30" i="6" s="1"/>
  <c r="L30" i="6"/>
  <c r="AL30" i="6" s="1"/>
  <c r="K30" i="6"/>
  <c r="AK30" i="6" s="1"/>
  <c r="J30" i="6"/>
  <c r="AJ30" i="6" s="1"/>
  <c r="I30" i="6"/>
  <c r="AI30" i="6" s="1"/>
  <c r="H30" i="6"/>
  <c r="AH30" i="6" s="1"/>
  <c r="G30" i="6"/>
  <c r="AG30" i="6" s="1"/>
  <c r="F30" i="6"/>
  <c r="AF30" i="6" s="1"/>
  <c r="N29" i="6"/>
  <c r="AN29" i="6" s="1"/>
  <c r="M29" i="6"/>
  <c r="AM29" i="6" s="1"/>
  <c r="L29" i="6"/>
  <c r="AL29" i="6" s="1"/>
  <c r="K29" i="6"/>
  <c r="AK29" i="6" s="1"/>
  <c r="J29" i="6"/>
  <c r="AJ29" i="6" s="1"/>
  <c r="I29" i="6"/>
  <c r="AI29" i="6" s="1"/>
  <c r="H29" i="6"/>
  <c r="AH29" i="6" s="1"/>
  <c r="G29" i="6"/>
  <c r="AG29" i="6" s="1"/>
  <c r="F29" i="6"/>
  <c r="AF29" i="6" s="1"/>
  <c r="N28" i="6"/>
  <c r="AN28" i="6" s="1"/>
  <c r="M28" i="6"/>
  <c r="AM28" i="6" s="1"/>
  <c r="L28" i="6"/>
  <c r="AL28" i="6" s="1"/>
  <c r="K28" i="6"/>
  <c r="AK28" i="6" s="1"/>
  <c r="J28" i="6"/>
  <c r="AJ28" i="6" s="1"/>
  <c r="I28" i="6"/>
  <c r="AI28" i="6" s="1"/>
  <c r="H28" i="6"/>
  <c r="AH28" i="6" s="1"/>
  <c r="G28" i="6"/>
  <c r="AG28" i="6" s="1"/>
  <c r="F28" i="6"/>
  <c r="AF28" i="6" s="1"/>
  <c r="N27" i="6"/>
  <c r="AN27" i="6" s="1"/>
  <c r="M27" i="6"/>
  <c r="AM27" i="6" s="1"/>
  <c r="L27" i="6"/>
  <c r="AL27" i="6" s="1"/>
  <c r="K27" i="6"/>
  <c r="AK27" i="6" s="1"/>
  <c r="J27" i="6"/>
  <c r="AJ27" i="6" s="1"/>
  <c r="I27" i="6"/>
  <c r="AI27" i="6" s="1"/>
  <c r="H27" i="6"/>
  <c r="AH27" i="6" s="1"/>
  <c r="G27" i="6"/>
  <c r="AG27" i="6" s="1"/>
  <c r="F27" i="6"/>
  <c r="AF27" i="6" s="1"/>
  <c r="N26" i="6"/>
  <c r="AN26" i="6" s="1"/>
  <c r="M26" i="6"/>
  <c r="AM26" i="6" s="1"/>
  <c r="L26" i="6"/>
  <c r="AL26" i="6" s="1"/>
  <c r="K26" i="6"/>
  <c r="AK26" i="6" s="1"/>
  <c r="J26" i="6"/>
  <c r="AJ26" i="6" s="1"/>
  <c r="I26" i="6"/>
  <c r="AI26" i="6" s="1"/>
  <c r="H26" i="6"/>
  <c r="AH26" i="6" s="1"/>
  <c r="G26" i="6"/>
  <c r="AG26" i="6" s="1"/>
  <c r="F26" i="6"/>
  <c r="AF26" i="6" s="1"/>
  <c r="N25" i="6"/>
  <c r="AN25" i="6" s="1"/>
  <c r="M25" i="6"/>
  <c r="AM25" i="6" s="1"/>
  <c r="L25" i="6"/>
  <c r="AL25" i="6" s="1"/>
  <c r="K25" i="6"/>
  <c r="AK25" i="6" s="1"/>
  <c r="J25" i="6"/>
  <c r="AJ25" i="6" s="1"/>
  <c r="I25" i="6"/>
  <c r="AI25" i="6" s="1"/>
  <c r="H25" i="6"/>
  <c r="AH25" i="6" s="1"/>
  <c r="G25" i="6"/>
  <c r="AG25" i="6" s="1"/>
  <c r="F25" i="6"/>
  <c r="AF25" i="6" s="1"/>
  <c r="N24" i="6"/>
  <c r="AN24" i="6" s="1"/>
  <c r="M24" i="6"/>
  <c r="AM24" i="6" s="1"/>
  <c r="L24" i="6"/>
  <c r="AL24" i="6" s="1"/>
  <c r="K24" i="6"/>
  <c r="AK24" i="6" s="1"/>
  <c r="J24" i="6"/>
  <c r="AJ24" i="6" s="1"/>
  <c r="I24" i="6"/>
  <c r="AI24" i="6" s="1"/>
  <c r="H24" i="6"/>
  <c r="AH24" i="6" s="1"/>
  <c r="G24" i="6"/>
  <c r="AG24" i="6" s="1"/>
  <c r="F24" i="6"/>
  <c r="AF24" i="6" s="1"/>
  <c r="N23" i="6"/>
  <c r="AN23" i="6" s="1"/>
  <c r="M23" i="6"/>
  <c r="AM23" i="6" s="1"/>
  <c r="L23" i="6"/>
  <c r="AL23" i="6" s="1"/>
  <c r="K23" i="6"/>
  <c r="AK23" i="6" s="1"/>
  <c r="J23" i="6"/>
  <c r="AJ23" i="6" s="1"/>
  <c r="I23" i="6"/>
  <c r="AI23" i="6" s="1"/>
  <c r="H23" i="6"/>
  <c r="AH23" i="6" s="1"/>
  <c r="G23" i="6"/>
  <c r="AG23" i="6" s="1"/>
  <c r="F23" i="6"/>
  <c r="AF23" i="6" s="1"/>
  <c r="N22" i="6"/>
  <c r="AN22" i="6" s="1"/>
  <c r="M22" i="6"/>
  <c r="AM22" i="6" s="1"/>
  <c r="L22" i="6"/>
  <c r="AL22" i="6" s="1"/>
  <c r="K22" i="6"/>
  <c r="AK22" i="6" s="1"/>
  <c r="J22" i="6"/>
  <c r="AJ22" i="6" s="1"/>
  <c r="I22" i="6"/>
  <c r="AI22" i="6" s="1"/>
  <c r="H22" i="6"/>
  <c r="AH22" i="6" s="1"/>
  <c r="G22" i="6"/>
  <c r="AG22" i="6" s="1"/>
  <c r="F22" i="6"/>
  <c r="AF22" i="6" s="1"/>
  <c r="N21" i="6"/>
  <c r="AN21" i="6" s="1"/>
  <c r="M21" i="6"/>
  <c r="AM21" i="6" s="1"/>
  <c r="L21" i="6"/>
  <c r="AL21" i="6" s="1"/>
  <c r="K21" i="6"/>
  <c r="AK21" i="6" s="1"/>
  <c r="J21" i="6"/>
  <c r="AJ21" i="6" s="1"/>
  <c r="I21" i="6"/>
  <c r="AI21" i="6" s="1"/>
  <c r="H21" i="6"/>
  <c r="AH21" i="6" s="1"/>
  <c r="G21" i="6"/>
  <c r="AG21" i="6" s="1"/>
  <c r="F21" i="6"/>
  <c r="AF21" i="6" s="1"/>
  <c r="N20" i="6"/>
  <c r="AN20" i="6" s="1"/>
  <c r="M20" i="6"/>
  <c r="AM20" i="6" s="1"/>
  <c r="L20" i="6"/>
  <c r="AL20" i="6" s="1"/>
  <c r="K20" i="6"/>
  <c r="AK20" i="6" s="1"/>
  <c r="J20" i="6"/>
  <c r="AJ20" i="6" s="1"/>
  <c r="I20" i="6"/>
  <c r="AI20" i="6" s="1"/>
  <c r="H20" i="6"/>
  <c r="AH20" i="6" s="1"/>
  <c r="G20" i="6"/>
  <c r="AG20" i="6" s="1"/>
  <c r="F20" i="6"/>
  <c r="AF20" i="6" s="1"/>
  <c r="N19" i="6"/>
  <c r="AN19" i="6" s="1"/>
  <c r="M19" i="6"/>
  <c r="AM19" i="6" s="1"/>
  <c r="L19" i="6"/>
  <c r="AL19" i="6" s="1"/>
  <c r="K19" i="6"/>
  <c r="AK19" i="6" s="1"/>
  <c r="J19" i="6"/>
  <c r="AJ19" i="6" s="1"/>
  <c r="I19" i="6"/>
  <c r="AI19" i="6" s="1"/>
  <c r="H19" i="6"/>
  <c r="AH19" i="6" s="1"/>
  <c r="G19" i="6"/>
  <c r="AG19" i="6" s="1"/>
  <c r="F19" i="6"/>
  <c r="AF19" i="6" s="1"/>
  <c r="N18" i="6"/>
  <c r="AN18" i="6" s="1"/>
  <c r="M18" i="6"/>
  <c r="AM18" i="6" s="1"/>
  <c r="L18" i="6"/>
  <c r="AL18" i="6" s="1"/>
  <c r="K18" i="6"/>
  <c r="AK18" i="6" s="1"/>
  <c r="J18" i="6"/>
  <c r="AJ18" i="6" s="1"/>
  <c r="I18" i="6"/>
  <c r="AI18" i="6" s="1"/>
  <c r="H18" i="6"/>
  <c r="AH18" i="6" s="1"/>
  <c r="G18" i="6"/>
  <c r="AG18" i="6" s="1"/>
  <c r="F18" i="6"/>
  <c r="AF18" i="6" s="1"/>
  <c r="N17" i="6"/>
  <c r="AN17" i="6" s="1"/>
  <c r="M17" i="6"/>
  <c r="AM17" i="6" s="1"/>
  <c r="L17" i="6"/>
  <c r="AL17" i="6" s="1"/>
  <c r="K17" i="6"/>
  <c r="AK17" i="6" s="1"/>
  <c r="J17" i="6"/>
  <c r="AJ17" i="6" s="1"/>
  <c r="I17" i="6"/>
  <c r="AI17" i="6" s="1"/>
  <c r="H17" i="6"/>
  <c r="AH17" i="6" s="1"/>
  <c r="G17" i="6"/>
  <c r="AG17" i="6" s="1"/>
  <c r="F17" i="6"/>
  <c r="AF17" i="6" s="1"/>
  <c r="N16" i="6"/>
  <c r="AN16" i="6" s="1"/>
  <c r="M16" i="6"/>
  <c r="AM16" i="6" s="1"/>
  <c r="L16" i="6"/>
  <c r="AL16" i="6" s="1"/>
  <c r="K16" i="6"/>
  <c r="AK16" i="6" s="1"/>
  <c r="J16" i="6"/>
  <c r="AJ16" i="6" s="1"/>
  <c r="I16" i="6"/>
  <c r="AI16" i="6" s="1"/>
  <c r="H16" i="6"/>
  <c r="AH16" i="6" s="1"/>
  <c r="G16" i="6"/>
  <c r="AG16" i="6" s="1"/>
  <c r="F16" i="6"/>
  <c r="AF16" i="6" s="1"/>
  <c r="N15" i="6"/>
  <c r="AN15" i="6" s="1"/>
  <c r="M15" i="6"/>
  <c r="AM15" i="6" s="1"/>
  <c r="L15" i="6"/>
  <c r="AL15" i="6" s="1"/>
  <c r="K15" i="6"/>
  <c r="AK15" i="6" s="1"/>
  <c r="J15" i="6"/>
  <c r="AJ15" i="6" s="1"/>
  <c r="I15" i="6"/>
  <c r="AI15" i="6" s="1"/>
  <c r="H15" i="6"/>
  <c r="AH15" i="6" s="1"/>
  <c r="G15" i="6"/>
  <c r="AG15" i="6" s="1"/>
  <c r="F15" i="6"/>
  <c r="AF15" i="6" s="1"/>
  <c r="N14" i="6"/>
  <c r="AN14" i="6" s="1"/>
  <c r="M14" i="6"/>
  <c r="AM14" i="6" s="1"/>
  <c r="L14" i="6"/>
  <c r="AL14" i="6" s="1"/>
  <c r="K14" i="6"/>
  <c r="AK14" i="6" s="1"/>
  <c r="J14" i="6"/>
  <c r="AJ14" i="6" s="1"/>
  <c r="I14" i="6"/>
  <c r="AI14" i="6" s="1"/>
  <c r="H14" i="6"/>
  <c r="AH14" i="6" s="1"/>
  <c r="G14" i="6"/>
  <c r="AG14" i="6" s="1"/>
  <c r="F14" i="6"/>
  <c r="AF14" i="6" s="1"/>
  <c r="N13" i="6"/>
  <c r="AN13" i="6" s="1"/>
  <c r="M13" i="6"/>
  <c r="AM13" i="6" s="1"/>
  <c r="L13" i="6"/>
  <c r="AL13" i="6" s="1"/>
  <c r="K13" i="6"/>
  <c r="AK13" i="6" s="1"/>
  <c r="J13" i="6"/>
  <c r="AJ13" i="6" s="1"/>
  <c r="I13" i="6"/>
  <c r="AI13" i="6" s="1"/>
  <c r="H13" i="6"/>
  <c r="AH13" i="6" s="1"/>
  <c r="G13" i="6"/>
  <c r="AG13" i="6" s="1"/>
  <c r="F13" i="6"/>
  <c r="AF13" i="6" s="1"/>
  <c r="N12" i="6"/>
  <c r="AN12" i="6" s="1"/>
  <c r="M12" i="6"/>
  <c r="AM12" i="6" s="1"/>
  <c r="L12" i="6"/>
  <c r="AL12" i="6" s="1"/>
  <c r="K12" i="6"/>
  <c r="AK12" i="6" s="1"/>
  <c r="J12" i="6"/>
  <c r="AJ12" i="6" s="1"/>
  <c r="I12" i="6"/>
  <c r="AI12" i="6" s="1"/>
  <c r="H12" i="6"/>
  <c r="AH12" i="6" s="1"/>
  <c r="G12" i="6"/>
  <c r="AG12" i="6" s="1"/>
  <c r="F12" i="6"/>
  <c r="AF12" i="6" s="1"/>
  <c r="N11" i="6"/>
  <c r="AN11" i="6" s="1"/>
  <c r="M11" i="6"/>
  <c r="AM11" i="6" s="1"/>
  <c r="L11" i="6"/>
  <c r="AL11" i="6" s="1"/>
  <c r="K11" i="6"/>
  <c r="AK11" i="6" s="1"/>
  <c r="J11" i="6"/>
  <c r="AJ11" i="6" s="1"/>
  <c r="I11" i="6"/>
  <c r="AI11" i="6" s="1"/>
  <c r="H11" i="6"/>
  <c r="AH11" i="6" s="1"/>
  <c r="G11" i="6"/>
  <c r="AG11" i="6" s="1"/>
  <c r="F11" i="6"/>
  <c r="AF11" i="6" s="1"/>
  <c r="N10" i="6"/>
  <c r="AN10" i="6" s="1"/>
  <c r="M10" i="6"/>
  <c r="AM10" i="6" s="1"/>
  <c r="L10" i="6"/>
  <c r="AL10" i="6" s="1"/>
  <c r="K10" i="6"/>
  <c r="AK10" i="6" s="1"/>
  <c r="J10" i="6"/>
  <c r="AJ10" i="6" s="1"/>
  <c r="I10" i="6"/>
  <c r="AI10" i="6" s="1"/>
  <c r="H10" i="6"/>
  <c r="AH10" i="6" s="1"/>
  <c r="G10" i="6"/>
  <c r="AG10" i="6" s="1"/>
  <c r="F10" i="6"/>
  <c r="AF10" i="6" s="1"/>
  <c r="N9" i="6"/>
  <c r="AN9" i="6" s="1"/>
  <c r="M9" i="6"/>
  <c r="AM9" i="6" s="1"/>
  <c r="L9" i="6"/>
  <c r="AL9" i="6" s="1"/>
  <c r="K9" i="6"/>
  <c r="AK9" i="6" s="1"/>
  <c r="J9" i="6"/>
  <c r="AJ9" i="6" s="1"/>
  <c r="I9" i="6"/>
  <c r="AI9" i="6" s="1"/>
  <c r="H9" i="6"/>
  <c r="AH9" i="6" s="1"/>
  <c r="G9" i="6"/>
  <c r="AG9" i="6" s="1"/>
  <c r="F9" i="6"/>
  <c r="AF9" i="6" s="1"/>
  <c r="N8" i="6"/>
  <c r="AN8" i="6" s="1"/>
  <c r="M8" i="6"/>
  <c r="AM8" i="6" s="1"/>
  <c r="L8" i="6"/>
  <c r="AL8" i="6" s="1"/>
  <c r="K8" i="6"/>
  <c r="AK8" i="6" s="1"/>
  <c r="J8" i="6"/>
  <c r="AJ8" i="6" s="1"/>
  <c r="I8" i="6"/>
  <c r="AI8" i="6" s="1"/>
  <c r="H8" i="6"/>
  <c r="AH8" i="6" s="1"/>
  <c r="G8" i="6"/>
  <c r="AG8" i="6" s="1"/>
  <c r="F8" i="6"/>
  <c r="AF8" i="6" s="1"/>
  <c r="N7" i="6"/>
  <c r="AN7" i="6" s="1"/>
  <c r="M7" i="6"/>
  <c r="AM7" i="6" s="1"/>
  <c r="L7" i="6"/>
  <c r="AL7" i="6" s="1"/>
  <c r="K7" i="6"/>
  <c r="AK7" i="6" s="1"/>
  <c r="J7" i="6"/>
  <c r="AJ7" i="6" s="1"/>
  <c r="I7" i="6"/>
  <c r="AI7" i="6" s="1"/>
  <c r="H7" i="6"/>
  <c r="AH7" i="6" s="1"/>
  <c r="G7" i="6"/>
  <c r="AG7" i="6" s="1"/>
  <c r="F7" i="6"/>
  <c r="AF7" i="6" s="1"/>
  <c r="N6" i="6"/>
  <c r="AN6" i="6" s="1"/>
  <c r="M6" i="6"/>
  <c r="AM6" i="6" s="1"/>
  <c r="L6" i="6"/>
  <c r="AL6" i="6" s="1"/>
  <c r="K6" i="6"/>
  <c r="AK6" i="6" s="1"/>
  <c r="J6" i="6"/>
  <c r="AJ6" i="6" s="1"/>
  <c r="I6" i="6"/>
  <c r="AI6" i="6" s="1"/>
  <c r="H6" i="6"/>
  <c r="AH6" i="6" s="1"/>
  <c r="G6" i="6"/>
  <c r="AG6" i="6" s="1"/>
  <c r="F6" i="6"/>
  <c r="AF6" i="6" s="1"/>
  <c r="N5" i="6"/>
  <c r="AN5" i="6" s="1"/>
  <c r="M5" i="6"/>
  <c r="AM5" i="6" s="1"/>
  <c r="L5" i="6"/>
  <c r="AL5" i="6" s="1"/>
  <c r="K5" i="6"/>
  <c r="AK5" i="6" s="1"/>
  <c r="J5" i="6"/>
  <c r="AJ5" i="6" s="1"/>
  <c r="I5" i="6"/>
  <c r="AI5" i="6" s="1"/>
  <c r="H5" i="6"/>
  <c r="AH5" i="6" s="1"/>
  <c r="G5" i="6"/>
  <c r="AG5" i="6" s="1"/>
  <c r="F5" i="6"/>
  <c r="AF5" i="6" s="1"/>
  <c r="N4" i="6"/>
  <c r="AN4" i="6" s="1"/>
  <c r="M4" i="6"/>
  <c r="AM4" i="6" s="1"/>
  <c r="L4" i="6"/>
  <c r="AL4" i="6" s="1"/>
  <c r="K4" i="6"/>
  <c r="AK4" i="6" s="1"/>
  <c r="J4" i="6"/>
  <c r="AJ4" i="6" s="1"/>
  <c r="I4" i="6"/>
  <c r="AI4" i="6" s="1"/>
  <c r="H4" i="6"/>
  <c r="AH4" i="6" s="1"/>
  <c r="G4" i="6"/>
  <c r="AG4" i="6" s="1"/>
  <c r="F4" i="6"/>
  <c r="AF4" i="6" s="1"/>
  <c r="H104" i="6" l="1"/>
  <c r="BF28" i="6" s="1"/>
  <c r="L104" i="6"/>
  <c r="BJ28" i="6" s="1"/>
  <c r="V104" i="6"/>
  <c r="BR28" i="6" s="1"/>
  <c r="Z104" i="6"/>
  <c r="BV28" i="6" s="1"/>
  <c r="I104" i="6"/>
  <c r="BG28" i="6" s="1"/>
  <c r="M104" i="6"/>
  <c r="BK28" i="6" s="1"/>
  <c r="W104" i="6"/>
  <c r="BS28" i="6" s="1"/>
  <c r="AA104" i="6"/>
  <c r="F104" i="6"/>
  <c r="J104" i="6"/>
  <c r="BH28" i="6" s="1"/>
  <c r="N104" i="6"/>
  <c r="BL28" i="6" s="1"/>
  <c r="T104" i="6"/>
  <c r="U25" i="7" s="1"/>
  <c r="X104" i="6"/>
  <c r="Y25" i="7" s="1"/>
  <c r="AB104" i="6"/>
  <c r="AC25" i="7" s="1"/>
  <c r="G104" i="6"/>
  <c r="K104" i="6"/>
  <c r="BI28" i="6" s="1"/>
  <c r="U104" i="6"/>
  <c r="BQ28" i="6" s="1"/>
  <c r="Y104" i="6"/>
  <c r="BU28" i="6" s="1"/>
  <c r="E47" i="6"/>
  <c r="AE47" i="6" s="1"/>
  <c r="W102" i="6"/>
  <c r="W103" i="6" s="1"/>
  <c r="AA102" i="6"/>
  <c r="AA103" i="6" s="1"/>
  <c r="E15" i="6"/>
  <c r="AE15" i="6" s="1"/>
  <c r="E88" i="6"/>
  <c r="AE88" i="6" s="1"/>
  <c r="E27" i="6"/>
  <c r="AE27" i="6" s="1"/>
  <c r="E96" i="6"/>
  <c r="AE96" i="6" s="1"/>
  <c r="E31" i="6"/>
  <c r="AE31" i="6" s="1"/>
  <c r="E56" i="6"/>
  <c r="AE56" i="6" s="1"/>
  <c r="Q24" i="6"/>
  <c r="AO24" i="6" s="1"/>
  <c r="E11" i="6"/>
  <c r="AE11" i="6" s="1"/>
  <c r="E43" i="6"/>
  <c r="AE43" i="6" s="1"/>
  <c r="E64" i="6"/>
  <c r="AE64" i="6" s="1"/>
  <c r="Q32" i="6"/>
  <c r="AO32" i="6" s="1"/>
  <c r="E19" i="6"/>
  <c r="AE19" i="6" s="1"/>
  <c r="E35" i="6"/>
  <c r="AE35" i="6" s="1"/>
  <c r="E51" i="6"/>
  <c r="AE51" i="6" s="1"/>
  <c r="E72" i="6"/>
  <c r="AE72" i="6" s="1"/>
  <c r="S8" i="6"/>
  <c r="AQ8" i="6" s="1"/>
  <c r="Q40" i="6"/>
  <c r="AO40" i="6" s="1"/>
  <c r="Q82" i="6"/>
  <c r="AO82" i="6" s="1"/>
  <c r="C4" i="6"/>
  <c r="AC4" i="6" s="1"/>
  <c r="E7" i="6"/>
  <c r="AE7" i="6" s="1"/>
  <c r="E23" i="6"/>
  <c r="AE23" i="6" s="1"/>
  <c r="E39" i="6"/>
  <c r="AE39" i="6" s="1"/>
  <c r="E80" i="6"/>
  <c r="AE80" i="6" s="1"/>
  <c r="S16" i="6"/>
  <c r="AQ16" i="6" s="1"/>
  <c r="E8" i="6"/>
  <c r="AE8" i="6" s="1"/>
  <c r="E12" i="6"/>
  <c r="AE12" i="6" s="1"/>
  <c r="E16" i="6"/>
  <c r="AE16" i="6" s="1"/>
  <c r="E5" i="6"/>
  <c r="AE5" i="6" s="1"/>
  <c r="C7" i="6"/>
  <c r="AC7" i="6" s="1"/>
  <c r="C11" i="6"/>
  <c r="AC11" i="6" s="1"/>
  <c r="C15" i="6"/>
  <c r="AC15" i="6" s="1"/>
  <c r="C19" i="6"/>
  <c r="AC19" i="6" s="1"/>
  <c r="C23" i="6"/>
  <c r="AC23" i="6" s="1"/>
  <c r="C27" i="6"/>
  <c r="AC27" i="6" s="1"/>
  <c r="C31" i="6"/>
  <c r="AC31" i="6" s="1"/>
  <c r="C35" i="6"/>
  <c r="AC35" i="6" s="1"/>
  <c r="C39" i="6"/>
  <c r="AC39" i="6" s="1"/>
  <c r="C43" i="6"/>
  <c r="AC43" i="6" s="1"/>
  <c r="C47" i="6"/>
  <c r="AC47" i="6" s="1"/>
  <c r="C51" i="6"/>
  <c r="AC51" i="6" s="1"/>
  <c r="E58" i="6"/>
  <c r="AE58" i="6" s="1"/>
  <c r="E66" i="6"/>
  <c r="AE66" i="6" s="1"/>
  <c r="E74" i="6"/>
  <c r="AE74" i="6" s="1"/>
  <c r="E82" i="6"/>
  <c r="AE82" i="6" s="1"/>
  <c r="E90" i="6"/>
  <c r="AE90" i="6" s="1"/>
  <c r="E98" i="6"/>
  <c r="AE98" i="6" s="1"/>
  <c r="S10" i="6"/>
  <c r="AQ10" i="6" s="1"/>
  <c r="S18" i="6"/>
  <c r="AQ18" i="6" s="1"/>
  <c r="R26" i="6"/>
  <c r="AP26" i="6" s="1"/>
  <c r="R34" i="6"/>
  <c r="AP34" i="6" s="1"/>
  <c r="R42" i="6"/>
  <c r="AP42" i="6" s="1"/>
  <c r="R50" i="6"/>
  <c r="AP50" i="6" s="1"/>
  <c r="Q53" i="6"/>
  <c r="AO53" i="6" s="1"/>
  <c r="R62" i="6"/>
  <c r="AP62" i="6" s="1"/>
  <c r="E4" i="6"/>
  <c r="AE4" i="6" s="1"/>
  <c r="C6" i="6"/>
  <c r="AC6" i="6" s="1"/>
  <c r="C10" i="6"/>
  <c r="AC10" i="6" s="1"/>
  <c r="C14" i="6"/>
  <c r="AC14" i="6" s="1"/>
  <c r="C18" i="6"/>
  <c r="AC18" i="6" s="1"/>
  <c r="C22" i="6"/>
  <c r="AC22" i="6" s="1"/>
  <c r="C26" i="6"/>
  <c r="AC26" i="6" s="1"/>
  <c r="C30" i="6"/>
  <c r="AC30" i="6" s="1"/>
  <c r="C34" i="6"/>
  <c r="AC34" i="6" s="1"/>
  <c r="C38" i="6"/>
  <c r="AC38" i="6" s="1"/>
  <c r="C42" i="6"/>
  <c r="AC42" i="6" s="1"/>
  <c r="C46" i="6"/>
  <c r="AC46" i="6" s="1"/>
  <c r="C50" i="6"/>
  <c r="AC50" i="6" s="1"/>
  <c r="E54" i="6"/>
  <c r="AE54" i="6" s="1"/>
  <c r="E62" i="6"/>
  <c r="AE62" i="6" s="1"/>
  <c r="E70" i="6"/>
  <c r="AE70" i="6" s="1"/>
  <c r="E78" i="6"/>
  <c r="AE78" i="6" s="1"/>
  <c r="E86" i="6"/>
  <c r="AE86" i="6" s="1"/>
  <c r="E94" i="6"/>
  <c r="AE94" i="6" s="1"/>
  <c r="S6" i="6"/>
  <c r="AQ6" i="6" s="1"/>
  <c r="S14" i="6"/>
  <c r="AQ14" i="6" s="1"/>
  <c r="R22" i="6"/>
  <c r="AP22" i="6" s="1"/>
  <c r="R30" i="6"/>
  <c r="AP30" i="6" s="1"/>
  <c r="R38" i="6"/>
  <c r="AP38" i="6" s="1"/>
  <c r="R46" i="6"/>
  <c r="AP46" i="6" s="1"/>
  <c r="Q49" i="6"/>
  <c r="AO49" i="6" s="1"/>
  <c r="R57" i="6"/>
  <c r="AP57" i="6" s="1"/>
  <c r="Q70" i="6"/>
  <c r="AO70" i="6" s="1"/>
  <c r="Q76" i="6"/>
  <c r="AO76" i="6" s="1"/>
  <c r="Q94" i="6"/>
  <c r="AO94" i="6" s="1"/>
  <c r="E20" i="6"/>
  <c r="AE20" i="6" s="1"/>
  <c r="E24" i="6"/>
  <c r="AE24" i="6" s="1"/>
  <c r="E28" i="6"/>
  <c r="AE28" i="6" s="1"/>
  <c r="E32" i="6"/>
  <c r="AE32" i="6" s="1"/>
  <c r="E36" i="6"/>
  <c r="AE36" i="6" s="1"/>
  <c r="E40" i="6"/>
  <c r="AE40" i="6" s="1"/>
  <c r="E44" i="6"/>
  <c r="AE44" i="6" s="1"/>
  <c r="E48" i="6"/>
  <c r="AE48" i="6" s="1"/>
  <c r="E52" i="6"/>
  <c r="AE52" i="6" s="1"/>
  <c r="E60" i="6"/>
  <c r="AE60" i="6" s="1"/>
  <c r="E68" i="6"/>
  <c r="AE68" i="6" s="1"/>
  <c r="E76" i="6"/>
  <c r="AE76" i="6" s="1"/>
  <c r="E84" i="6"/>
  <c r="AE84" i="6" s="1"/>
  <c r="E92" i="6"/>
  <c r="AE92" i="6" s="1"/>
  <c r="S4" i="6"/>
  <c r="AQ4" i="6" s="1"/>
  <c r="S12" i="6"/>
  <c r="AQ12" i="6" s="1"/>
  <c r="Q20" i="6"/>
  <c r="AO20" i="6" s="1"/>
  <c r="Q28" i="6"/>
  <c r="AO28" i="6" s="1"/>
  <c r="Q36" i="6"/>
  <c r="AO36" i="6" s="1"/>
  <c r="Q44" i="6"/>
  <c r="AO44" i="6" s="1"/>
  <c r="Q68" i="6"/>
  <c r="AO68" i="6" s="1"/>
  <c r="Q74" i="6"/>
  <c r="AO74" i="6" s="1"/>
  <c r="C5" i="6"/>
  <c r="AC5" i="6" s="1"/>
  <c r="E6" i="6"/>
  <c r="AE6" i="6" s="1"/>
  <c r="C9" i="6"/>
  <c r="AC9" i="6" s="1"/>
  <c r="E10" i="6"/>
  <c r="AE10" i="6" s="1"/>
  <c r="C13" i="6"/>
  <c r="AC13" i="6" s="1"/>
  <c r="E14" i="6"/>
  <c r="AE14" i="6" s="1"/>
  <c r="C17" i="6"/>
  <c r="AC17" i="6" s="1"/>
  <c r="E18" i="6"/>
  <c r="AE18" i="6" s="1"/>
  <c r="C21" i="6"/>
  <c r="AC21" i="6" s="1"/>
  <c r="E22" i="6"/>
  <c r="AE22" i="6" s="1"/>
  <c r="C25" i="6"/>
  <c r="AC25" i="6" s="1"/>
  <c r="E26" i="6"/>
  <c r="AE26" i="6" s="1"/>
  <c r="C29" i="6"/>
  <c r="AC29" i="6" s="1"/>
  <c r="E30" i="6"/>
  <c r="AE30" i="6" s="1"/>
  <c r="C33" i="6"/>
  <c r="AC33" i="6" s="1"/>
  <c r="E34" i="6"/>
  <c r="AE34" i="6" s="1"/>
  <c r="C37" i="6"/>
  <c r="AC37" i="6" s="1"/>
  <c r="E38" i="6"/>
  <c r="AE38" i="6" s="1"/>
  <c r="C41" i="6"/>
  <c r="AC41" i="6" s="1"/>
  <c r="E42" i="6"/>
  <c r="AE42" i="6" s="1"/>
  <c r="C45" i="6"/>
  <c r="AC45" i="6" s="1"/>
  <c r="E46" i="6"/>
  <c r="AE46" i="6" s="1"/>
  <c r="C49" i="6"/>
  <c r="AC49" i="6" s="1"/>
  <c r="E50" i="6"/>
  <c r="AE50" i="6" s="1"/>
  <c r="C53" i="6"/>
  <c r="AC53" i="6" s="1"/>
  <c r="F102" i="6"/>
  <c r="F103" i="6" s="1"/>
  <c r="J102" i="6"/>
  <c r="J103" i="6" s="1"/>
  <c r="N102" i="6"/>
  <c r="N103" i="6" s="1"/>
  <c r="Q21" i="6"/>
  <c r="AO21" i="6" s="1"/>
  <c r="Q25" i="6"/>
  <c r="AO25" i="6" s="1"/>
  <c r="Q29" i="6"/>
  <c r="AO29" i="6" s="1"/>
  <c r="Q33" i="6"/>
  <c r="AO33" i="6" s="1"/>
  <c r="Q37" i="6"/>
  <c r="AO37" i="6" s="1"/>
  <c r="Q41" i="6"/>
  <c r="AO41" i="6" s="1"/>
  <c r="Q45" i="6"/>
  <c r="AO45" i="6" s="1"/>
  <c r="R49" i="6"/>
  <c r="AP49" i="6" s="1"/>
  <c r="R58" i="6"/>
  <c r="AP58" i="6" s="1"/>
  <c r="Q61" i="6"/>
  <c r="AO61" i="6" s="1"/>
  <c r="Q66" i="6"/>
  <c r="AO66" i="6" s="1"/>
  <c r="Q86" i="6"/>
  <c r="AO86" i="6" s="1"/>
  <c r="Q92" i="6"/>
  <c r="AO92" i="6" s="1"/>
  <c r="Q98" i="6"/>
  <c r="AO98" i="6" s="1"/>
  <c r="C8" i="6"/>
  <c r="AC8" i="6" s="1"/>
  <c r="E9" i="6"/>
  <c r="AE9" i="6" s="1"/>
  <c r="C12" i="6"/>
  <c r="AC12" i="6" s="1"/>
  <c r="E13" i="6"/>
  <c r="AE13" i="6" s="1"/>
  <c r="C16" i="6"/>
  <c r="AC16" i="6" s="1"/>
  <c r="E17" i="6"/>
  <c r="AE17" i="6" s="1"/>
  <c r="C20" i="6"/>
  <c r="AC20" i="6" s="1"/>
  <c r="E21" i="6"/>
  <c r="AE21" i="6" s="1"/>
  <c r="C24" i="6"/>
  <c r="AC24" i="6" s="1"/>
  <c r="E25" i="6"/>
  <c r="AE25" i="6" s="1"/>
  <c r="C28" i="6"/>
  <c r="AC28" i="6" s="1"/>
  <c r="E29" i="6"/>
  <c r="AE29" i="6" s="1"/>
  <c r="C32" i="6"/>
  <c r="AC32" i="6" s="1"/>
  <c r="E33" i="6"/>
  <c r="AE33" i="6" s="1"/>
  <c r="C36" i="6"/>
  <c r="AC36" i="6" s="1"/>
  <c r="E37" i="6"/>
  <c r="AE37" i="6" s="1"/>
  <c r="C40" i="6"/>
  <c r="AC40" i="6" s="1"/>
  <c r="E41" i="6"/>
  <c r="AE41" i="6" s="1"/>
  <c r="C44" i="6"/>
  <c r="AC44" i="6" s="1"/>
  <c r="E45" i="6"/>
  <c r="AE45" i="6" s="1"/>
  <c r="C48" i="6"/>
  <c r="AC48" i="6" s="1"/>
  <c r="E49" i="6"/>
  <c r="AE49" i="6" s="1"/>
  <c r="C52" i="6"/>
  <c r="AC52" i="6" s="1"/>
  <c r="E53" i="6"/>
  <c r="AE53" i="6" s="1"/>
  <c r="E55" i="6"/>
  <c r="AE55" i="6" s="1"/>
  <c r="E57" i="6"/>
  <c r="AE57" i="6" s="1"/>
  <c r="E59" i="6"/>
  <c r="AE59" i="6" s="1"/>
  <c r="E61" i="6"/>
  <c r="AE61" i="6" s="1"/>
  <c r="E63" i="6"/>
  <c r="AE63" i="6" s="1"/>
  <c r="E65" i="6"/>
  <c r="AE65" i="6" s="1"/>
  <c r="E67" i="6"/>
  <c r="AE67" i="6" s="1"/>
  <c r="E69" i="6"/>
  <c r="AE69" i="6" s="1"/>
  <c r="E71" i="6"/>
  <c r="AE71" i="6" s="1"/>
  <c r="E73" i="6"/>
  <c r="AE73" i="6" s="1"/>
  <c r="E75" i="6"/>
  <c r="AE75" i="6" s="1"/>
  <c r="E77" i="6"/>
  <c r="AE77" i="6" s="1"/>
  <c r="E79" i="6"/>
  <c r="AE79" i="6" s="1"/>
  <c r="E81" i="6"/>
  <c r="AE81" i="6" s="1"/>
  <c r="E83" i="6"/>
  <c r="AE83" i="6" s="1"/>
  <c r="E85" i="6"/>
  <c r="AE85" i="6" s="1"/>
  <c r="E87" i="6"/>
  <c r="AE87" i="6" s="1"/>
  <c r="G102" i="6"/>
  <c r="G103" i="6" s="1"/>
  <c r="K102" i="6"/>
  <c r="K103" i="6" s="1"/>
  <c r="E89" i="6"/>
  <c r="E91" i="6"/>
  <c r="AE91" i="6" s="1"/>
  <c r="E93" i="6"/>
  <c r="AE93" i="6" s="1"/>
  <c r="E95" i="6"/>
  <c r="AE95" i="6" s="1"/>
  <c r="E97" i="6"/>
  <c r="AE97" i="6" s="1"/>
  <c r="E99" i="6"/>
  <c r="AE99" i="6" s="1"/>
  <c r="S5" i="6"/>
  <c r="AQ5" i="6" s="1"/>
  <c r="S7" i="6"/>
  <c r="AQ7" i="6" s="1"/>
  <c r="S9" i="6"/>
  <c r="AQ9" i="6" s="1"/>
  <c r="S11" i="6"/>
  <c r="AQ11" i="6" s="1"/>
  <c r="S13" i="6"/>
  <c r="AQ13" i="6" s="1"/>
  <c r="S15" i="6"/>
  <c r="AQ15" i="6" s="1"/>
  <c r="S17" i="6"/>
  <c r="AQ17" i="6" s="1"/>
  <c r="R21" i="6"/>
  <c r="AP21" i="6" s="1"/>
  <c r="R25" i="6"/>
  <c r="AP25" i="6" s="1"/>
  <c r="R29" i="6"/>
  <c r="AP29" i="6" s="1"/>
  <c r="R33" i="6"/>
  <c r="AP33" i="6" s="1"/>
  <c r="R37" i="6"/>
  <c r="AP37" i="6" s="1"/>
  <c r="R41" i="6"/>
  <c r="AP41" i="6" s="1"/>
  <c r="R45" i="6"/>
  <c r="AP45" i="6" s="1"/>
  <c r="R54" i="6"/>
  <c r="AP54" i="6" s="1"/>
  <c r="Q57" i="6"/>
  <c r="AO57" i="6" s="1"/>
  <c r="R61" i="6"/>
  <c r="AP61" i="6" s="1"/>
  <c r="Q78" i="6"/>
  <c r="AO78" i="6" s="1"/>
  <c r="Q84" i="6"/>
  <c r="AO84" i="6" s="1"/>
  <c r="H102" i="6"/>
  <c r="H103" i="6" s="1"/>
  <c r="L102" i="6"/>
  <c r="L103" i="6" s="1"/>
  <c r="V102" i="6"/>
  <c r="V103" i="6" s="1"/>
  <c r="Z102" i="6"/>
  <c r="Z103" i="6" s="1"/>
  <c r="I102" i="6"/>
  <c r="I103" i="6" s="1"/>
  <c r="M102" i="6"/>
  <c r="M103" i="6" s="1"/>
  <c r="BW28" i="6"/>
  <c r="S99" i="6"/>
  <c r="AQ99" i="6" s="1"/>
  <c r="S98" i="6"/>
  <c r="AQ98" i="6" s="1"/>
  <c r="S97" i="6"/>
  <c r="AQ97" i="6" s="1"/>
  <c r="S96" i="6"/>
  <c r="AQ96" i="6" s="1"/>
  <c r="S95" i="6"/>
  <c r="AQ95" i="6" s="1"/>
  <c r="S94" i="6"/>
  <c r="AQ94" i="6" s="1"/>
  <c r="S93" i="6"/>
  <c r="AQ93" i="6" s="1"/>
  <c r="S92" i="6"/>
  <c r="AQ92" i="6" s="1"/>
  <c r="S91" i="6"/>
  <c r="AQ91" i="6" s="1"/>
  <c r="S90" i="6"/>
  <c r="AQ90" i="6" s="1"/>
  <c r="S89" i="6"/>
  <c r="AQ89" i="6" s="1"/>
  <c r="S88" i="6"/>
  <c r="AQ88" i="6" s="1"/>
  <c r="S87" i="6"/>
  <c r="AQ87" i="6" s="1"/>
  <c r="S86" i="6"/>
  <c r="AQ86" i="6" s="1"/>
  <c r="S85" i="6"/>
  <c r="AQ85" i="6" s="1"/>
  <c r="S84" i="6"/>
  <c r="AQ84" i="6" s="1"/>
  <c r="S83" i="6"/>
  <c r="AQ83" i="6" s="1"/>
  <c r="S82" i="6"/>
  <c r="AQ82" i="6" s="1"/>
  <c r="S81" i="6"/>
  <c r="AQ81" i="6" s="1"/>
  <c r="S80" i="6"/>
  <c r="AQ80" i="6" s="1"/>
  <c r="S79" i="6"/>
  <c r="AQ79" i="6" s="1"/>
  <c r="S78" i="6"/>
  <c r="AQ78" i="6" s="1"/>
  <c r="S77" i="6"/>
  <c r="AQ77" i="6" s="1"/>
  <c r="S76" i="6"/>
  <c r="AQ76" i="6" s="1"/>
  <c r="S75" i="6"/>
  <c r="AQ75" i="6" s="1"/>
  <c r="S74" i="6"/>
  <c r="AQ74" i="6" s="1"/>
  <c r="S73" i="6"/>
  <c r="AQ73" i="6" s="1"/>
  <c r="S72" i="6"/>
  <c r="AQ72" i="6" s="1"/>
  <c r="S71" i="6"/>
  <c r="AQ71" i="6" s="1"/>
  <c r="S70" i="6"/>
  <c r="AQ70" i="6" s="1"/>
  <c r="S69" i="6"/>
  <c r="AQ69" i="6" s="1"/>
  <c r="S68" i="6"/>
  <c r="AQ68" i="6" s="1"/>
  <c r="S67" i="6"/>
  <c r="AQ67" i="6" s="1"/>
  <c r="S66" i="6"/>
  <c r="AQ66" i="6" s="1"/>
  <c r="S65" i="6"/>
  <c r="AQ65" i="6" s="1"/>
  <c r="S64" i="6"/>
  <c r="AQ64" i="6" s="1"/>
  <c r="S63" i="6"/>
  <c r="AQ63" i="6" s="1"/>
  <c r="S62" i="6"/>
  <c r="AQ62" i="6" s="1"/>
  <c r="S61" i="6"/>
  <c r="AQ61" i="6" s="1"/>
  <c r="S60" i="6"/>
  <c r="AQ60" i="6" s="1"/>
  <c r="S59" i="6"/>
  <c r="AQ59" i="6" s="1"/>
  <c r="S58" i="6"/>
  <c r="AQ58" i="6" s="1"/>
  <c r="S57" i="6"/>
  <c r="AQ57" i="6" s="1"/>
  <c r="S56" i="6"/>
  <c r="AQ56" i="6" s="1"/>
  <c r="S55" i="6"/>
  <c r="AQ55" i="6" s="1"/>
  <c r="S54" i="6"/>
  <c r="AQ54" i="6" s="1"/>
  <c r="S53" i="6"/>
  <c r="AQ53" i="6" s="1"/>
  <c r="S52" i="6"/>
  <c r="AQ52" i="6" s="1"/>
  <c r="S51" i="6"/>
  <c r="AQ51" i="6" s="1"/>
  <c r="S50" i="6"/>
  <c r="AQ50" i="6" s="1"/>
  <c r="S49" i="6"/>
  <c r="AQ49" i="6" s="1"/>
  <c r="S48" i="6"/>
  <c r="AQ48" i="6" s="1"/>
  <c r="S47" i="6"/>
  <c r="AQ47" i="6" s="1"/>
  <c r="S46" i="6"/>
  <c r="AQ46" i="6" s="1"/>
  <c r="S45" i="6"/>
  <c r="AQ45" i="6" s="1"/>
  <c r="S44" i="6"/>
  <c r="AQ44" i="6" s="1"/>
  <c r="S43" i="6"/>
  <c r="AQ43" i="6" s="1"/>
  <c r="S42" i="6"/>
  <c r="AQ42" i="6" s="1"/>
  <c r="S41" i="6"/>
  <c r="AQ41" i="6" s="1"/>
  <c r="S40" i="6"/>
  <c r="AQ40" i="6" s="1"/>
  <c r="S39" i="6"/>
  <c r="AQ39" i="6" s="1"/>
  <c r="S38" i="6"/>
  <c r="AQ38" i="6" s="1"/>
  <c r="S37" i="6"/>
  <c r="AQ37" i="6" s="1"/>
  <c r="S36" i="6"/>
  <c r="AQ36" i="6" s="1"/>
  <c r="S35" i="6"/>
  <c r="AQ35" i="6" s="1"/>
  <c r="S34" i="6"/>
  <c r="AQ34" i="6" s="1"/>
  <c r="S33" i="6"/>
  <c r="AQ33" i="6" s="1"/>
  <c r="S32" i="6"/>
  <c r="AQ32" i="6" s="1"/>
  <c r="S31" i="6"/>
  <c r="AQ31" i="6" s="1"/>
  <c r="S30" i="6"/>
  <c r="AQ30" i="6" s="1"/>
  <c r="S29" i="6"/>
  <c r="AQ29" i="6" s="1"/>
  <c r="S28" i="6"/>
  <c r="AQ28" i="6" s="1"/>
  <c r="S27" i="6"/>
  <c r="AQ27" i="6" s="1"/>
  <c r="S26" i="6"/>
  <c r="AQ26" i="6" s="1"/>
  <c r="S25" i="6"/>
  <c r="AQ25" i="6" s="1"/>
  <c r="S24" i="6"/>
  <c r="AQ24" i="6" s="1"/>
  <c r="S23" i="6"/>
  <c r="AQ23" i="6" s="1"/>
  <c r="S22" i="6"/>
  <c r="AQ22" i="6" s="1"/>
  <c r="S21" i="6"/>
  <c r="AQ21" i="6" s="1"/>
  <c r="S20" i="6"/>
  <c r="AQ20" i="6" s="1"/>
  <c r="S19" i="6"/>
  <c r="AQ19" i="6" s="1"/>
  <c r="R99" i="6"/>
  <c r="AP99" i="6" s="1"/>
  <c r="R98" i="6"/>
  <c r="AP98" i="6" s="1"/>
  <c r="R97" i="6"/>
  <c r="AP97" i="6" s="1"/>
  <c r="R96" i="6"/>
  <c r="AP96" i="6" s="1"/>
  <c r="R95" i="6"/>
  <c r="AP95" i="6" s="1"/>
  <c r="R94" i="6"/>
  <c r="AP94" i="6" s="1"/>
  <c r="R93" i="6"/>
  <c r="AP93" i="6" s="1"/>
  <c r="R92" i="6"/>
  <c r="AP92" i="6" s="1"/>
  <c r="R91" i="6"/>
  <c r="AP91" i="6" s="1"/>
  <c r="R90" i="6"/>
  <c r="AP90" i="6" s="1"/>
  <c r="R89" i="6"/>
  <c r="AP89" i="6" s="1"/>
  <c r="R88" i="6"/>
  <c r="AP88" i="6" s="1"/>
  <c r="R87" i="6"/>
  <c r="AP87" i="6" s="1"/>
  <c r="R86" i="6"/>
  <c r="AP86" i="6" s="1"/>
  <c r="R85" i="6"/>
  <c r="AP85" i="6" s="1"/>
  <c r="R84" i="6"/>
  <c r="AP84" i="6" s="1"/>
  <c r="R83" i="6"/>
  <c r="AP83" i="6" s="1"/>
  <c r="R82" i="6"/>
  <c r="AP82" i="6" s="1"/>
  <c r="R81" i="6"/>
  <c r="AP81" i="6" s="1"/>
  <c r="R80" i="6"/>
  <c r="AP80" i="6" s="1"/>
  <c r="R79" i="6"/>
  <c r="AP79" i="6" s="1"/>
  <c r="R78" i="6"/>
  <c r="AP78" i="6" s="1"/>
  <c r="R77" i="6"/>
  <c r="AP77" i="6" s="1"/>
  <c r="R76" i="6"/>
  <c r="AP76" i="6" s="1"/>
  <c r="R75" i="6"/>
  <c r="AP75" i="6" s="1"/>
  <c r="R74" i="6"/>
  <c r="AP74" i="6" s="1"/>
  <c r="R73" i="6"/>
  <c r="AP73" i="6" s="1"/>
  <c r="R72" i="6"/>
  <c r="AP72" i="6" s="1"/>
  <c r="R71" i="6"/>
  <c r="AP71" i="6" s="1"/>
  <c r="R70" i="6"/>
  <c r="AP70" i="6" s="1"/>
  <c r="R69" i="6"/>
  <c r="AP69" i="6" s="1"/>
  <c r="R68" i="6"/>
  <c r="AP68" i="6" s="1"/>
  <c r="R67" i="6"/>
  <c r="AP67" i="6" s="1"/>
  <c r="R66" i="6"/>
  <c r="AP66" i="6" s="1"/>
  <c r="R65" i="6"/>
  <c r="AP65" i="6" s="1"/>
  <c r="R64" i="6"/>
  <c r="AP64" i="6" s="1"/>
  <c r="Q99" i="6"/>
  <c r="AO99" i="6" s="1"/>
  <c r="Q97" i="6"/>
  <c r="AO97" i="6" s="1"/>
  <c r="Q95" i="6"/>
  <c r="AO95" i="6" s="1"/>
  <c r="Q93" i="6"/>
  <c r="AO93" i="6" s="1"/>
  <c r="Q91" i="6"/>
  <c r="AO91" i="6" s="1"/>
  <c r="Q89" i="6"/>
  <c r="AO89" i="6" s="1"/>
  <c r="Q87" i="6"/>
  <c r="AO87" i="6" s="1"/>
  <c r="Q85" i="6"/>
  <c r="AO85" i="6" s="1"/>
  <c r="Q83" i="6"/>
  <c r="AO83" i="6" s="1"/>
  <c r="Q81" i="6"/>
  <c r="AO81" i="6" s="1"/>
  <c r="Q79" i="6"/>
  <c r="AO79" i="6" s="1"/>
  <c r="Q77" i="6"/>
  <c r="AO77" i="6" s="1"/>
  <c r="Q75" i="6"/>
  <c r="AO75" i="6" s="1"/>
  <c r="Q73" i="6"/>
  <c r="AO73" i="6" s="1"/>
  <c r="Q71" i="6"/>
  <c r="AO71" i="6" s="1"/>
  <c r="Q69" i="6"/>
  <c r="AO69" i="6" s="1"/>
  <c r="Q67" i="6"/>
  <c r="AO67" i="6" s="1"/>
  <c r="Q65" i="6"/>
  <c r="AO65" i="6" s="1"/>
  <c r="R63" i="6"/>
  <c r="AP63" i="6" s="1"/>
  <c r="Q62" i="6"/>
  <c r="AO62" i="6" s="1"/>
  <c r="R59" i="6"/>
  <c r="AP59" i="6" s="1"/>
  <c r="Q58" i="6"/>
  <c r="AO58" i="6" s="1"/>
  <c r="R55" i="6"/>
  <c r="AP55" i="6" s="1"/>
  <c r="Q54" i="6"/>
  <c r="AO54" i="6" s="1"/>
  <c r="R51" i="6"/>
  <c r="AP51" i="6" s="1"/>
  <c r="Q50" i="6"/>
  <c r="AO50" i="6" s="1"/>
  <c r="R47" i="6"/>
  <c r="AP47" i="6" s="1"/>
  <c r="Q46" i="6"/>
  <c r="AO46" i="6" s="1"/>
  <c r="R43" i="6"/>
  <c r="AP43" i="6" s="1"/>
  <c r="Q42" i="6"/>
  <c r="AO42" i="6" s="1"/>
  <c r="R39" i="6"/>
  <c r="AP39" i="6" s="1"/>
  <c r="Q38" i="6"/>
  <c r="AO38" i="6" s="1"/>
  <c r="R35" i="6"/>
  <c r="AP35" i="6" s="1"/>
  <c r="Q34" i="6"/>
  <c r="AO34" i="6" s="1"/>
  <c r="R31" i="6"/>
  <c r="AP31" i="6" s="1"/>
  <c r="Q30" i="6"/>
  <c r="AO30" i="6" s="1"/>
  <c r="R27" i="6"/>
  <c r="AP27" i="6" s="1"/>
  <c r="Q26" i="6"/>
  <c r="AO26" i="6" s="1"/>
  <c r="R23" i="6"/>
  <c r="AP23" i="6" s="1"/>
  <c r="Q22" i="6"/>
  <c r="AO22" i="6" s="1"/>
  <c r="R19" i="6"/>
  <c r="AP19" i="6" s="1"/>
  <c r="R18" i="6"/>
  <c r="AP18" i="6" s="1"/>
  <c r="R17" i="6"/>
  <c r="AP17" i="6" s="1"/>
  <c r="R16" i="6"/>
  <c r="AP16" i="6" s="1"/>
  <c r="R15" i="6"/>
  <c r="AP15" i="6" s="1"/>
  <c r="R14" i="6"/>
  <c r="AP14" i="6" s="1"/>
  <c r="R13" i="6"/>
  <c r="AP13" i="6" s="1"/>
  <c r="R12" i="6"/>
  <c r="AP12" i="6" s="1"/>
  <c r="R11" i="6"/>
  <c r="AP11" i="6" s="1"/>
  <c r="R10" i="6"/>
  <c r="AP10" i="6" s="1"/>
  <c r="R9" i="6"/>
  <c r="AP9" i="6" s="1"/>
  <c r="R8" i="6"/>
  <c r="AP8" i="6" s="1"/>
  <c r="R7" i="6"/>
  <c r="AP7" i="6" s="1"/>
  <c r="R6" i="6"/>
  <c r="AP6" i="6" s="1"/>
  <c r="R5" i="6"/>
  <c r="AP5" i="6" s="1"/>
  <c r="R4" i="6"/>
  <c r="AP4" i="6" s="1"/>
  <c r="D99" i="6"/>
  <c r="AD99" i="6" s="1"/>
  <c r="D98" i="6"/>
  <c r="AD98" i="6" s="1"/>
  <c r="D97" i="6"/>
  <c r="AD97" i="6" s="1"/>
  <c r="D96" i="6"/>
  <c r="AD96" i="6" s="1"/>
  <c r="D95" i="6"/>
  <c r="AD95" i="6" s="1"/>
  <c r="D94" i="6"/>
  <c r="AD94" i="6" s="1"/>
  <c r="D93" i="6"/>
  <c r="AD93" i="6" s="1"/>
  <c r="D92" i="6"/>
  <c r="AD92" i="6" s="1"/>
  <c r="D91" i="6"/>
  <c r="AD91" i="6" s="1"/>
  <c r="D90" i="6"/>
  <c r="AD90" i="6" s="1"/>
  <c r="D89" i="6"/>
  <c r="AD89" i="6" s="1"/>
  <c r="D88" i="6"/>
  <c r="AD88" i="6" s="1"/>
  <c r="D87" i="6"/>
  <c r="AD87" i="6" s="1"/>
  <c r="D86" i="6"/>
  <c r="AD86" i="6" s="1"/>
  <c r="D85" i="6"/>
  <c r="AD85" i="6" s="1"/>
  <c r="D84" i="6"/>
  <c r="AD84" i="6" s="1"/>
  <c r="D83" i="6"/>
  <c r="AD83" i="6" s="1"/>
  <c r="D82" i="6"/>
  <c r="AD82" i="6" s="1"/>
  <c r="D81" i="6"/>
  <c r="AD81" i="6" s="1"/>
  <c r="D80" i="6"/>
  <c r="AD80" i="6" s="1"/>
  <c r="D79" i="6"/>
  <c r="AD79" i="6" s="1"/>
  <c r="D78" i="6"/>
  <c r="AD78" i="6" s="1"/>
  <c r="D77" i="6"/>
  <c r="AD77" i="6" s="1"/>
  <c r="D76" i="6"/>
  <c r="AD76" i="6" s="1"/>
  <c r="D75" i="6"/>
  <c r="AD75" i="6" s="1"/>
  <c r="D74" i="6"/>
  <c r="AD74" i="6" s="1"/>
  <c r="D73" i="6"/>
  <c r="AD73" i="6" s="1"/>
  <c r="D72" i="6"/>
  <c r="AD72" i="6" s="1"/>
  <c r="D71" i="6"/>
  <c r="AD71" i="6" s="1"/>
  <c r="D70" i="6"/>
  <c r="AD70" i="6" s="1"/>
  <c r="D69" i="6"/>
  <c r="AD69" i="6" s="1"/>
  <c r="D68" i="6"/>
  <c r="AD68" i="6" s="1"/>
  <c r="D67" i="6"/>
  <c r="AD67" i="6" s="1"/>
  <c r="D66" i="6"/>
  <c r="AD66" i="6" s="1"/>
  <c r="D65" i="6"/>
  <c r="AD65" i="6" s="1"/>
  <c r="D64" i="6"/>
  <c r="AD64" i="6" s="1"/>
  <c r="D63" i="6"/>
  <c r="AD63" i="6" s="1"/>
  <c r="D62" i="6"/>
  <c r="AD62" i="6" s="1"/>
  <c r="D61" i="6"/>
  <c r="AD61" i="6" s="1"/>
  <c r="D60" i="6"/>
  <c r="AD60" i="6" s="1"/>
  <c r="D59" i="6"/>
  <c r="AD59" i="6" s="1"/>
  <c r="D58" i="6"/>
  <c r="AD58" i="6" s="1"/>
  <c r="D57" i="6"/>
  <c r="AD57" i="6" s="1"/>
  <c r="D56" i="6"/>
  <c r="AD56" i="6" s="1"/>
  <c r="D55" i="6"/>
  <c r="AD55" i="6" s="1"/>
  <c r="D54" i="6"/>
  <c r="AD54" i="6" s="1"/>
  <c r="D53" i="6"/>
  <c r="AD53" i="6" s="1"/>
  <c r="D52" i="6"/>
  <c r="AD52" i="6" s="1"/>
  <c r="D51" i="6"/>
  <c r="AD51" i="6" s="1"/>
  <c r="D50" i="6"/>
  <c r="AD50" i="6" s="1"/>
  <c r="D49" i="6"/>
  <c r="AD49" i="6" s="1"/>
  <c r="D48" i="6"/>
  <c r="AD48" i="6" s="1"/>
  <c r="D47" i="6"/>
  <c r="AD47" i="6" s="1"/>
  <c r="D46" i="6"/>
  <c r="AD46" i="6" s="1"/>
  <c r="D45" i="6"/>
  <c r="AD45" i="6" s="1"/>
  <c r="D44" i="6"/>
  <c r="AD44" i="6" s="1"/>
  <c r="D43" i="6"/>
  <c r="AD43" i="6" s="1"/>
  <c r="D42" i="6"/>
  <c r="AD42" i="6" s="1"/>
  <c r="D41" i="6"/>
  <c r="AD41" i="6" s="1"/>
  <c r="D40" i="6"/>
  <c r="AD40" i="6" s="1"/>
  <c r="D39" i="6"/>
  <c r="AD39" i="6" s="1"/>
  <c r="D38" i="6"/>
  <c r="AD38" i="6" s="1"/>
  <c r="D37" i="6"/>
  <c r="AD37" i="6" s="1"/>
  <c r="D36" i="6"/>
  <c r="AD36" i="6" s="1"/>
  <c r="D35" i="6"/>
  <c r="AD35" i="6" s="1"/>
  <c r="D34" i="6"/>
  <c r="AD34" i="6" s="1"/>
  <c r="D33" i="6"/>
  <c r="AD33" i="6" s="1"/>
  <c r="D32" i="6"/>
  <c r="AD32" i="6" s="1"/>
  <c r="D31" i="6"/>
  <c r="AD31" i="6" s="1"/>
  <c r="D30" i="6"/>
  <c r="AD30" i="6" s="1"/>
  <c r="D29" i="6"/>
  <c r="AD29" i="6" s="1"/>
  <c r="D28" i="6"/>
  <c r="AD28" i="6" s="1"/>
  <c r="D27" i="6"/>
  <c r="AD27" i="6" s="1"/>
  <c r="D26" i="6"/>
  <c r="AD26" i="6" s="1"/>
  <c r="D25" i="6"/>
  <c r="AD25" i="6" s="1"/>
  <c r="D24" i="6"/>
  <c r="AD24" i="6" s="1"/>
  <c r="D23" i="6"/>
  <c r="AD23" i="6" s="1"/>
  <c r="D22" i="6"/>
  <c r="AD22" i="6" s="1"/>
  <c r="D21" i="6"/>
  <c r="AD21" i="6" s="1"/>
  <c r="D20" i="6"/>
  <c r="AD20" i="6" s="1"/>
  <c r="D19" i="6"/>
  <c r="AD19" i="6" s="1"/>
  <c r="D18" i="6"/>
  <c r="AD18" i="6" s="1"/>
  <c r="D17" i="6"/>
  <c r="AD17" i="6" s="1"/>
  <c r="D16" i="6"/>
  <c r="AD16" i="6" s="1"/>
  <c r="D15" i="6"/>
  <c r="AD15" i="6" s="1"/>
  <c r="D14" i="6"/>
  <c r="AD14" i="6" s="1"/>
  <c r="D13" i="6"/>
  <c r="AD13" i="6" s="1"/>
  <c r="D12" i="6"/>
  <c r="AD12" i="6" s="1"/>
  <c r="D11" i="6"/>
  <c r="AD11" i="6" s="1"/>
  <c r="D10" i="6"/>
  <c r="AD10" i="6" s="1"/>
  <c r="D9" i="6"/>
  <c r="AD9" i="6" s="1"/>
  <c r="D8" i="6"/>
  <c r="AD8" i="6" s="1"/>
  <c r="D7" i="6"/>
  <c r="AD7" i="6" s="1"/>
  <c r="D6" i="6"/>
  <c r="AD6" i="6" s="1"/>
  <c r="D5" i="6"/>
  <c r="AD5" i="6" s="1"/>
  <c r="D4" i="6"/>
  <c r="AD4" i="6" s="1"/>
  <c r="C65" i="6"/>
  <c r="AC65" i="6" s="1"/>
  <c r="C64" i="6"/>
  <c r="AC64" i="6" s="1"/>
  <c r="C63" i="6"/>
  <c r="AC63" i="6" s="1"/>
  <c r="C62" i="6"/>
  <c r="AC62" i="6" s="1"/>
  <c r="C61" i="6"/>
  <c r="AC61" i="6" s="1"/>
  <c r="C60" i="6"/>
  <c r="AC60" i="6" s="1"/>
  <c r="C59" i="6"/>
  <c r="AC59" i="6" s="1"/>
  <c r="C58" i="6"/>
  <c r="AC58" i="6" s="1"/>
  <c r="C57" i="6"/>
  <c r="AC57" i="6" s="1"/>
  <c r="C56" i="6"/>
  <c r="AC56" i="6" s="1"/>
  <c r="C55" i="6"/>
  <c r="AC55" i="6" s="1"/>
  <c r="C54" i="6"/>
  <c r="AC54" i="6" s="1"/>
  <c r="Q63" i="6"/>
  <c r="AO63" i="6" s="1"/>
  <c r="R60" i="6"/>
  <c r="AP60" i="6" s="1"/>
  <c r="Q59" i="6"/>
  <c r="AO59" i="6" s="1"/>
  <c r="R56" i="6"/>
  <c r="AP56" i="6" s="1"/>
  <c r="Q55" i="6"/>
  <c r="AO55" i="6" s="1"/>
  <c r="R52" i="6"/>
  <c r="AP52" i="6" s="1"/>
  <c r="Q51" i="6"/>
  <c r="AO51" i="6" s="1"/>
  <c r="R48" i="6"/>
  <c r="AP48" i="6" s="1"/>
  <c r="Q47" i="6"/>
  <c r="AO47" i="6" s="1"/>
  <c r="R44" i="6"/>
  <c r="AP44" i="6" s="1"/>
  <c r="Q43" i="6"/>
  <c r="AO43" i="6" s="1"/>
  <c r="R40" i="6"/>
  <c r="AP40" i="6" s="1"/>
  <c r="Q39" i="6"/>
  <c r="AO39" i="6" s="1"/>
  <c r="R36" i="6"/>
  <c r="AP36" i="6" s="1"/>
  <c r="Q35" i="6"/>
  <c r="AO35" i="6" s="1"/>
  <c r="R32" i="6"/>
  <c r="AP32" i="6" s="1"/>
  <c r="Q31" i="6"/>
  <c r="AO31" i="6" s="1"/>
  <c r="R28" i="6"/>
  <c r="AP28" i="6" s="1"/>
  <c r="Q27" i="6"/>
  <c r="AO27" i="6" s="1"/>
  <c r="R24" i="6"/>
  <c r="AP24" i="6" s="1"/>
  <c r="Q23" i="6"/>
  <c r="AO23" i="6" s="1"/>
  <c r="R20" i="6"/>
  <c r="AP20" i="6" s="1"/>
  <c r="Q19" i="6"/>
  <c r="AO19" i="6" s="1"/>
  <c r="Q18" i="6"/>
  <c r="AO18" i="6" s="1"/>
  <c r="Q17" i="6"/>
  <c r="AO17" i="6" s="1"/>
  <c r="Q16" i="6"/>
  <c r="AO16" i="6" s="1"/>
  <c r="Q15" i="6"/>
  <c r="AO15" i="6" s="1"/>
  <c r="Q14" i="6"/>
  <c r="AO14" i="6" s="1"/>
  <c r="Q13" i="6"/>
  <c r="AO13" i="6" s="1"/>
  <c r="Q12" i="6"/>
  <c r="AO12" i="6" s="1"/>
  <c r="Q11" i="6"/>
  <c r="AO11" i="6" s="1"/>
  <c r="Q10" i="6"/>
  <c r="AO10" i="6" s="1"/>
  <c r="Q9" i="6"/>
  <c r="AO9" i="6" s="1"/>
  <c r="Q8" i="6"/>
  <c r="AO8" i="6" s="1"/>
  <c r="Q7" i="6"/>
  <c r="AO7" i="6" s="1"/>
  <c r="Q6" i="6"/>
  <c r="AO6" i="6" s="1"/>
  <c r="Q5" i="6"/>
  <c r="AO5" i="6" s="1"/>
  <c r="Q4" i="6"/>
  <c r="AO4" i="6" s="1"/>
  <c r="C99" i="6"/>
  <c r="AC99" i="6" s="1"/>
  <c r="C98" i="6"/>
  <c r="AC98" i="6" s="1"/>
  <c r="C97" i="6"/>
  <c r="AC97" i="6" s="1"/>
  <c r="C96" i="6"/>
  <c r="AC96" i="6" s="1"/>
  <c r="C95" i="6"/>
  <c r="AC95" i="6" s="1"/>
  <c r="C94" i="6"/>
  <c r="AC94" i="6" s="1"/>
  <c r="C93" i="6"/>
  <c r="AC93" i="6" s="1"/>
  <c r="C92" i="6"/>
  <c r="AC92" i="6" s="1"/>
  <c r="C91" i="6"/>
  <c r="AC91" i="6" s="1"/>
  <c r="C90" i="6"/>
  <c r="AC90" i="6" s="1"/>
  <c r="C89" i="6"/>
  <c r="AC89" i="6" s="1"/>
  <c r="C88" i="6"/>
  <c r="AC88" i="6" s="1"/>
  <c r="C87" i="6"/>
  <c r="AC87" i="6" s="1"/>
  <c r="C86" i="6"/>
  <c r="AC86" i="6" s="1"/>
  <c r="C85" i="6"/>
  <c r="AC85" i="6" s="1"/>
  <c r="C84" i="6"/>
  <c r="AC84" i="6" s="1"/>
  <c r="C83" i="6"/>
  <c r="AC83" i="6" s="1"/>
  <c r="C82" i="6"/>
  <c r="AC82" i="6" s="1"/>
  <c r="C81" i="6"/>
  <c r="AC81" i="6" s="1"/>
  <c r="C80" i="6"/>
  <c r="AC80" i="6" s="1"/>
  <c r="C79" i="6"/>
  <c r="AC79" i="6" s="1"/>
  <c r="C78" i="6"/>
  <c r="AC78" i="6" s="1"/>
  <c r="C77" i="6"/>
  <c r="AC77" i="6" s="1"/>
  <c r="C76" i="6"/>
  <c r="AC76" i="6" s="1"/>
  <c r="C75" i="6"/>
  <c r="AC75" i="6" s="1"/>
  <c r="C74" i="6"/>
  <c r="AC74" i="6" s="1"/>
  <c r="C73" i="6"/>
  <c r="AC73" i="6" s="1"/>
  <c r="C72" i="6"/>
  <c r="AC72" i="6" s="1"/>
  <c r="C71" i="6"/>
  <c r="AC71" i="6" s="1"/>
  <c r="C70" i="6"/>
  <c r="AC70" i="6" s="1"/>
  <c r="C69" i="6"/>
  <c r="AC69" i="6" s="1"/>
  <c r="C68" i="6"/>
  <c r="AC68" i="6" s="1"/>
  <c r="C67" i="6"/>
  <c r="AC67" i="6" s="1"/>
  <c r="C66" i="6"/>
  <c r="AC66" i="6" s="1"/>
  <c r="Q48" i="6"/>
  <c r="AO48" i="6" s="1"/>
  <c r="Q52" i="6"/>
  <c r="AO52" i="6" s="1"/>
  <c r="Q56" i="6"/>
  <c r="AO56" i="6" s="1"/>
  <c r="Q60" i="6"/>
  <c r="AO60" i="6" s="1"/>
  <c r="Q64" i="6"/>
  <c r="AO64" i="6" s="1"/>
  <c r="Q72" i="6"/>
  <c r="AO72" i="6" s="1"/>
  <c r="Q80" i="6"/>
  <c r="AO80" i="6" s="1"/>
  <c r="Q88" i="6"/>
  <c r="AO88" i="6" s="1"/>
  <c r="Q96" i="6"/>
  <c r="AO96" i="6" s="1"/>
  <c r="T102" i="6"/>
  <c r="T103" i="6" s="1"/>
  <c r="X102" i="6"/>
  <c r="X103" i="6" s="1"/>
  <c r="AB102" i="6"/>
  <c r="AB103" i="6" s="1"/>
  <c r="U102" i="6"/>
  <c r="U103" i="6" s="1"/>
  <c r="Y102" i="6"/>
  <c r="Y103" i="6" s="1"/>
  <c r="Q104" i="6" l="1"/>
  <c r="R25" i="7" s="1"/>
  <c r="E102" i="6"/>
  <c r="AE89" i="6"/>
  <c r="S104" i="6"/>
  <c r="BO28" i="6" s="1"/>
  <c r="C104" i="6"/>
  <c r="BA28" i="6" s="1"/>
  <c r="D104" i="6"/>
  <c r="BB28" i="6" s="1"/>
  <c r="R104" i="6"/>
  <c r="BN28" i="6" s="1"/>
  <c r="L25" i="7"/>
  <c r="S102" i="6"/>
  <c r="H25" i="7"/>
  <c r="Q102" i="6"/>
  <c r="N25" i="7"/>
  <c r="M25" i="7"/>
  <c r="D102" i="6"/>
  <c r="R102" i="6"/>
  <c r="J25" i="7"/>
  <c r="I25" i="7"/>
  <c r="C102" i="6"/>
  <c r="K25" i="7"/>
  <c r="AB25" i="7"/>
  <c r="X25" i="7"/>
  <c r="BX28" i="6"/>
  <c r="BT28" i="6"/>
  <c r="BP28" i="6"/>
  <c r="AA25" i="7"/>
  <c r="W25" i="7"/>
  <c r="Z25" i="7"/>
  <c r="V25" i="7"/>
  <c r="BM28" i="6" l="1"/>
  <c r="E104" i="6"/>
  <c r="E25" i="7" s="1"/>
  <c r="D25" i="7"/>
  <c r="C25" i="7"/>
  <c r="R103" i="6"/>
  <c r="T25" i="7"/>
  <c r="D103" i="6"/>
  <c r="S103" i="6"/>
  <c r="C103" i="6"/>
  <c r="E103" i="6"/>
  <c r="Q103" i="6"/>
  <c r="S25" i="7"/>
  <c r="BC28" i="6" l="1"/>
  <c r="M19" i="8"/>
  <c r="L14" i="8"/>
  <c r="L16" i="8"/>
  <c r="L15" i="8"/>
  <c r="M15" i="8"/>
  <c r="M16" i="8"/>
  <c r="M13" i="8"/>
  <c r="M14" i="8"/>
  <c r="L19" i="8"/>
  <c r="L20" i="8"/>
  <c r="L21" i="8"/>
  <c r="L22" i="8"/>
  <c r="L13" i="8"/>
  <c r="M20" i="8"/>
  <c r="M22" i="8"/>
  <c r="M21" i="8"/>
  <c r="BE28" i="6" l="1"/>
  <c r="G25" i="7"/>
  <c r="K13" i="8"/>
  <c r="M30" i="8"/>
  <c r="M31" i="8" s="1"/>
  <c r="L26" i="8"/>
  <c r="L27" i="8" s="1"/>
  <c r="L30" i="8"/>
  <c r="L31" i="8" s="1"/>
  <c r="M26" i="8"/>
  <c r="M27" i="8" s="1"/>
  <c r="E21" i="8"/>
  <c r="F21" i="8"/>
  <c r="G21" i="8"/>
  <c r="H21" i="8"/>
  <c r="I21" i="8"/>
  <c r="J21" i="8"/>
  <c r="K21" i="8"/>
  <c r="E22" i="8"/>
  <c r="F22" i="8"/>
  <c r="G22" i="8"/>
  <c r="H22" i="8"/>
  <c r="I22" i="8"/>
  <c r="J22" i="8"/>
  <c r="K22" i="8"/>
  <c r="E19" i="8"/>
  <c r="F19" i="8"/>
  <c r="G19" i="8"/>
  <c r="H19" i="8"/>
  <c r="I19" i="8"/>
  <c r="J19" i="8"/>
  <c r="K19" i="8"/>
  <c r="E20" i="8"/>
  <c r="F20" i="8"/>
  <c r="G20" i="8"/>
  <c r="H20" i="8"/>
  <c r="I20" i="8"/>
  <c r="J20" i="8"/>
  <c r="K20" i="8"/>
  <c r="E15" i="8"/>
  <c r="F15" i="8"/>
  <c r="G15" i="8"/>
  <c r="H15" i="8"/>
  <c r="I15" i="8"/>
  <c r="J15" i="8"/>
  <c r="K15" i="8"/>
  <c r="E16" i="8"/>
  <c r="F16" i="8"/>
  <c r="G16" i="8"/>
  <c r="H16" i="8"/>
  <c r="I16" i="8"/>
  <c r="J16" i="8"/>
  <c r="K16" i="8"/>
  <c r="E13" i="8"/>
  <c r="F13" i="8"/>
  <c r="G13" i="8"/>
  <c r="H13" i="8"/>
  <c r="I13" i="8"/>
  <c r="J13" i="8"/>
  <c r="E14" i="8"/>
  <c r="F14" i="8"/>
  <c r="G14" i="8"/>
  <c r="H14" i="8"/>
  <c r="I14" i="8"/>
  <c r="J14" i="8"/>
  <c r="K14" i="8"/>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A3" i="7" s="1"/>
  <c r="C90" i="2"/>
  <c r="A4" i="7" s="1"/>
  <c r="C91" i="2"/>
  <c r="A5" i="7" s="1"/>
  <c r="C92" i="2"/>
  <c r="A6" i="7" s="1"/>
  <c r="C93" i="2"/>
  <c r="A7" i="7" s="1"/>
  <c r="C94" i="2"/>
  <c r="A8" i="7" s="1"/>
  <c r="C95" i="2"/>
  <c r="C96" i="2"/>
  <c r="C97" i="2"/>
  <c r="C98" i="2"/>
  <c r="C3" i="2"/>
  <c r="BD28" i="6" l="1"/>
  <c r="F25" i="7"/>
  <c r="O22" i="4"/>
  <c r="P22" i="4"/>
  <c r="P58" i="4"/>
  <c r="O58" i="4"/>
  <c r="P59" i="5"/>
  <c r="O59" i="5"/>
  <c r="P72" i="4"/>
  <c r="O72" i="4"/>
  <c r="O27" i="4"/>
  <c r="P27" i="4"/>
  <c r="P91" i="5"/>
  <c r="O91" i="5"/>
  <c r="P71" i="5"/>
  <c r="O71" i="5"/>
  <c r="P7" i="5"/>
  <c r="O7" i="5"/>
  <c r="O18" i="4"/>
  <c r="P18" i="4"/>
  <c r="P5" i="4"/>
  <c r="O5" i="4"/>
  <c r="P77" i="5"/>
  <c r="O77" i="5"/>
  <c r="P45" i="5"/>
  <c r="O45" i="5"/>
  <c r="P13" i="5"/>
  <c r="O13" i="5"/>
  <c r="P86" i="5"/>
  <c r="O86" i="5"/>
  <c r="P82" i="5"/>
  <c r="O82" i="5"/>
  <c r="P78" i="5"/>
  <c r="O78" i="5"/>
  <c r="P74" i="5"/>
  <c r="O74" i="5"/>
  <c r="P70" i="5"/>
  <c r="O70" i="5"/>
  <c r="P66" i="5"/>
  <c r="O66" i="5"/>
  <c r="P62" i="5"/>
  <c r="O62" i="5"/>
  <c r="P58" i="5"/>
  <c r="O58" i="5"/>
  <c r="P54" i="5"/>
  <c r="O54" i="5"/>
  <c r="P50" i="5"/>
  <c r="O50" i="5"/>
  <c r="P46" i="5"/>
  <c r="O46" i="5"/>
  <c r="P42" i="5"/>
  <c r="O42" i="5"/>
  <c r="P38" i="5"/>
  <c r="O38" i="5"/>
  <c r="P34" i="5"/>
  <c r="O34" i="5"/>
  <c r="P30" i="5"/>
  <c r="O30" i="5"/>
  <c r="P26" i="5"/>
  <c r="O26" i="5"/>
  <c r="P22" i="5"/>
  <c r="O22" i="5"/>
  <c r="P18" i="5"/>
  <c r="O18" i="5"/>
  <c r="P14" i="5"/>
  <c r="O14" i="5"/>
  <c r="P10" i="5"/>
  <c r="O10" i="5"/>
  <c r="P6" i="5"/>
  <c r="O6" i="5"/>
  <c r="P9" i="5"/>
  <c r="O9" i="5"/>
  <c r="P73" i="5"/>
  <c r="O73" i="5"/>
  <c r="P9" i="4"/>
  <c r="O9" i="4"/>
  <c r="P44" i="4"/>
  <c r="O44" i="4"/>
  <c r="P73" i="4"/>
  <c r="O73" i="4"/>
  <c r="O14" i="4"/>
  <c r="P14" i="4"/>
  <c r="P65" i="5"/>
  <c r="O65" i="5"/>
  <c r="P92" i="4"/>
  <c r="O92" i="4"/>
  <c r="P51" i="5"/>
  <c r="O51" i="5"/>
  <c r="O4" i="4"/>
  <c r="P4" i="4"/>
  <c r="P50" i="4"/>
  <c r="O50" i="4"/>
  <c r="P70" i="4"/>
  <c r="O70" i="4"/>
  <c r="P83" i="4"/>
  <c r="O83" i="4"/>
  <c r="P97" i="4"/>
  <c r="O97" i="4"/>
  <c r="P82" i="4"/>
  <c r="O82" i="4"/>
  <c r="P33" i="5"/>
  <c r="O33" i="5"/>
  <c r="P81" i="5"/>
  <c r="O81" i="5"/>
  <c r="P56" i="4"/>
  <c r="O56" i="4"/>
  <c r="P19" i="4"/>
  <c r="O19" i="4"/>
  <c r="P96" i="5"/>
  <c r="O96" i="5"/>
  <c r="P79" i="5"/>
  <c r="O79" i="5"/>
  <c r="P47" i="5"/>
  <c r="O47" i="5"/>
  <c r="P15" i="5"/>
  <c r="O15" i="5"/>
  <c r="P65" i="4"/>
  <c r="O65" i="4"/>
  <c r="P61" i="4"/>
  <c r="O61" i="4"/>
  <c r="P57" i="4"/>
  <c r="O57" i="4"/>
  <c r="P53" i="4"/>
  <c r="O53" i="4"/>
  <c r="P49" i="4"/>
  <c r="O49" i="4"/>
  <c r="O45" i="4"/>
  <c r="P45" i="4"/>
  <c r="P41" i="4"/>
  <c r="O41" i="4"/>
  <c r="O37" i="4"/>
  <c r="P37" i="4"/>
  <c r="P33" i="4"/>
  <c r="O33" i="4"/>
  <c r="O29" i="4"/>
  <c r="P29" i="4"/>
  <c r="O10" i="4"/>
  <c r="P10" i="4"/>
  <c r="P93" i="5"/>
  <c r="O93" i="5"/>
  <c r="P85" i="5"/>
  <c r="O85" i="5"/>
  <c r="P53" i="5"/>
  <c r="O53" i="5"/>
  <c r="P21" i="5"/>
  <c r="O21" i="5"/>
  <c r="P57" i="5"/>
  <c r="O57" i="5"/>
  <c r="P25" i="4"/>
  <c r="O25" i="4"/>
  <c r="P36" i="4"/>
  <c r="O36" i="4"/>
  <c r="P68" i="4"/>
  <c r="O68" i="4"/>
  <c r="P81" i="4"/>
  <c r="O81" i="4"/>
  <c r="P11" i="5"/>
  <c r="O11" i="5"/>
  <c r="P92" i="5"/>
  <c r="O92" i="5"/>
  <c r="P38" i="4"/>
  <c r="O38" i="4"/>
  <c r="P54" i="4"/>
  <c r="O54" i="4"/>
  <c r="P71" i="4"/>
  <c r="O71" i="4"/>
  <c r="P15" i="4"/>
  <c r="O15" i="4"/>
  <c r="P85" i="4"/>
  <c r="O85" i="4"/>
  <c r="P67" i="5"/>
  <c r="O67" i="5"/>
  <c r="P75" i="4"/>
  <c r="O75" i="4"/>
  <c r="P95" i="4"/>
  <c r="O95" i="4"/>
  <c r="P28" i="4"/>
  <c r="O28" i="4"/>
  <c r="P32" i="4"/>
  <c r="O32" i="4"/>
  <c r="P39" i="5"/>
  <c r="O39" i="5"/>
  <c r="P35" i="5"/>
  <c r="O35" i="5"/>
  <c r="O20" i="4"/>
  <c r="P20" i="4"/>
  <c r="P42" i="4"/>
  <c r="O42" i="4"/>
  <c r="P78" i="4"/>
  <c r="O78" i="4"/>
  <c r="P91" i="4"/>
  <c r="O91" i="4"/>
  <c r="P43" i="5"/>
  <c r="O43" i="5"/>
  <c r="P3" i="4"/>
  <c r="O3" i="4"/>
  <c r="P95" i="5"/>
  <c r="O95" i="5"/>
  <c r="O24" i="4"/>
  <c r="P24" i="4"/>
  <c r="P11" i="4"/>
  <c r="O11" i="4"/>
  <c r="P87" i="5"/>
  <c r="O87" i="5"/>
  <c r="P55" i="5"/>
  <c r="O55" i="5"/>
  <c r="P23" i="5"/>
  <c r="O23" i="5"/>
  <c r="P21" i="4"/>
  <c r="O21" i="4"/>
  <c r="P98" i="5"/>
  <c r="O98" i="5"/>
  <c r="P61" i="5"/>
  <c r="O61" i="5"/>
  <c r="P29" i="5"/>
  <c r="O29" i="5"/>
  <c r="P88" i="5"/>
  <c r="O88" i="5"/>
  <c r="P84" i="5"/>
  <c r="O84" i="5"/>
  <c r="P80" i="5"/>
  <c r="O80" i="5"/>
  <c r="P76" i="5"/>
  <c r="O76" i="5"/>
  <c r="P72" i="5"/>
  <c r="O72" i="5"/>
  <c r="P68" i="5"/>
  <c r="O68" i="5"/>
  <c r="P64" i="5"/>
  <c r="O64" i="5"/>
  <c r="P60" i="5"/>
  <c r="O60" i="5"/>
  <c r="P56" i="5"/>
  <c r="O56" i="5"/>
  <c r="P52" i="5"/>
  <c r="O52" i="5"/>
  <c r="P48" i="5"/>
  <c r="O48" i="5"/>
  <c r="P44" i="5"/>
  <c r="O44" i="5"/>
  <c r="P40" i="5"/>
  <c r="O40" i="5"/>
  <c r="P36" i="5"/>
  <c r="O36" i="5"/>
  <c r="P32" i="5"/>
  <c r="O32" i="5"/>
  <c r="P28" i="5"/>
  <c r="O28" i="5"/>
  <c r="P24" i="5"/>
  <c r="O24" i="5"/>
  <c r="P20" i="5"/>
  <c r="O20" i="5"/>
  <c r="P16" i="5"/>
  <c r="O16" i="5"/>
  <c r="P12" i="5"/>
  <c r="O12" i="5"/>
  <c r="P8" i="5"/>
  <c r="O8" i="5"/>
  <c r="P4" i="5"/>
  <c r="O4" i="5"/>
  <c r="P41" i="5"/>
  <c r="O41" i="5"/>
  <c r="P7" i="4"/>
  <c r="O7" i="4"/>
  <c r="P60" i="4"/>
  <c r="O60" i="4"/>
  <c r="P76" i="4"/>
  <c r="O76" i="4"/>
  <c r="P89" i="4"/>
  <c r="O89" i="4"/>
  <c r="P74" i="4"/>
  <c r="O74" i="4"/>
  <c r="P87" i="4"/>
  <c r="O87" i="4"/>
  <c r="P49" i="5"/>
  <c r="O49" i="5"/>
  <c r="P17" i="4"/>
  <c r="O17" i="4"/>
  <c r="P40" i="4"/>
  <c r="O40" i="4"/>
  <c r="P64" i="4"/>
  <c r="O64" i="4"/>
  <c r="P77" i="4"/>
  <c r="O77" i="4"/>
  <c r="P88" i="4"/>
  <c r="O88" i="4"/>
  <c r="P96" i="4"/>
  <c r="O96" i="4"/>
  <c r="P94" i="5"/>
  <c r="O94" i="5"/>
  <c r="P79" i="4"/>
  <c r="O79" i="4"/>
  <c r="P3" i="5"/>
  <c r="O3" i="5"/>
  <c r="O8" i="4"/>
  <c r="P8" i="4"/>
  <c r="P19" i="5"/>
  <c r="O19" i="5"/>
  <c r="P83" i="5"/>
  <c r="O83" i="5"/>
  <c r="O6" i="4"/>
  <c r="P6" i="4"/>
  <c r="P34" i="4"/>
  <c r="O34" i="4"/>
  <c r="P66" i="4"/>
  <c r="O66" i="4"/>
  <c r="P86" i="4"/>
  <c r="O86" i="4"/>
  <c r="P93" i="4"/>
  <c r="O93" i="4"/>
  <c r="P97" i="5"/>
  <c r="O97" i="5"/>
  <c r="P48" i="4"/>
  <c r="O48" i="4"/>
  <c r="P69" i="4"/>
  <c r="O69" i="4"/>
  <c r="P94" i="4"/>
  <c r="O94" i="4"/>
  <c r="O16" i="4"/>
  <c r="P16" i="4"/>
  <c r="P63" i="5"/>
  <c r="O63" i="5"/>
  <c r="P31" i="5"/>
  <c r="O31" i="5"/>
  <c r="P67" i="4"/>
  <c r="O67" i="4"/>
  <c r="P63" i="4"/>
  <c r="O63" i="4"/>
  <c r="P59" i="4"/>
  <c r="O59" i="4"/>
  <c r="P55" i="4"/>
  <c r="O55" i="4"/>
  <c r="P51" i="4"/>
  <c r="O51" i="4"/>
  <c r="P47" i="4"/>
  <c r="O47" i="4"/>
  <c r="P43" i="4"/>
  <c r="O43" i="4"/>
  <c r="P39" i="4"/>
  <c r="O39" i="4"/>
  <c r="P35" i="4"/>
  <c r="O35" i="4"/>
  <c r="P31" i="4"/>
  <c r="O31" i="4"/>
  <c r="P26" i="4"/>
  <c r="O26" i="4"/>
  <c r="P13" i="4"/>
  <c r="O13" i="4"/>
  <c r="P90" i="5"/>
  <c r="O90" i="5"/>
  <c r="P69" i="5"/>
  <c r="O69" i="5"/>
  <c r="P37" i="5"/>
  <c r="O37" i="5"/>
  <c r="P5" i="5"/>
  <c r="O5" i="5"/>
  <c r="P25" i="5"/>
  <c r="O25" i="5"/>
  <c r="P89" i="5"/>
  <c r="O89" i="5"/>
  <c r="P23" i="4"/>
  <c r="O23" i="4"/>
  <c r="P52" i="4"/>
  <c r="O52" i="4"/>
  <c r="P84" i="4"/>
  <c r="O84" i="4"/>
  <c r="P27" i="5"/>
  <c r="O27" i="5"/>
  <c r="P75" i="5"/>
  <c r="O75" i="5"/>
  <c r="O12" i="4"/>
  <c r="P12" i="4"/>
  <c r="P30" i="4"/>
  <c r="O30" i="4"/>
  <c r="P46" i="4"/>
  <c r="O46" i="4"/>
  <c r="P62" i="4"/>
  <c r="O62" i="4"/>
  <c r="P17" i="5"/>
  <c r="O17" i="5"/>
  <c r="P80" i="4"/>
  <c r="O80" i="4"/>
  <c r="P90" i="4"/>
  <c r="O90" i="4"/>
  <c r="P98" i="4"/>
  <c r="O98" i="4"/>
  <c r="B15" i="8"/>
  <c r="C20" i="8"/>
  <c r="D15" i="8"/>
  <c r="B22" i="8"/>
  <c r="C21" i="8"/>
  <c r="D19" i="8"/>
  <c r="C22" i="8"/>
  <c r="B13" i="8"/>
  <c r="D21" i="8"/>
  <c r="B19" i="8"/>
  <c r="B21" i="8"/>
  <c r="B20" i="8"/>
  <c r="C19" i="8"/>
  <c r="D22" i="8"/>
  <c r="C16" i="8"/>
  <c r="C15" i="8"/>
  <c r="B14" i="8"/>
  <c r="C14" i="8"/>
  <c r="D13" i="8"/>
  <c r="C13" i="8"/>
  <c r="D14" i="8"/>
  <c r="B16" i="8"/>
  <c r="D16" i="8"/>
  <c r="D20" i="8"/>
  <c r="D90" i="2"/>
  <c r="B90" i="2"/>
  <c r="D70" i="2"/>
  <c r="B70" i="2"/>
  <c r="B58" i="2"/>
  <c r="D58" i="2"/>
  <c r="D38" i="2"/>
  <c r="B38" i="2"/>
  <c r="D22" i="2"/>
  <c r="B22" i="2"/>
  <c r="D6" i="2"/>
  <c r="B6" i="2"/>
  <c r="D89" i="2"/>
  <c r="B89" i="2"/>
  <c r="B3" i="2"/>
  <c r="D3" i="2"/>
  <c r="D95" i="2"/>
  <c r="B95" i="2"/>
  <c r="B91" i="2"/>
  <c r="D91" i="2"/>
  <c r="D87" i="2"/>
  <c r="B87" i="2"/>
  <c r="D83" i="2"/>
  <c r="B83" i="2"/>
  <c r="B79" i="2"/>
  <c r="D79" i="2"/>
  <c r="B75" i="2"/>
  <c r="D75" i="2"/>
  <c r="D71" i="2"/>
  <c r="B71" i="2"/>
  <c r="B67" i="2"/>
  <c r="D67" i="2"/>
  <c r="D63" i="2"/>
  <c r="B63" i="2"/>
  <c r="B59" i="2"/>
  <c r="D59" i="2"/>
  <c r="D55" i="2"/>
  <c r="B55" i="2"/>
  <c r="D51" i="2"/>
  <c r="B51" i="2"/>
  <c r="D47" i="2"/>
  <c r="B47" i="2"/>
  <c r="D43" i="2"/>
  <c r="B43" i="2"/>
  <c r="D39" i="2"/>
  <c r="B39" i="2"/>
  <c r="B35" i="2"/>
  <c r="D35" i="2"/>
  <c r="D31" i="2"/>
  <c r="B31" i="2"/>
  <c r="D27" i="2"/>
  <c r="B27" i="2"/>
  <c r="D23" i="2"/>
  <c r="B23" i="2"/>
  <c r="D19" i="2"/>
  <c r="B19" i="2"/>
  <c r="D15" i="2"/>
  <c r="B15" i="2"/>
  <c r="B11" i="2"/>
  <c r="D11" i="2"/>
  <c r="D7" i="2"/>
  <c r="B7" i="2"/>
  <c r="D94" i="2"/>
  <c r="B94" i="2"/>
  <c r="D82" i="2"/>
  <c r="B82" i="2"/>
  <c r="D78" i="2"/>
  <c r="B78" i="2"/>
  <c r="D66" i="2"/>
  <c r="B66" i="2"/>
  <c r="D62" i="2"/>
  <c r="B62" i="2"/>
  <c r="D50" i="2"/>
  <c r="B50" i="2"/>
  <c r="D46" i="2"/>
  <c r="B46" i="2"/>
  <c r="D34" i="2"/>
  <c r="B34" i="2"/>
  <c r="D30" i="2"/>
  <c r="B30" i="2"/>
  <c r="D18" i="2"/>
  <c r="B18" i="2"/>
  <c r="D14" i="2"/>
  <c r="B14" i="2"/>
  <c r="D97" i="2"/>
  <c r="B97" i="2"/>
  <c r="D85" i="2"/>
  <c r="B85" i="2"/>
  <c r="D81" i="2"/>
  <c r="B81" i="2"/>
  <c r="D77" i="2"/>
  <c r="B77" i="2"/>
  <c r="D73" i="2"/>
  <c r="B73" i="2"/>
  <c r="D69" i="2"/>
  <c r="B69" i="2"/>
  <c r="D65" i="2"/>
  <c r="B65" i="2"/>
  <c r="D61" i="2"/>
  <c r="B61" i="2"/>
  <c r="D57" i="2"/>
  <c r="B57" i="2"/>
  <c r="D53" i="2"/>
  <c r="B53" i="2"/>
  <c r="D49" i="2"/>
  <c r="B49" i="2"/>
  <c r="D45" i="2"/>
  <c r="B45" i="2"/>
  <c r="D41" i="2"/>
  <c r="B41" i="2"/>
  <c r="D37" i="2"/>
  <c r="B37" i="2"/>
  <c r="D33" i="2"/>
  <c r="B33" i="2"/>
  <c r="D29" i="2"/>
  <c r="B29" i="2"/>
  <c r="D25" i="2"/>
  <c r="B25" i="2"/>
  <c r="D21" i="2"/>
  <c r="B21" i="2"/>
  <c r="D17" i="2"/>
  <c r="B17" i="2"/>
  <c r="D13" i="2"/>
  <c r="B13" i="2"/>
  <c r="D9" i="2"/>
  <c r="B9" i="2"/>
  <c r="D5" i="2"/>
  <c r="B5" i="2"/>
  <c r="B98" i="2"/>
  <c r="D98" i="2"/>
  <c r="D86" i="2"/>
  <c r="B86" i="2"/>
  <c r="D74" i="2"/>
  <c r="B74" i="2"/>
  <c r="D54" i="2"/>
  <c r="B54" i="2"/>
  <c r="B42" i="2"/>
  <c r="D42" i="2"/>
  <c r="D26" i="2"/>
  <c r="B26" i="2"/>
  <c r="B10" i="2"/>
  <c r="D10" i="2"/>
  <c r="D93" i="2"/>
  <c r="B93" i="2"/>
  <c r="D96" i="2"/>
  <c r="B96" i="2"/>
  <c r="D92" i="2"/>
  <c r="B92" i="2"/>
  <c r="D88" i="2"/>
  <c r="B88" i="2"/>
  <c r="D84" i="2"/>
  <c r="B84" i="2"/>
  <c r="D80" i="2"/>
  <c r="B80" i="2"/>
  <c r="D76" i="2"/>
  <c r="B76" i="2"/>
  <c r="D72" i="2"/>
  <c r="B72" i="2"/>
  <c r="D68" i="2"/>
  <c r="B68" i="2"/>
  <c r="D64" i="2"/>
  <c r="B64" i="2"/>
  <c r="D60" i="2"/>
  <c r="B60" i="2"/>
  <c r="D56" i="2"/>
  <c r="B56" i="2"/>
  <c r="D52" i="2"/>
  <c r="B52" i="2"/>
  <c r="D48" i="2"/>
  <c r="B48" i="2"/>
  <c r="D44" i="2"/>
  <c r="B44" i="2"/>
  <c r="D40" i="2"/>
  <c r="B40" i="2"/>
  <c r="D36" i="2"/>
  <c r="B36" i="2"/>
  <c r="D32" i="2"/>
  <c r="B32" i="2"/>
  <c r="D28" i="2"/>
  <c r="B28" i="2"/>
  <c r="D24" i="2"/>
  <c r="B24" i="2"/>
  <c r="D20" i="2"/>
  <c r="B20" i="2"/>
  <c r="D16" i="2"/>
  <c r="B16" i="2"/>
  <c r="D12" i="2"/>
  <c r="B12" i="2"/>
  <c r="D8" i="2"/>
  <c r="B8" i="2"/>
  <c r="D4" i="2"/>
  <c r="B4" i="2"/>
  <c r="O15" i="8" l="1"/>
  <c r="N15" i="8"/>
  <c r="N16" i="8"/>
  <c r="O19" i="8"/>
  <c r="N19" i="8"/>
  <c r="N14" i="8"/>
  <c r="N21" i="8"/>
  <c r="O21" i="8"/>
  <c r="N20" i="8"/>
  <c r="O13" i="8"/>
  <c r="N13" i="8"/>
  <c r="N22" i="8"/>
  <c r="IT8" i="1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7"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3" i="9"/>
  <c r="C2" i="8"/>
  <c r="L2" i="8"/>
  <c r="L1" i="8"/>
  <c r="A24" i="8" s="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3" i="5"/>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3" i="4"/>
  <c r="D2" i="9"/>
  <c r="CZ2" i="6" s="1"/>
  <c r="C2" i="9"/>
  <c r="G2" i="9" s="1"/>
  <c r="A11" i="8"/>
  <c r="B22" i="7"/>
  <c r="D22" i="7" s="1"/>
  <c r="F22" i="7" s="1"/>
  <c r="H22" i="7" s="1"/>
  <c r="J22" i="7" s="1"/>
  <c r="L22" i="7" s="1"/>
  <c r="N22" i="7" s="1"/>
  <c r="B21" i="7"/>
  <c r="D21" i="7" s="1"/>
  <c r="F21" i="7" s="1"/>
  <c r="H21" i="7" s="1"/>
  <c r="J21" i="7" s="1"/>
  <c r="L21" i="7" s="1"/>
  <c r="N21" i="7" s="1"/>
  <c r="B20" i="7"/>
  <c r="D20" i="7" s="1"/>
  <c r="F20" i="7" s="1"/>
  <c r="H20" i="7" s="1"/>
  <c r="J20" i="7" s="1"/>
  <c r="L20" i="7" s="1"/>
  <c r="N20" i="7" s="1"/>
  <c r="B19" i="7"/>
  <c r="D19" i="7" s="1"/>
  <c r="F19" i="7" s="1"/>
  <c r="H19" i="7" s="1"/>
  <c r="J19" i="7" s="1"/>
  <c r="L19" i="7" s="1"/>
  <c r="N19" i="7" s="1"/>
  <c r="B18" i="7"/>
  <c r="D18" i="7" s="1"/>
  <c r="F18" i="7" s="1"/>
  <c r="H18" i="7" s="1"/>
  <c r="J18" i="7" s="1"/>
  <c r="L18" i="7" s="1"/>
  <c r="N18" i="7" s="1"/>
  <c r="B17" i="7"/>
  <c r="D17" i="7" s="1"/>
  <c r="F17" i="7" s="1"/>
  <c r="H17" i="7" s="1"/>
  <c r="J17" i="7" s="1"/>
  <c r="L17" i="7" s="1"/>
  <c r="N17" i="7" s="1"/>
  <c r="B16" i="7"/>
  <c r="D16" i="7" s="1"/>
  <c r="F16" i="7" s="1"/>
  <c r="H16" i="7" s="1"/>
  <c r="J16" i="7" s="1"/>
  <c r="L16" i="7" s="1"/>
  <c r="N16" i="7" s="1"/>
  <c r="B15" i="7"/>
  <c r="D15" i="7" s="1"/>
  <c r="F15" i="7" s="1"/>
  <c r="H15" i="7" s="1"/>
  <c r="J15" i="7" s="1"/>
  <c r="L15" i="7" s="1"/>
  <c r="N15" i="7" s="1"/>
  <c r="B14" i="7"/>
  <c r="D14" i="7" s="1"/>
  <c r="F14" i="7" s="1"/>
  <c r="H14" i="7" s="1"/>
  <c r="J14" i="7" s="1"/>
  <c r="L14" i="7" s="1"/>
  <c r="N14" i="7" s="1"/>
  <c r="B13" i="7"/>
  <c r="D13" i="7" s="1"/>
  <c r="F13" i="7" s="1"/>
  <c r="H13" i="7" s="1"/>
  <c r="J13" i="7" s="1"/>
  <c r="L13" i="7" s="1"/>
  <c r="N13" i="7" s="1"/>
  <c r="B12" i="7"/>
  <c r="D12" i="7" s="1"/>
  <c r="F12" i="7" s="1"/>
  <c r="H12" i="7" s="1"/>
  <c r="J12" i="7" s="1"/>
  <c r="L12" i="7" s="1"/>
  <c r="N12" i="7" s="1"/>
  <c r="B11" i="7"/>
  <c r="D11" i="7" s="1"/>
  <c r="F11" i="7" s="1"/>
  <c r="H11" i="7" s="1"/>
  <c r="J11" i="7" s="1"/>
  <c r="L11" i="7" s="1"/>
  <c r="N11" i="7" s="1"/>
  <c r="B10" i="7"/>
  <c r="D10" i="7" s="1"/>
  <c r="F10" i="7" s="1"/>
  <c r="H10" i="7" s="1"/>
  <c r="J10" i="7" s="1"/>
  <c r="L10" i="7" s="1"/>
  <c r="N10" i="7" s="1"/>
  <c r="B9" i="7"/>
  <c r="D9" i="7" s="1"/>
  <c r="F9" i="7" s="1"/>
  <c r="H9" i="7" s="1"/>
  <c r="J9" i="7" s="1"/>
  <c r="L9" i="7" s="1"/>
  <c r="N9" i="7" s="1"/>
  <c r="B8" i="7"/>
  <c r="P22" i="7"/>
  <c r="P21" i="7"/>
  <c r="P20" i="7"/>
  <c r="P19" i="7"/>
  <c r="P18" i="7"/>
  <c r="P17" i="7"/>
  <c r="P16" i="7"/>
  <c r="P15" i="7"/>
  <c r="P14" i="7"/>
  <c r="P13" i="7"/>
  <c r="P12" i="7"/>
  <c r="P11" i="7"/>
  <c r="P10" i="7"/>
  <c r="P9" i="7"/>
  <c r="P8" i="7"/>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A4" i="6"/>
  <c r="A5" i="6"/>
  <c r="BY5" i="6" s="1"/>
  <c r="A6" i="6"/>
  <c r="DA6" i="6" s="1"/>
  <c r="A7" i="6"/>
  <c r="BY7" i="6" s="1"/>
  <c r="A8" i="6"/>
  <c r="DA8" i="6" s="1"/>
  <c r="A9" i="6"/>
  <c r="BY9" i="6" s="1"/>
  <c r="A10" i="6"/>
  <c r="DA10" i="6" s="1"/>
  <c r="A11" i="6"/>
  <c r="BY11" i="6" s="1"/>
  <c r="A12" i="6"/>
  <c r="BY12" i="6" s="1"/>
  <c r="A13" i="6"/>
  <c r="BY13" i="6" s="1"/>
  <c r="A14" i="6"/>
  <c r="BY14" i="6" s="1"/>
  <c r="A15" i="6"/>
  <c r="BY15" i="6" s="1"/>
  <c r="A16" i="6"/>
  <c r="BY16" i="6" s="1"/>
  <c r="A17" i="6"/>
  <c r="BY17" i="6" s="1"/>
  <c r="A18" i="6"/>
  <c r="DA18" i="6" s="1"/>
  <c r="A19" i="6"/>
  <c r="BY19" i="6" s="1"/>
  <c r="A20" i="6"/>
  <c r="DA20" i="6" s="1"/>
  <c r="A21" i="6"/>
  <c r="BY21" i="6" s="1"/>
  <c r="A22" i="6"/>
  <c r="DA22" i="6" s="1"/>
  <c r="A23" i="6"/>
  <c r="A24" i="6"/>
  <c r="DA24" i="6" s="1"/>
  <c r="A25" i="6"/>
  <c r="A26" i="6"/>
  <c r="BY26" i="6" s="1"/>
  <c r="A27" i="6"/>
  <c r="A28" i="6"/>
  <c r="BY28" i="6" s="1"/>
  <c r="A29" i="6"/>
  <c r="A30" i="6"/>
  <c r="BY30" i="6" s="1"/>
  <c r="A31" i="6"/>
  <c r="A32" i="6"/>
  <c r="BY32" i="6" s="1"/>
  <c r="A33" i="6"/>
  <c r="A34" i="6"/>
  <c r="BY34" i="6" s="1"/>
  <c r="A35" i="6"/>
  <c r="BY35" i="6" s="1"/>
  <c r="A36" i="6"/>
  <c r="BY36" i="6" s="1"/>
  <c r="A37" i="6"/>
  <c r="BY37" i="6" s="1"/>
  <c r="A38" i="6"/>
  <c r="DA38" i="6" s="1"/>
  <c r="A39" i="6"/>
  <c r="A40" i="6"/>
  <c r="DA40" i="6" s="1"/>
  <c r="A41" i="6"/>
  <c r="A42" i="6"/>
  <c r="DA42" i="6" s="1"/>
  <c r="A43" i="6"/>
  <c r="A44" i="6"/>
  <c r="DA44" i="6" s="1"/>
  <c r="A45" i="6"/>
  <c r="BY45" i="6" s="1"/>
  <c r="A46" i="6"/>
  <c r="BY46" i="6" s="1"/>
  <c r="A47" i="6"/>
  <c r="BY47" i="6" s="1"/>
  <c r="A48" i="6"/>
  <c r="DA48" i="6" s="1"/>
  <c r="A49" i="6"/>
  <c r="BY49" i="6" s="1"/>
  <c r="A50" i="6"/>
  <c r="DA50" i="6" s="1"/>
  <c r="A51" i="6"/>
  <c r="BY51" i="6" s="1"/>
  <c r="A52" i="6"/>
  <c r="DA52" i="6" s="1"/>
  <c r="A53" i="6"/>
  <c r="BY53" i="6" s="1"/>
  <c r="A54" i="6"/>
  <c r="DA54" i="6" s="1"/>
  <c r="A55" i="6"/>
  <c r="BY55" i="6" s="1"/>
  <c r="A56" i="6"/>
  <c r="DA56" i="6" s="1"/>
  <c r="A57" i="6"/>
  <c r="A58" i="6"/>
  <c r="A59" i="6"/>
  <c r="BY59" i="6" s="1"/>
  <c r="A60" i="6"/>
  <c r="A61" i="6"/>
  <c r="DA61" i="6" s="1"/>
  <c r="A62" i="6"/>
  <c r="A63" i="6"/>
  <c r="BY63" i="6" s="1"/>
  <c r="A64" i="6"/>
  <c r="A65" i="6"/>
  <c r="BY65" i="6" s="1"/>
  <c r="A66" i="6"/>
  <c r="A67" i="6"/>
  <c r="BY67" i="6" s="1"/>
  <c r="A68" i="6"/>
  <c r="A69" i="6"/>
  <c r="DA69" i="6" s="1"/>
  <c r="A70" i="6"/>
  <c r="A71" i="6"/>
  <c r="BY71" i="6" s="1"/>
  <c r="A72" i="6"/>
  <c r="A73" i="6"/>
  <c r="BY73" i="6" s="1"/>
  <c r="A74" i="6"/>
  <c r="DA74" i="6" s="1"/>
  <c r="A75" i="6"/>
  <c r="A76" i="6"/>
  <c r="DA76" i="6" s="1"/>
  <c r="A77" i="6"/>
  <c r="A78" i="6"/>
  <c r="DA78" i="6" s="1"/>
  <c r="A79" i="6"/>
  <c r="A80" i="6"/>
  <c r="DA80" i="6" s="1"/>
  <c r="A81" i="6"/>
  <c r="A82" i="6"/>
  <c r="DA82" i="6" s="1"/>
  <c r="A83" i="6"/>
  <c r="A84" i="6"/>
  <c r="DA84" i="6" s="1"/>
  <c r="A85" i="6"/>
  <c r="A86" i="6"/>
  <c r="DA86" i="6" s="1"/>
  <c r="A87" i="6"/>
  <c r="A88" i="6"/>
  <c r="DA88" i="6" s="1"/>
  <c r="A89" i="6"/>
  <c r="A90" i="6"/>
  <c r="DA90" i="6" s="1"/>
  <c r="A91" i="6"/>
  <c r="A92" i="6"/>
  <c r="DA92" i="6" s="1"/>
  <c r="A93" i="6"/>
  <c r="BY93" i="6" s="1"/>
  <c r="A94" i="6"/>
  <c r="BY94" i="6" s="1"/>
  <c r="A95" i="6"/>
  <c r="BY95" i="6" s="1"/>
  <c r="A96" i="6"/>
  <c r="DA96" i="6" s="1"/>
  <c r="A97" i="6"/>
  <c r="DA97" i="6" s="1"/>
  <c r="A98" i="6"/>
  <c r="DA98" i="6" s="1"/>
  <c r="A99" i="6"/>
  <c r="BY99" i="6" s="1"/>
  <c r="DA4" i="6"/>
  <c r="R12" i="7" l="1"/>
  <c r="V12" i="7"/>
  <c r="Z12" i="7"/>
  <c r="S12" i="7"/>
  <c r="W12" i="7"/>
  <c r="AA12" i="7"/>
  <c r="T12" i="7"/>
  <c r="X12" i="7"/>
  <c r="AB12" i="7"/>
  <c r="U12" i="7"/>
  <c r="Y12" i="7"/>
  <c r="AC12" i="7"/>
  <c r="AO2" i="6"/>
  <c r="Q2" i="6"/>
  <c r="R10" i="7"/>
  <c r="V10" i="7"/>
  <c r="Z10" i="7"/>
  <c r="S10" i="7"/>
  <c r="W10" i="7"/>
  <c r="AA10" i="7"/>
  <c r="T10" i="7"/>
  <c r="X10" i="7"/>
  <c r="AB10" i="7"/>
  <c r="U10" i="7"/>
  <c r="Y10" i="7"/>
  <c r="AC10" i="7"/>
  <c r="R14" i="7"/>
  <c r="V14" i="7"/>
  <c r="Z14" i="7"/>
  <c r="S14" i="7"/>
  <c r="W14" i="7"/>
  <c r="AA14" i="7"/>
  <c r="T14" i="7"/>
  <c r="X14" i="7"/>
  <c r="AB14" i="7"/>
  <c r="U14" i="7"/>
  <c r="Y14" i="7"/>
  <c r="AC14" i="7"/>
  <c r="R18" i="7"/>
  <c r="V18" i="7"/>
  <c r="Z18" i="7"/>
  <c r="S18" i="7"/>
  <c r="W18" i="7"/>
  <c r="AA18" i="7"/>
  <c r="T18" i="7"/>
  <c r="X18" i="7"/>
  <c r="AB18" i="7"/>
  <c r="U18" i="7"/>
  <c r="Y18" i="7"/>
  <c r="AC18" i="7"/>
  <c r="R22" i="7"/>
  <c r="V22" i="7"/>
  <c r="Z22" i="7"/>
  <c r="S22" i="7"/>
  <c r="W22" i="7"/>
  <c r="AA22" i="7"/>
  <c r="T22" i="7"/>
  <c r="X22" i="7"/>
  <c r="AB22" i="7"/>
  <c r="U22" i="7"/>
  <c r="Y22" i="7"/>
  <c r="AC22" i="7"/>
  <c r="R11" i="7"/>
  <c r="V11" i="7"/>
  <c r="Z11" i="7"/>
  <c r="S11" i="7"/>
  <c r="W11" i="7"/>
  <c r="AA11" i="7"/>
  <c r="T11" i="7"/>
  <c r="X11" i="7"/>
  <c r="AB11" i="7"/>
  <c r="U11" i="7"/>
  <c r="Y11" i="7"/>
  <c r="AC11" i="7"/>
  <c r="R15" i="7"/>
  <c r="V15" i="7"/>
  <c r="Z15" i="7"/>
  <c r="S15" i="7"/>
  <c r="W15" i="7"/>
  <c r="AA15" i="7"/>
  <c r="T15" i="7"/>
  <c r="X15" i="7"/>
  <c r="AB15" i="7"/>
  <c r="U15" i="7"/>
  <c r="Y15" i="7"/>
  <c r="AC15" i="7"/>
  <c r="R19" i="7"/>
  <c r="V19" i="7"/>
  <c r="Z19" i="7"/>
  <c r="S19" i="7"/>
  <c r="W19" i="7"/>
  <c r="AA19" i="7"/>
  <c r="T19" i="7"/>
  <c r="X19" i="7"/>
  <c r="AB19" i="7"/>
  <c r="U19" i="7"/>
  <c r="Y19" i="7"/>
  <c r="AC19" i="7"/>
  <c r="R16" i="7"/>
  <c r="V16" i="7"/>
  <c r="Z16" i="7"/>
  <c r="S16" i="7"/>
  <c r="W16" i="7"/>
  <c r="AA16" i="7"/>
  <c r="T16" i="7"/>
  <c r="X16" i="7"/>
  <c r="AB16" i="7"/>
  <c r="U16" i="7"/>
  <c r="Y16" i="7"/>
  <c r="AC16" i="7"/>
  <c r="R20" i="7"/>
  <c r="V20" i="7"/>
  <c r="Z20" i="7"/>
  <c r="S20" i="7"/>
  <c r="W20" i="7"/>
  <c r="AA20" i="7"/>
  <c r="T20" i="7"/>
  <c r="X20" i="7"/>
  <c r="AB20" i="7"/>
  <c r="U20" i="7"/>
  <c r="Y20" i="7"/>
  <c r="AC20" i="7"/>
  <c r="M6" i="10"/>
  <c r="R9" i="7"/>
  <c r="V9" i="7"/>
  <c r="Z9" i="7"/>
  <c r="S9" i="7"/>
  <c r="W9" i="7"/>
  <c r="AA9" i="7"/>
  <c r="T9" i="7"/>
  <c r="X9" i="7"/>
  <c r="AB9" i="7"/>
  <c r="U9" i="7"/>
  <c r="Y9" i="7"/>
  <c r="AC9" i="7"/>
  <c r="R13" i="7"/>
  <c r="V13" i="7"/>
  <c r="Z13" i="7"/>
  <c r="S13" i="7"/>
  <c r="W13" i="7"/>
  <c r="AA13" i="7"/>
  <c r="T13" i="7"/>
  <c r="X13" i="7"/>
  <c r="AB13" i="7"/>
  <c r="U13" i="7"/>
  <c r="Y13" i="7"/>
  <c r="AC13" i="7"/>
  <c r="R17" i="7"/>
  <c r="V17" i="7"/>
  <c r="Z17" i="7"/>
  <c r="S17" i="7"/>
  <c r="W17" i="7"/>
  <c r="AA17" i="7"/>
  <c r="T17" i="7"/>
  <c r="X17" i="7"/>
  <c r="AB17" i="7"/>
  <c r="U17" i="7"/>
  <c r="Y17" i="7"/>
  <c r="AC17" i="7"/>
  <c r="R21" i="7"/>
  <c r="V21" i="7"/>
  <c r="Z21" i="7"/>
  <c r="S21" i="7"/>
  <c r="W21" i="7"/>
  <c r="AA21" i="7"/>
  <c r="T21" i="7"/>
  <c r="X21" i="7"/>
  <c r="AB21" i="7"/>
  <c r="U21" i="7"/>
  <c r="Y21" i="7"/>
  <c r="AC21" i="7"/>
  <c r="C1" i="5"/>
  <c r="BX23" i="6"/>
  <c r="BT23" i="6"/>
  <c r="BP23" i="6"/>
  <c r="BX22" i="6"/>
  <c r="BT22" i="6"/>
  <c r="BP22" i="6"/>
  <c r="BX21" i="6"/>
  <c r="BT21" i="6"/>
  <c r="BP21" i="6"/>
  <c r="BX20" i="6"/>
  <c r="BT20" i="6"/>
  <c r="BP20" i="6"/>
  <c r="BX19" i="6"/>
  <c r="BT19" i="6"/>
  <c r="BP19" i="6"/>
  <c r="BX18" i="6"/>
  <c r="BT18" i="6"/>
  <c r="BP18" i="6"/>
  <c r="BX17" i="6"/>
  <c r="BT17" i="6"/>
  <c r="BP17" i="6"/>
  <c r="BX16" i="6"/>
  <c r="BT16" i="6"/>
  <c r="BP16" i="6"/>
  <c r="BX15" i="6"/>
  <c r="BT15" i="6"/>
  <c r="BP15" i="6"/>
  <c r="BX14" i="6"/>
  <c r="BT14" i="6"/>
  <c r="BP14" i="6"/>
  <c r="BX13" i="6"/>
  <c r="BT13" i="6"/>
  <c r="BP13" i="6"/>
  <c r="BX12" i="6"/>
  <c r="BT12" i="6"/>
  <c r="BP12" i="6"/>
  <c r="BX11" i="6"/>
  <c r="BT11" i="6"/>
  <c r="BP11" i="6"/>
  <c r="BX10" i="6"/>
  <c r="BT10" i="6"/>
  <c r="BP10" i="6"/>
  <c r="BL23" i="6"/>
  <c r="BH23" i="6"/>
  <c r="BD23" i="6"/>
  <c r="BL22" i="6"/>
  <c r="BH22" i="6"/>
  <c r="BD22" i="6"/>
  <c r="BL21" i="6"/>
  <c r="BH21" i="6"/>
  <c r="BD21" i="6"/>
  <c r="BL20" i="6"/>
  <c r="BH20" i="6"/>
  <c r="BD20" i="6"/>
  <c r="BL19" i="6"/>
  <c r="BH19" i="6"/>
  <c r="BD19" i="6"/>
  <c r="BL18" i="6"/>
  <c r="BH18" i="6"/>
  <c r="BD18" i="6"/>
  <c r="BL17" i="6"/>
  <c r="BH17" i="6"/>
  <c r="BD17" i="6"/>
  <c r="BL16" i="6"/>
  <c r="BH16" i="6"/>
  <c r="BD16" i="6"/>
  <c r="BL15" i="6"/>
  <c r="BH15" i="6"/>
  <c r="BD15" i="6"/>
  <c r="BL14" i="6"/>
  <c r="BH14" i="6"/>
  <c r="BD14" i="6"/>
  <c r="BL13" i="6"/>
  <c r="BH13" i="6"/>
  <c r="BD13" i="6"/>
  <c r="BL12" i="6"/>
  <c r="BH12" i="6"/>
  <c r="BD12" i="6"/>
  <c r="BL11" i="6"/>
  <c r="BH11" i="6"/>
  <c r="BD11" i="6"/>
  <c r="BL10" i="6"/>
  <c r="BH10" i="6"/>
  <c r="BD10" i="6"/>
  <c r="BR23" i="6"/>
  <c r="BW23" i="6"/>
  <c r="BS23" i="6"/>
  <c r="BO23" i="6"/>
  <c r="BW22" i="6"/>
  <c r="BS22" i="6"/>
  <c r="BO22" i="6"/>
  <c r="BW21" i="6"/>
  <c r="BS21" i="6"/>
  <c r="BO21" i="6"/>
  <c r="BW20" i="6"/>
  <c r="BS20" i="6"/>
  <c r="BO20" i="6"/>
  <c r="BW19" i="6"/>
  <c r="BS19" i="6"/>
  <c r="BO19" i="6"/>
  <c r="BW18" i="6"/>
  <c r="BS18" i="6"/>
  <c r="BO18" i="6"/>
  <c r="BW17" i="6"/>
  <c r="BS17" i="6"/>
  <c r="BO17" i="6"/>
  <c r="BW16" i="6"/>
  <c r="BS16" i="6"/>
  <c r="BO16" i="6"/>
  <c r="BW15" i="6"/>
  <c r="BS15" i="6"/>
  <c r="BO15" i="6"/>
  <c r="BW14" i="6"/>
  <c r="BS14" i="6"/>
  <c r="BO14" i="6"/>
  <c r="BW13" i="6"/>
  <c r="BS13" i="6"/>
  <c r="BO13" i="6"/>
  <c r="BW12" i="6"/>
  <c r="BS12" i="6"/>
  <c r="BO12" i="6"/>
  <c r="BW11" i="6"/>
  <c r="BS11" i="6"/>
  <c r="BO11" i="6"/>
  <c r="BW10" i="6"/>
  <c r="BS10" i="6"/>
  <c r="BO10" i="6"/>
  <c r="BK23" i="6"/>
  <c r="BG23" i="6"/>
  <c r="BC23" i="6"/>
  <c r="BK22" i="6"/>
  <c r="BG22" i="6"/>
  <c r="BC22" i="6"/>
  <c r="BK21" i="6"/>
  <c r="BG21" i="6"/>
  <c r="BC21" i="6"/>
  <c r="BK20" i="6"/>
  <c r="BG20" i="6"/>
  <c r="BC20" i="6"/>
  <c r="BK19" i="6"/>
  <c r="BG19" i="6"/>
  <c r="BC19" i="6"/>
  <c r="BK18" i="6"/>
  <c r="BG18" i="6"/>
  <c r="BC18" i="6"/>
  <c r="BK17" i="6"/>
  <c r="BG17" i="6"/>
  <c r="BC17" i="6"/>
  <c r="BK16" i="6"/>
  <c r="BG16" i="6"/>
  <c r="BC16" i="6"/>
  <c r="BK15" i="6"/>
  <c r="BG15" i="6"/>
  <c r="BC15" i="6"/>
  <c r="BK14" i="6"/>
  <c r="BG14" i="6"/>
  <c r="BC14" i="6"/>
  <c r="BK13" i="6"/>
  <c r="BG13" i="6"/>
  <c r="BC13" i="6"/>
  <c r="BK12" i="6"/>
  <c r="BG12" i="6"/>
  <c r="BC12" i="6"/>
  <c r="BK11" i="6"/>
  <c r="BG11" i="6"/>
  <c r="BC11" i="6"/>
  <c r="BK10" i="6"/>
  <c r="BG10" i="6"/>
  <c r="BC10" i="6"/>
  <c r="BV23" i="6"/>
  <c r="BU23" i="6"/>
  <c r="BV22" i="6"/>
  <c r="BN22" i="6"/>
  <c r="BR21" i="6"/>
  <c r="BV20" i="6"/>
  <c r="BN20" i="6"/>
  <c r="BR19" i="6"/>
  <c r="BV18" i="6"/>
  <c r="BN18" i="6"/>
  <c r="BR17" i="6"/>
  <c r="BV16" i="6"/>
  <c r="BN16" i="6"/>
  <c r="BR15" i="6"/>
  <c r="BV14" i="6"/>
  <c r="BN14" i="6"/>
  <c r="BR13" i="6"/>
  <c r="BV12" i="6"/>
  <c r="BN12" i="6"/>
  <c r="BR11" i="6"/>
  <c r="BV10" i="6"/>
  <c r="BN10" i="6"/>
  <c r="BF23" i="6"/>
  <c r="BJ22" i="6"/>
  <c r="BB22" i="6"/>
  <c r="BF21" i="6"/>
  <c r="BJ20" i="6"/>
  <c r="BB20" i="6"/>
  <c r="BF19" i="6"/>
  <c r="BJ18" i="6"/>
  <c r="BB18" i="6"/>
  <c r="BF17" i="6"/>
  <c r="BJ16" i="6"/>
  <c r="BB16" i="6"/>
  <c r="BF15" i="6"/>
  <c r="BJ14" i="6"/>
  <c r="BB14" i="6"/>
  <c r="BF13" i="6"/>
  <c r="BJ12" i="6"/>
  <c r="BB12" i="6"/>
  <c r="BF11" i="6"/>
  <c r="BJ10" i="6"/>
  <c r="BB10" i="6"/>
  <c r="BR22" i="6"/>
  <c r="BN21" i="6"/>
  <c r="BV19" i="6"/>
  <c r="BR18" i="6"/>
  <c r="BN17" i="6"/>
  <c r="BR16" i="6"/>
  <c r="BN15" i="6"/>
  <c r="BV13" i="6"/>
  <c r="BR12" i="6"/>
  <c r="BV11" i="6"/>
  <c r="BR10" i="6"/>
  <c r="BB23" i="6"/>
  <c r="BJ21" i="6"/>
  <c r="BF20" i="6"/>
  <c r="BB19" i="6"/>
  <c r="BJ17" i="6"/>
  <c r="BF16" i="6"/>
  <c r="BB15" i="6"/>
  <c r="BJ13" i="6"/>
  <c r="BF12" i="6"/>
  <c r="BB11" i="6"/>
  <c r="BM23" i="6"/>
  <c r="BU21" i="6"/>
  <c r="BQ20" i="6"/>
  <c r="BM19" i="6"/>
  <c r="BU17" i="6"/>
  <c r="BQ16" i="6"/>
  <c r="BM15" i="6"/>
  <c r="BU13" i="6"/>
  <c r="BQ12" i="6"/>
  <c r="BM11" i="6"/>
  <c r="BI23" i="6"/>
  <c r="BE22" i="6"/>
  <c r="BA21" i="6"/>
  <c r="BI19" i="6"/>
  <c r="BE18" i="6"/>
  <c r="BA17" i="6"/>
  <c r="BI15" i="6"/>
  <c r="BE14" i="6"/>
  <c r="BA13" i="6"/>
  <c r="BI11" i="6"/>
  <c r="BE10" i="6"/>
  <c r="BQ23" i="6"/>
  <c r="BU22" i="6"/>
  <c r="BM22" i="6"/>
  <c r="BQ21" i="6"/>
  <c r="BU20" i="6"/>
  <c r="BM20" i="6"/>
  <c r="BQ19" i="6"/>
  <c r="BU18" i="6"/>
  <c r="BM18" i="6"/>
  <c r="BQ17" i="6"/>
  <c r="BU16" i="6"/>
  <c r="BM16" i="6"/>
  <c r="BQ15" i="6"/>
  <c r="BU14" i="6"/>
  <c r="BM14" i="6"/>
  <c r="BQ13" i="6"/>
  <c r="BU12" i="6"/>
  <c r="BM12" i="6"/>
  <c r="BQ11" i="6"/>
  <c r="BU10" i="6"/>
  <c r="BM10" i="6"/>
  <c r="BE23" i="6"/>
  <c r="BI22" i="6"/>
  <c r="BA22" i="6"/>
  <c r="BE21" i="6"/>
  <c r="BI20" i="6"/>
  <c r="BA20" i="6"/>
  <c r="BE19" i="6"/>
  <c r="BI18" i="6"/>
  <c r="BA18" i="6"/>
  <c r="BE17" i="6"/>
  <c r="BI16" i="6"/>
  <c r="BA16" i="6"/>
  <c r="BE15" i="6"/>
  <c r="BI14" i="6"/>
  <c r="BA14" i="6"/>
  <c r="BE13" i="6"/>
  <c r="BI12" i="6"/>
  <c r="BA12" i="6"/>
  <c r="BE11" i="6"/>
  <c r="BI10" i="6"/>
  <c r="BA10" i="6"/>
  <c r="BN23" i="6"/>
  <c r="BV21" i="6"/>
  <c r="BR20" i="6"/>
  <c r="BN19" i="6"/>
  <c r="BV17" i="6"/>
  <c r="BV15" i="6"/>
  <c r="BR14" i="6"/>
  <c r="BN13" i="6"/>
  <c r="BN11" i="6"/>
  <c r="BJ23" i="6"/>
  <c r="BF22" i="6"/>
  <c r="BB21" i="6"/>
  <c r="BJ19" i="6"/>
  <c r="BF18" i="6"/>
  <c r="BB17" i="6"/>
  <c r="BJ15" i="6"/>
  <c r="BF14" i="6"/>
  <c r="BB13" i="6"/>
  <c r="BJ11" i="6"/>
  <c r="BF10" i="6"/>
  <c r="BQ22" i="6"/>
  <c r="BM21" i="6"/>
  <c r="BU19" i="6"/>
  <c r="BQ18" i="6"/>
  <c r="BM17" i="6"/>
  <c r="BU15" i="6"/>
  <c r="BQ14" i="6"/>
  <c r="BM13" i="6"/>
  <c r="BU11" i="6"/>
  <c r="BQ10" i="6"/>
  <c r="BA23" i="6"/>
  <c r="BI21" i="6"/>
  <c r="BE20" i="6"/>
  <c r="BA19" i="6"/>
  <c r="BI17" i="6"/>
  <c r="BE16" i="6"/>
  <c r="BA15" i="6"/>
  <c r="BI13" i="6"/>
  <c r="BE12" i="6"/>
  <c r="BA11" i="6"/>
  <c r="BD4" i="6"/>
  <c r="BF6" i="6"/>
  <c r="BD8" i="6"/>
  <c r="BE4" i="6"/>
  <c r="BL5" i="6"/>
  <c r="BE8" i="6"/>
  <c r="BL9" i="6"/>
  <c r="BI5" i="6"/>
  <c r="BG7" i="6"/>
  <c r="BI9" i="6"/>
  <c r="BE6" i="6"/>
  <c r="BL7" i="6"/>
  <c r="BK5" i="6"/>
  <c r="W8" i="7"/>
  <c r="BT4" i="6"/>
  <c r="BS5" i="6"/>
  <c r="BR6" i="6"/>
  <c r="BQ7" i="6"/>
  <c r="BP8" i="6"/>
  <c r="BX8" i="6"/>
  <c r="BW9" i="6"/>
  <c r="BK7" i="6"/>
  <c r="Y8" i="7"/>
  <c r="V8" i="7"/>
  <c r="BE7" i="6"/>
  <c r="BD5" i="6"/>
  <c r="BD9" i="6"/>
  <c r="BH6" i="6"/>
  <c r="BJ8" i="6"/>
  <c r="BD7" i="6"/>
  <c r="BU7" i="6"/>
  <c r="AC8" i="7"/>
  <c r="Z8" i="7"/>
  <c r="BI7" i="6"/>
  <c r="BH5" i="6"/>
  <c r="BH9" i="6"/>
  <c r="BL6" i="6"/>
  <c r="BJ5" i="6"/>
  <c r="BH7" i="6"/>
  <c r="AB8" i="7"/>
  <c r="BR7" i="6"/>
  <c r="BP9" i="6"/>
  <c r="BK8" i="6"/>
  <c r="BP6" i="6"/>
  <c r="BW7" i="6"/>
  <c r="BU9" i="6"/>
  <c r="BH4" i="6"/>
  <c r="BJ6" i="6"/>
  <c r="BH8" i="6"/>
  <c r="BI4" i="6"/>
  <c r="BG6" i="6"/>
  <c r="BI8" i="6"/>
  <c r="BF4" i="6"/>
  <c r="BD6" i="6"/>
  <c r="BF8" i="6"/>
  <c r="BG4" i="6"/>
  <c r="BI6" i="6"/>
  <c r="BG8" i="6"/>
  <c r="BK9" i="6"/>
  <c r="BW4" i="6"/>
  <c r="BV5" i="6"/>
  <c r="BU6" i="6"/>
  <c r="BT7" i="6"/>
  <c r="BS8" i="6"/>
  <c r="BR9" i="6"/>
  <c r="X8" i="7"/>
  <c r="BQ4" i="6"/>
  <c r="BP5" i="6"/>
  <c r="BX5" i="6"/>
  <c r="BW6" i="6"/>
  <c r="BV7" i="6"/>
  <c r="BU8" i="6"/>
  <c r="BT9" i="6"/>
  <c r="BV4" i="6"/>
  <c r="BU5" i="6"/>
  <c r="BT6" i="6"/>
  <c r="BS7" i="6"/>
  <c r="BR8" i="6"/>
  <c r="BQ9" i="6"/>
  <c r="BM4" i="6"/>
  <c r="BL4" i="6"/>
  <c r="BL8" i="6"/>
  <c r="BF7" i="6"/>
  <c r="BJ4" i="6"/>
  <c r="BF5" i="6"/>
  <c r="BF9" i="6"/>
  <c r="AA8" i="7"/>
  <c r="BK6" i="6"/>
  <c r="BP4" i="6"/>
  <c r="BX4" i="6"/>
  <c r="BW5" i="6"/>
  <c r="BV6" i="6"/>
  <c r="BT8" i="6"/>
  <c r="BS9" i="6"/>
  <c r="U8" i="7"/>
  <c r="BK4" i="6"/>
  <c r="BG5" i="6"/>
  <c r="BG9" i="6"/>
  <c r="BJ7" i="6"/>
  <c r="BE5" i="6"/>
  <c r="BE9" i="6"/>
  <c r="BJ9" i="6"/>
  <c r="BS4" i="6"/>
  <c r="BR5" i="6"/>
  <c r="BQ6" i="6"/>
  <c r="BP7" i="6"/>
  <c r="BX7" i="6"/>
  <c r="BW8" i="6"/>
  <c r="BV9" i="6"/>
  <c r="BU4" i="6"/>
  <c r="BT5" i="6"/>
  <c r="BS6" i="6"/>
  <c r="BQ8" i="6"/>
  <c r="BX9" i="6"/>
  <c r="BR4" i="6"/>
  <c r="BQ5" i="6"/>
  <c r="BX6" i="6"/>
  <c r="BV8" i="6"/>
  <c r="BC9" i="6"/>
  <c r="BC4" i="6"/>
  <c r="BB8" i="6"/>
  <c r="BN8" i="6"/>
  <c r="BA5" i="6"/>
  <c r="BA7" i="6"/>
  <c r="BB9" i="6"/>
  <c r="BN5" i="6"/>
  <c r="BO4" i="6"/>
  <c r="BM6" i="6"/>
  <c r="BA4" i="6"/>
  <c r="BM7" i="6"/>
  <c r="BO5" i="6"/>
  <c r="C8" i="7"/>
  <c r="E8" i="7" s="1"/>
  <c r="G8" i="7" s="1"/>
  <c r="I8" i="7" s="1"/>
  <c r="K8" i="7" s="1"/>
  <c r="M8" i="7" s="1"/>
  <c r="C5" i="7"/>
  <c r="E5" i="7" s="1"/>
  <c r="G5" i="7" s="1"/>
  <c r="I5" i="7" s="1"/>
  <c r="K5" i="7" s="1"/>
  <c r="M5" i="7" s="1"/>
  <c r="BN4" i="6"/>
  <c r="BM9" i="6"/>
  <c r="BM5" i="6"/>
  <c r="BO8" i="6"/>
  <c r="BA8" i="6"/>
  <c r="BN6" i="6"/>
  <c r="BC8" i="6"/>
  <c r="BN7" i="6"/>
  <c r="C6" i="7"/>
  <c r="E6" i="7" s="1"/>
  <c r="G6" i="7" s="1"/>
  <c r="I6" i="7" s="1"/>
  <c r="K6" i="7" s="1"/>
  <c r="M6" i="7" s="1"/>
  <c r="C3" i="7"/>
  <c r="E3" i="7" s="1"/>
  <c r="G3" i="7" s="1"/>
  <c r="I3" i="7" s="1"/>
  <c r="K3" i="7" s="1"/>
  <c r="M3" i="7" s="1"/>
  <c r="BC6" i="6"/>
  <c r="BC7" i="6"/>
  <c r="BB7" i="6"/>
  <c r="BO6" i="6"/>
  <c r="R8" i="7"/>
  <c r="S8" i="7"/>
  <c r="C7" i="7"/>
  <c r="E7" i="7" s="1"/>
  <c r="G7" i="7" s="1"/>
  <c r="I7" i="7" s="1"/>
  <c r="K7" i="7" s="1"/>
  <c r="M7" i="7" s="1"/>
  <c r="BB6" i="6"/>
  <c r="T8" i="7"/>
  <c r="BC5" i="6"/>
  <c r="BB4" i="6"/>
  <c r="BO7" i="6"/>
  <c r="BM8" i="6"/>
  <c r="BB5" i="6"/>
  <c r="BN9" i="6"/>
  <c r="BO9" i="6"/>
  <c r="BA9" i="6"/>
  <c r="BA6" i="6"/>
  <c r="C4" i="7"/>
  <c r="E4" i="7" s="1"/>
  <c r="G4" i="7" s="1"/>
  <c r="I4" i="7" s="1"/>
  <c r="K4" i="7" s="1"/>
  <c r="M4" i="7" s="1"/>
  <c r="D8" i="7"/>
  <c r="F8" i="7" s="1"/>
  <c r="H8" i="7" s="1"/>
  <c r="J8" i="7" s="1"/>
  <c r="L8" i="7" s="1"/>
  <c r="N8" i="7" s="1"/>
  <c r="Q11" i="7"/>
  <c r="Q15" i="7"/>
  <c r="Q19" i="7"/>
  <c r="Q10" i="7"/>
  <c r="Q14" i="7"/>
  <c r="Q18" i="7"/>
  <c r="Q22" i="7"/>
  <c r="Q9" i="7"/>
  <c r="Q13" i="7"/>
  <c r="Q17" i="7"/>
  <c r="Q21" i="7"/>
  <c r="Q8" i="7"/>
  <c r="Q12" i="7"/>
  <c r="Q16" i="7"/>
  <c r="Q20" i="7"/>
  <c r="F26" i="8"/>
  <c r="F27" i="8" s="1"/>
  <c r="J30" i="8"/>
  <c r="J31" i="8" s="1"/>
  <c r="C26" i="8"/>
  <c r="C27" i="8" s="1"/>
  <c r="G26" i="8"/>
  <c r="G27" i="8" s="1"/>
  <c r="CM2" i="6"/>
  <c r="BM2" i="6"/>
  <c r="R1" i="7"/>
  <c r="IV6" i="10"/>
  <c r="L6" i="10"/>
  <c r="CY2" i="6"/>
  <c r="C1" i="7"/>
  <c r="C1" i="4"/>
  <c r="IU6" i="10"/>
  <c r="K30" i="8"/>
  <c r="K31" i="8" s="1"/>
  <c r="I26" i="8"/>
  <c r="I27" i="8" s="1"/>
  <c r="K26" i="8"/>
  <c r="K27" i="8" s="1"/>
  <c r="BY97" i="6"/>
  <c r="DA65" i="6"/>
  <c r="BY61" i="6"/>
  <c r="DA21" i="6"/>
  <c r="DA32" i="6"/>
  <c r="BY69" i="6"/>
  <c r="BY38" i="6"/>
  <c r="DA73" i="6"/>
  <c r="BY10" i="6"/>
  <c r="DA34" i="6"/>
  <c r="BY42" i="6"/>
  <c r="BY74" i="6"/>
  <c r="BY22" i="6"/>
  <c r="BY82" i="6"/>
  <c r="DA14" i="6"/>
  <c r="DA16" i="6"/>
  <c r="BY18" i="6"/>
  <c r="DA30" i="6"/>
  <c r="DA46" i="6"/>
  <c r="BY90" i="6"/>
  <c r="B7" i="7"/>
  <c r="D7" i="7" s="1"/>
  <c r="F7" i="7" s="1"/>
  <c r="H7" i="7" s="1"/>
  <c r="J7" i="7" s="1"/>
  <c r="L7" i="7" s="1"/>
  <c r="N7" i="7" s="1"/>
  <c r="BY98" i="6"/>
  <c r="DA93" i="6"/>
  <c r="BY44" i="6"/>
  <c r="DA28" i="6"/>
  <c r="BY40" i="6"/>
  <c r="DA59" i="6"/>
  <c r="DA95" i="6"/>
  <c r="BY52" i="6"/>
  <c r="DA36" i="6"/>
  <c r="BY96" i="6"/>
  <c r="DA71" i="6"/>
  <c r="BY6" i="6"/>
  <c r="DA26" i="6"/>
  <c r="DA35" i="6"/>
  <c r="BY50" i="6"/>
  <c r="BY54" i="6"/>
  <c r="DA67" i="6"/>
  <c r="BY78" i="6"/>
  <c r="BY86" i="6"/>
  <c r="DA99" i="6"/>
  <c r="DA63" i="6"/>
  <c r="B3" i="7"/>
  <c r="D3" i="7" s="1"/>
  <c r="F3" i="7" s="1"/>
  <c r="H3" i="7" s="1"/>
  <c r="J3" i="7" s="1"/>
  <c r="L3" i="7" s="1"/>
  <c r="N3" i="7" s="1"/>
  <c r="B6" i="7"/>
  <c r="D6" i="7" s="1"/>
  <c r="F6" i="7" s="1"/>
  <c r="H6" i="7" s="1"/>
  <c r="J6" i="7" s="1"/>
  <c r="L6" i="7" s="1"/>
  <c r="N6" i="7" s="1"/>
  <c r="B5" i="7"/>
  <c r="D5" i="7" s="1"/>
  <c r="F5" i="7" s="1"/>
  <c r="H5" i="7" s="1"/>
  <c r="J5" i="7" s="1"/>
  <c r="L5" i="7" s="1"/>
  <c r="N5" i="7" s="1"/>
  <c r="B4" i="7"/>
  <c r="D4" i="7" s="1"/>
  <c r="F4" i="7" s="1"/>
  <c r="H4" i="7" s="1"/>
  <c r="J4" i="7" s="1"/>
  <c r="L4" i="7" s="1"/>
  <c r="N4" i="7" s="1"/>
  <c r="I2" i="9"/>
  <c r="A17" i="8"/>
  <c r="A28" i="8"/>
  <c r="P3" i="7"/>
  <c r="R3" i="7" s="1"/>
  <c r="P4" i="7"/>
  <c r="U4" i="7" s="1"/>
  <c r="P5" i="7"/>
  <c r="Y5" i="7" s="1"/>
  <c r="P6" i="7"/>
  <c r="Y6" i="7" s="1"/>
  <c r="P7" i="7"/>
  <c r="Z7" i="7" s="1"/>
  <c r="BY4" i="6"/>
  <c r="DA12" i="6"/>
  <c r="BY20" i="6"/>
  <c r="BY48" i="6"/>
  <c r="BY56" i="6"/>
  <c r="BY76" i="6"/>
  <c r="BY80" i="6"/>
  <c r="BY84" i="6"/>
  <c r="BY88" i="6"/>
  <c r="BY24" i="6"/>
  <c r="BY92" i="6"/>
  <c r="BY8" i="6"/>
  <c r="DA23" i="6"/>
  <c r="BY23" i="6"/>
  <c r="BY29" i="6"/>
  <c r="DA29" i="6"/>
  <c r="DA57" i="6"/>
  <c r="BY57" i="6"/>
  <c r="DA5" i="6"/>
  <c r="DA7" i="6"/>
  <c r="DA9" i="6"/>
  <c r="DA11" i="6"/>
  <c r="DA13" i="6"/>
  <c r="DA15" i="6"/>
  <c r="DA17" i="6"/>
  <c r="DA19" i="6"/>
  <c r="BY27" i="6"/>
  <c r="DA27" i="6"/>
  <c r="BY31" i="6"/>
  <c r="DA31" i="6"/>
  <c r="BY33" i="6"/>
  <c r="DA33" i="6"/>
  <c r="BY25" i="6"/>
  <c r="DA25" i="6"/>
  <c r="BY39" i="6"/>
  <c r="DA39" i="6"/>
  <c r="BY41" i="6"/>
  <c r="DA41" i="6"/>
  <c r="BY43" i="6"/>
  <c r="DA43" i="6"/>
  <c r="DA37" i="6"/>
  <c r="DA45" i="6"/>
  <c r="DA47" i="6"/>
  <c r="DA49" i="6"/>
  <c r="DA51" i="6"/>
  <c r="DA53" i="6"/>
  <c r="DA55" i="6"/>
  <c r="BY58" i="6"/>
  <c r="DA58" i="6"/>
  <c r="BY60" i="6"/>
  <c r="DA60" i="6"/>
  <c r="BY62" i="6"/>
  <c r="DA62" i="6"/>
  <c r="BY64" i="6"/>
  <c r="DA64" i="6"/>
  <c r="BY66" i="6"/>
  <c r="DA66" i="6"/>
  <c r="BY68" i="6"/>
  <c r="DA68" i="6"/>
  <c r="BY70" i="6"/>
  <c r="DA70" i="6"/>
  <c r="BY72" i="6"/>
  <c r="DA72" i="6"/>
  <c r="BY75" i="6"/>
  <c r="DA75" i="6"/>
  <c r="BY77" i="6"/>
  <c r="DA77" i="6"/>
  <c r="BY79" i="6"/>
  <c r="DA79" i="6"/>
  <c r="DA94" i="6"/>
  <c r="BY81" i="6"/>
  <c r="DA81" i="6"/>
  <c r="BY83" i="6"/>
  <c r="DA83" i="6"/>
  <c r="BY85" i="6"/>
  <c r="DA85" i="6"/>
  <c r="BY87" i="6"/>
  <c r="DA87" i="6"/>
  <c r="BY89" i="6"/>
  <c r="DA89" i="6"/>
  <c r="DA91" i="6"/>
  <c r="BY91" i="6"/>
  <c r="AC2" i="6" l="1"/>
  <c r="C2" i="6"/>
  <c r="T7" i="7"/>
  <c r="R7" i="7"/>
  <c r="R6" i="7"/>
  <c r="AC5" i="7"/>
  <c r="X5" i="7"/>
  <c r="V5" i="7"/>
  <c r="Y7" i="7"/>
  <c r="AC3" i="7"/>
  <c r="AC7" i="7"/>
  <c r="Y3" i="7"/>
  <c r="AB6" i="7"/>
  <c r="V7" i="7"/>
  <c r="Z4" i="7"/>
  <c r="AA6" i="7"/>
  <c r="V3" i="7"/>
  <c r="Z5" i="7"/>
  <c r="R5" i="7"/>
  <c r="S7" i="7"/>
  <c r="S5" i="7"/>
  <c r="T6" i="7"/>
  <c r="T5" i="7"/>
  <c r="U7" i="7"/>
  <c r="V4" i="7"/>
  <c r="AB7" i="7"/>
  <c r="W4" i="7"/>
  <c r="Z6" i="7"/>
  <c r="U3" i="7"/>
  <c r="V6" i="7"/>
  <c r="U5" i="7"/>
  <c r="W6" i="7"/>
  <c r="W7" i="7"/>
  <c r="AA3" i="7"/>
  <c r="AB5" i="7"/>
  <c r="AA4" i="7"/>
  <c r="S4" i="7"/>
  <c r="S6" i="7"/>
  <c r="R4" i="7"/>
  <c r="S3" i="7"/>
  <c r="T3" i="7"/>
  <c r="AC6" i="7"/>
  <c r="X3" i="7"/>
  <c r="AA5" i="7"/>
  <c r="W5" i="7"/>
  <c r="W3" i="7"/>
  <c r="Y4" i="7"/>
  <c r="X6" i="7"/>
  <c r="AC4" i="7"/>
  <c r="X7" i="7"/>
  <c r="AB3" i="7"/>
  <c r="T4" i="7"/>
  <c r="AA7" i="7"/>
  <c r="U6" i="7"/>
  <c r="AB4" i="7"/>
  <c r="X4" i="7"/>
  <c r="Z3" i="7"/>
  <c r="N24" i="7"/>
  <c r="AB24" i="7"/>
  <c r="M24" i="7"/>
  <c r="AC24" i="7"/>
  <c r="BW26" i="6"/>
  <c r="BX26" i="6"/>
  <c r="BL26" i="6"/>
  <c r="BK26" i="6"/>
  <c r="DO2" i="6"/>
  <c r="B30" i="8"/>
  <c r="B31" i="8" s="1"/>
  <c r="E26" i="8"/>
  <c r="E27" i="8" s="1"/>
  <c r="Q6" i="7"/>
  <c r="Q4" i="7"/>
  <c r="Q7" i="7"/>
  <c r="I30" i="8"/>
  <c r="I31" i="8" s="1"/>
  <c r="G30" i="8"/>
  <c r="G31" i="8" s="1"/>
  <c r="H30" i="8"/>
  <c r="H31" i="8" s="1"/>
  <c r="BA2" i="6"/>
  <c r="J26" i="8"/>
  <c r="J27" i="8" s="1"/>
  <c r="F30" i="8"/>
  <c r="F31" i="8" s="1"/>
  <c r="B26" i="8"/>
  <c r="B27" i="8" s="1"/>
  <c r="D30" i="8"/>
  <c r="D31" i="8" s="1"/>
  <c r="H26" i="8"/>
  <c r="H27" i="8" s="1"/>
  <c r="C30" i="8"/>
  <c r="C31" i="8" s="1"/>
  <c r="D26" i="8"/>
  <c r="D27" i="8" s="1"/>
  <c r="E30" i="8"/>
  <c r="E31" i="8" s="1"/>
  <c r="K24" i="7"/>
  <c r="BO26" i="6"/>
  <c r="BC26" i="6"/>
  <c r="BF26" i="6"/>
  <c r="BH26" i="6"/>
  <c r="BU26" i="6"/>
  <c r="BQ26" i="6"/>
  <c r="BR26" i="6"/>
  <c r="BT26" i="6"/>
  <c r="BM26" i="6"/>
  <c r="BB26" i="6"/>
  <c r="BS26" i="6"/>
  <c r="BI26" i="6"/>
  <c r="BN26" i="6"/>
  <c r="BA26" i="6"/>
  <c r="BJ26" i="6"/>
  <c r="BE26" i="6"/>
  <c r="BV26" i="6"/>
  <c r="BP26" i="6"/>
  <c r="BD26" i="6"/>
  <c r="BG26" i="6"/>
  <c r="Q3" i="7"/>
  <c r="F24" i="7"/>
  <c r="Q5" i="7"/>
  <c r="C24" i="7"/>
  <c r="G24" i="7"/>
  <c r="J24" i="7"/>
  <c r="H24" i="7"/>
  <c r="D24" i="7"/>
  <c r="E24" i="7"/>
  <c r="L24" i="7"/>
  <c r="I24" i="7"/>
  <c r="CP8" i="6" l="1"/>
  <c r="CP12" i="6"/>
  <c r="DR12" i="6" s="1"/>
  <c r="CP16" i="6"/>
  <c r="CP20" i="6"/>
  <c r="CP24" i="6"/>
  <c r="CP28" i="6"/>
  <c r="DR28" i="6" s="1"/>
  <c r="CP32" i="6"/>
  <c r="DR32" i="6" s="1"/>
  <c r="CP5" i="6"/>
  <c r="DR5" i="6" s="1"/>
  <c r="CP15" i="6"/>
  <c r="CP18" i="6"/>
  <c r="DR18" i="6" s="1"/>
  <c r="CP21" i="6"/>
  <c r="DR21" i="6" s="1"/>
  <c r="CP31" i="6"/>
  <c r="CP36" i="6"/>
  <c r="CP40" i="6"/>
  <c r="CP44" i="6"/>
  <c r="DR44" i="6" s="1"/>
  <c r="CP48" i="6"/>
  <c r="DR48" i="6" s="1"/>
  <c r="CP52" i="6"/>
  <c r="CP56" i="6"/>
  <c r="CP60" i="6"/>
  <c r="CP64" i="6"/>
  <c r="DR64" i="6" s="1"/>
  <c r="CP68" i="6"/>
  <c r="CP19" i="6"/>
  <c r="DR19" i="6" s="1"/>
  <c r="CP23" i="6"/>
  <c r="DR23" i="6" s="1"/>
  <c r="CP27" i="6"/>
  <c r="DR27" i="6" s="1"/>
  <c r="CP35" i="6"/>
  <c r="CP38" i="6"/>
  <c r="DR38" i="6" s="1"/>
  <c r="CP41" i="6"/>
  <c r="DR41" i="6" s="1"/>
  <c r="CP51" i="6"/>
  <c r="DR51" i="6" s="1"/>
  <c r="CP54" i="6"/>
  <c r="CP57" i="6"/>
  <c r="CP9" i="6"/>
  <c r="DR9" i="6" s="1"/>
  <c r="CP13" i="6"/>
  <c r="DR13" i="6" s="1"/>
  <c r="CP17" i="6"/>
  <c r="CP34" i="6"/>
  <c r="DR34" i="6" s="1"/>
  <c r="CP37" i="6"/>
  <c r="DR37" i="6" s="1"/>
  <c r="CP47" i="6"/>
  <c r="DR47" i="6" s="1"/>
  <c r="CP50" i="6"/>
  <c r="CP53" i="6"/>
  <c r="CP63" i="6"/>
  <c r="DR63" i="6" s="1"/>
  <c r="CP66" i="6"/>
  <c r="DR66" i="6" s="1"/>
  <c r="CP71" i="6"/>
  <c r="CP75" i="6"/>
  <c r="DR75" i="6" s="1"/>
  <c r="CP79" i="6"/>
  <c r="CP83" i="6"/>
  <c r="DR83" i="6" s="1"/>
  <c r="CP87" i="6"/>
  <c r="CP91" i="6"/>
  <c r="DR91" i="6" s="1"/>
  <c r="CP95" i="6"/>
  <c r="CP99" i="6"/>
  <c r="DR99" i="6" s="1"/>
  <c r="CP4" i="6"/>
  <c r="CP6" i="6"/>
  <c r="DR6" i="6" s="1"/>
  <c r="CP14" i="6"/>
  <c r="DR14" i="6" s="1"/>
  <c r="CP25" i="6"/>
  <c r="DR25" i="6" s="1"/>
  <c r="CP33" i="6"/>
  <c r="CP46" i="6"/>
  <c r="DR46" i="6" s="1"/>
  <c r="CP59" i="6"/>
  <c r="DR59" i="6" s="1"/>
  <c r="CP67" i="6"/>
  <c r="DR67" i="6" s="1"/>
  <c r="CP78" i="6"/>
  <c r="CP81" i="6"/>
  <c r="DR81" i="6" s="1"/>
  <c r="CP84" i="6"/>
  <c r="DR84" i="6" s="1"/>
  <c r="CP43" i="6"/>
  <c r="DR43" i="6" s="1"/>
  <c r="CP62" i="6"/>
  <c r="CP69" i="6"/>
  <c r="DR69" i="6" s="1"/>
  <c r="CP73" i="6"/>
  <c r="DR73" i="6" s="1"/>
  <c r="CP77" i="6"/>
  <c r="DR77" i="6" s="1"/>
  <c r="CP88" i="6"/>
  <c r="CP90" i="6"/>
  <c r="DR90" i="6" s="1"/>
  <c r="CP93" i="6"/>
  <c r="DR93" i="6" s="1"/>
  <c r="CP96" i="6"/>
  <c r="DR96" i="6" s="1"/>
  <c r="CP11" i="6"/>
  <c r="CP22" i="6"/>
  <c r="DR22" i="6" s="1"/>
  <c r="CP85" i="6"/>
  <c r="DR85" i="6" s="1"/>
  <c r="CP86" i="6"/>
  <c r="DR86" i="6" s="1"/>
  <c r="CP97" i="6"/>
  <c r="CP26" i="6"/>
  <c r="DR26" i="6" s="1"/>
  <c r="CP29" i="6"/>
  <c r="DR29" i="6" s="1"/>
  <c r="CP45" i="6"/>
  <c r="DR45" i="6" s="1"/>
  <c r="CP49" i="6"/>
  <c r="CP55" i="6"/>
  <c r="DR55" i="6" s="1"/>
  <c r="CP74" i="6"/>
  <c r="DR74" i="6" s="1"/>
  <c r="CP76" i="6"/>
  <c r="DR76" i="6" s="1"/>
  <c r="CP92" i="6"/>
  <c r="CP42" i="6"/>
  <c r="DR42" i="6" s="1"/>
  <c r="CP94" i="6"/>
  <c r="DR94" i="6" s="1"/>
  <c r="CP7" i="6"/>
  <c r="DR7" i="6" s="1"/>
  <c r="CP30" i="6"/>
  <c r="CP39" i="6"/>
  <c r="DR39" i="6" s="1"/>
  <c r="CP61" i="6"/>
  <c r="CP80" i="6"/>
  <c r="DR80" i="6" s="1"/>
  <c r="CP82" i="6"/>
  <c r="CP98" i="6"/>
  <c r="DR98" i="6" s="1"/>
  <c r="CP10" i="6"/>
  <c r="DR10" i="6" s="1"/>
  <c r="CP58" i="6"/>
  <c r="DR58" i="6" s="1"/>
  <c r="CP65" i="6"/>
  <c r="CP70" i="6"/>
  <c r="DR70" i="6" s="1"/>
  <c r="CP72" i="6"/>
  <c r="DR72" i="6" s="1"/>
  <c r="CP89" i="6"/>
  <c r="DR89" i="6" s="1"/>
  <c r="CA5" i="6"/>
  <c r="CA6" i="6"/>
  <c r="CA7" i="6"/>
  <c r="CA8" i="6"/>
  <c r="CA9" i="6"/>
  <c r="CA10" i="6"/>
  <c r="CA11" i="6"/>
  <c r="CA12" i="6"/>
  <c r="CA13" i="6"/>
  <c r="CA14" i="6"/>
  <c r="CA15" i="6"/>
  <c r="CA16" i="6"/>
  <c r="CA17" i="6"/>
  <c r="CA18" i="6"/>
  <c r="CA19" i="6"/>
  <c r="CA20" i="6"/>
  <c r="CA21" i="6"/>
  <c r="CA22" i="6"/>
  <c r="CA23" i="6"/>
  <c r="CA24" i="6"/>
  <c r="CA25" i="6"/>
  <c r="CA26" i="6"/>
  <c r="CA27" i="6"/>
  <c r="CA28" i="6"/>
  <c r="CA29" i="6"/>
  <c r="CA30" i="6"/>
  <c r="CA31" i="6"/>
  <c r="CA32" i="6"/>
  <c r="CA33" i="6"/>
  <c r="CA34" i="6"/>
  <c r="CA35" i="6"/>
  <c r="CA36" i="6"/>
  <c r="CA37" i="6"/>
  <c r="CA38" i="6"/>
  <c r="CA39" i="6"/>
  <c r="CA40" i="6"/>
  <c r="CA41" i="6"/>
  <c r="CA42" i="6"/>
  <c r="CA43" i="6"/>
  <c r="CA44" i="6"/>
  <c r="CA48" i="6"/>
  <c r="CA52" i="6"/>
  <c r="CA51" i="6"/>
  <c r="CA56" i="6"/>
  <c r="CA60" i="6"/>
  <c r="CA64" i="6"/>
  <c r="CA68" i="6"/>
  <c r="CA46" i="6"/>
  <c r="CA49" i="6"/>
  <c r="CA54" i="6"/>
  <c r="CA58" i="6"/>
  <c r="CA62" i="6"/>
  <c r="CA66" i="6"/>
  <c r="CA70" i="6"/>
  <c r="CA74" i="6"/>
  <c r="CA78" i="6"/>
  <c r="CA82" i="6"/>
  <c r="CA86" i="6"/>
  <c r="CA90" i="6"/>
  <c r="CA94" i="6"/>
  <c r="DC94" i="6" s="1"/>
  <c r="CA98" i="6"/>
  <c r="CA50" i="6"/>
  <c r="CA57" i="6"/>
  <c r="CA65" i="6"/>
  <c r="CA72" i="6"/>
  <c r="CA75" i="6"/>
  <c r="CA85" i="6"/>
  <c r="CA88" i="6"/>
  <c r="CA91" i="6"/>
  <c r="CA59" i="6"/>
  <c r="CA67" i="6"/>
  <c r="CA81" i="6"/>
  <c r="CA84" i="6"/>
  <c r="CA87" i="6"/>
  <c r="CA97" i="6"/>
  <c r="CA47" i="6"/>
  <c r="CA53" i="6"/>
  <c r="CA61" i="6"/>
  <c r="CA69" i="6"/>
  <c r="CA77" i="6"/>
  <c r="CA80" i="6"/>
  <c r="CA83" i="6"/>
  <c r="CA93" i="6"/>
  <c r="CA96" i="6"/>
  <c r="CA99" i="6"/>
  <c r="CA45" i="6"/>
  <c r="CA55" i="6"/>
  <c r="CA63" i="6"/>
  <c r="CA71" i="6"/>
  <c r="CA73" i="6"/>
  <c r="CA76" i="6"/>
  <c r="CA79" i="6"/>
  <c r="CA89" i="6"/>
  <c r="CA92" i="6"/>
  <c r="CA95" i="6"/>
  <c r="CA4" i="6"/>
  <c r="CB5" i="6"/>
  <c r="CB9" i="6"/>
  <c r="DD9" i="6" s="1"/>
  <c r="CB13" i="6"/>
  <c r="DD13" i="6" s="1"/>
  <c r="CB17" i="6"/>
  <c r="DD17" i="6" s="1"/>
  <c r="CB21" i="6"/>
  <c r="CB25" i="6"/>
  <c r="DD25" i="6" s="1"/>
  <c r="CB29" i="6"/>
  <c r="DD29" i="6" s="1"/>
  <c r="CB33" i="6"/>
  <c r="DD33" i="6" s="1"/>
  <c r="CB37" i="6"/>
  <c r="CB41" i="6"/>
  <c r="DD41" i="6" s="1"/>
  <c r="CB44" i="6"/>
  <c r="DD44" i="6" s="1"/>
  <c r="CB45" i="6"/>
  <c r="DD45" i="6" s="1"/>
  <c r="CB46" i="6"/>
  <c r="CB47" i="6"/>
  <c r="DD47" i="6" s="1"/>
  <c r="CB48" i="6"/>
  <c r="CB49" i="6"/>
  <c r="DD49" i="6" s="1"/>
  <c r="CB50" i="6"/>
  <c r="CB51" i="6"/>
  <c r="DD51" i="6" s="1"/>
  <c r="CB52" i="6"/>
  <c r="DD52" i="6" s="1"/>
  <c r="CB53" i="6"/>
  <c r="DD53" i="6" s="1"/>
  <c r="CB54" i="6"/>
  <c r="CB55" i="6"/>
  <c r="DD55" i="6" s="1"/>
  <c r="CB56" i="6"/>
  <c r="DD56" i="6" s="1"/>
  <c r="CB57" i="6"/>
  <c r="DD57" i="6" s="1"/>
  <c r="CB58" i="6"/>
  <c r="CB59" i="6"/>
  <c r="DD59" i="6" s="1"/>
  <c r="CB60" i="6"/>
  <c r="CB61" i="6"/>
  <c r="DD61" i="6" s="1"/>
  <c r="CB62" i="6"/>
  <c r="CB63" i="6"/>
  <c r="DD63" i="6" s="1"/>
  <c r="CB64" i="6"/>
  <c r="DD64" i="6" s="1"/>
  <c r="CB65" i="6"/>
  <c r="DD65" i="6" s="1"/>
  <c r="CB66" i="6"/>
  <c r="CB67" i="6"/>
  <c r="DD67" i="6" s="1"/>
  <c r="CB68" i="6"/>
  <c r="DD68" i="6" s="1"/>
  <c r="CB69" i="6"/>
  <c r="CB70" i="6"/>
  <c r="CB71" i="6"/>
  <c r="DD71" i="6" s="1"/>
  <c r="CB72" i="6"/>
  <c r="DD72" i="6" s="1"/>
  <c r="CB73" i="6"/>
  <c r="DD73" i="6" s="1"/>
  <c r="CB74" i="6"/>
  <c r="CB75" i="6"/>
  <c r="DD75" i="6" s="1"/>
  <c r="CB76" i="6"/>
  <c r="DD76" i="6" s="1"/>
  <c r="CB77" i="6"/>
  <c r="DD77" i="6" s="1"/>
  <c r="CB78" i="6"/>
  <c r="CB79" i="6"/>
  <c r="DD79" i="6" s="1"/>
  <c r="CB80" i="6"/>
  <c r="DD80" i="6" s="1"/>
  <c r="CB81" i="6"/>
  <c r="DD81" i="6" s="1"/>
  <c r="CB82" i="6"/>
  <c r="CB83" i="6"/>
  <c r="CB84" i="6"/>
  <c r="DD84" i="6" s="1"/>
  <c r="CB85" i="6"/>
  <c r="DD85" i="6" s="1"/>
  <c r="CB86" i="6"/>
  <c r="CB87" i="6"/>
  <c r="DD87" i="6" s="1"/>
  <c r="CB88" i="6"/>
  <c r="DD88" i="6" s="1"/>
  <c r="CB89" i="6"/>
  <c r="DD89" i="6" s="1"/>
  <c r="CB90" i="6"/>
  <c r="CB91" i="6"/>
  <c r="DD91" i="6" s="1"/>
  <c r="CB92" i="6"/>
  <c r="DD92" i="6" s="1"/>
  <c r="CB93" i="6"/>
  <c r="DD93" i="6" s="1"/>
  <c r="CB94" i="6"/>
  <c r="CB95" i="6"/>
  <c r="DD95" i="6" s="1"/>
  <c r="CB96" i="6"/>
  <c r="DD96" i="6" s="1"/>
  <c r="CB97" i="6"/>
  <c r="DD97" i="6" s="1"/>
  <c r="CB98" i="6"/>
  <c r="CB99" i="6"/>
  <c r="DD99" i="6" s="1"/>
  <c r="CB12" i="6"/>
  <c r="DD12" i="6" s="1"/>
  <c r="CB15" i="6"/>
  <c r="DD15" i="6" s="1"/>
  <c r="CB18" i="6"/>
  <c r="CB28" i="6"/>
  <c r="DD28" i="6" s="1"/>
  <c r="CB31" i="6"/>
  <c r="DD31" i="6" s="1"/>
  <c r="CB34" i="6"/>
  <c r="DD34" i="6" s="1"/>
  <c r="CB6" i="6"/>
  <c r="CB10" i="6"/>
  <c r="DD10" i="6" s="1"/>
  <c r="CB14" i="6"/>
  <c r="DD14" i="6" s="1"/>
  <c r="CB32" i="6"/>
  <c r="DD32" i="6" s="1"/>
  <c r="CB36" i="6"/>
  <c r="CB40" i="6"/>
  <c r="DD40" i="6" s="1"/>
  <c r="CB8" i="6"/>
  <c r="DD8" i="6" s="1"/>
  <c r="CB19" i="6"/>
  <c r="DD19" i="6" s="1"/>
  <c r="CB23" i="6"/>
  <c r="CB27" i="6"/>
  <c r="DD27" i="6" s="1"/>
  <c r="CB38" i="6"/>
  <c r="DD38" i="6" s="1"/>
  <c r="CB42" i="6"/>
  <c r="DD42" i="6" s="1"/>
  <c r="CB11" i="6"/>
  <c r="CB22" i="6"/>
  <c r="DD22" i="6" s="1"/>
  <c r="CB30" i="6"/>
  <c r="DD30" i="6" s="1"/>
  <c r="CB16" i="6"/>
  <c r="DD16" i="6" s="1"/>
  <c r="CB24" i="6"/>
  <c r="CB35" i="6"/>
  <c r="DD35" i="6" s="1"/>
  <c r="CB43" i="6"/>
  <c r="DD43" i="6" s="1"/>
  <c r="CB4" i="6"/>
  <c r="DD4" i="6" s="1"/>
  <c r="CB7" i="6"/>
  <c r="CB26" i="6"/>
  <c r="DD26" i="6" s="1"/>
  <c r="CB20" i="6"/>
  <c r="DD20" i="6" s="1"/>
  <c r="CB39" i="6"/>
  <c r="DD39" i="6" s="1"/>
  <c r="CQ7" i="6"/>
  <c r="CQ11" i="6"/>
  <c r="DS11" i="6" s="1"/>
  <c r="CQ15" i="6"/>
  <c r="DS15" i="6" s="1"/>
  <c r="CQ19" i="6"/>
  <c r="DS19" i="6" s="1"/>
  <c r="CQ23" i="6"/>
  <c r="CQ27" i="6"/>
  <c r="DS27" i="6" s="1"/>
  <c r="CQ31" i="6"/>
  <c r="DS31" i="6" s="1"/>
  <c r="CQ6" i="6"/>
  <c r="CQ9" i="6"/>
  <c r="CQ12" i="6"/>
  <c r="DS12" i="6" s="1"/>
  <c r="CQ22" i="6"/>
  <c r="DS22" i="6" s="1"/>
  <c r="CQ25" i="6"/>
  <c r="DS25" i="6" s="1"/>
  <c r="CQ28" i="6"/>
  <c r="CQ35" i="6"/>
  <c r="DS35" i="6" s="1"/>
  <c r="CQ39" i="6"/>
  <c r="DS39" i="6" s="1"/>
  <c r="CQ43" i="6"/>
  <c r="DS43" i="6" s="1"/>
  <c r="CQ47" i="6"/>
  <c r="CQ51" i="6"/>
  <c r="DS51" i="6" s="1"/>
  <c r="CQ55" i="6"/>
  <c r="DS55" i="6" s="1"/>
  <c r="CQ59" i="6"/>
  <c r="DS59" i="6" s="1"/>
  <c r="CQ63" i="6"/>
  <c r="CQ67" i="6"/>
  <c r="CQ69" i="6"/>
  <c r="DS69" i="6" s="1"/>
  <c r="CQ70" i="6"/>
  <c r="DS70" i="6" s="1"/>
  <c r="CQ71" i="6"/>
  <c r="CQ72" i="6"/>
  <c r="DS72" i="6" s="1"/>
  <c r="CQ73" i="6"/>
  <c r="DS73" i="6" s="1"/>
  <c r="CQ74" i="6"/>
  <c r="DS74" i="6" s="1"/>
  <c r="CQ75" i="6"/>
  <c r="CQ76" i="6"/>
  <c r="DS76" i="6" s="1"/>
  <c r="CQ77" i="6"/>
  <c r="DS77" i="6" s="1"/>
  <c r="CQ78" i="6"/>
  <c r="DS78" i="6" s="1"/>
  <c r="CQ79" i="6"/>
  <c r="CQ80" i="6"/>
  <c r="DS80" i="6" s="1"/>
  <c r="CQ81" i="6"/>
  <c r="DS81" i="6" s="1"/>
  <c r="CQ82" i="6"/>
  <c r="DS82" i="6" s="1"/>
  <c r="CQ83" i="6"/>
  <c r="CQ84" i="6"/>
  <c r="DS84" i="6" s="1"/>
  <c r="CQ85" i="6"/>
  <c r="DS85" i="6" s="1"/>
  <c r="CQ86" i="6"/>
  <c r="DS86" i="6" s="1"/>
  <c r="CQ87" i="6"/>
  <c r="CQ88" i="6"/>
  <c r="DS88" i="6" s="1"/>
  <c r="CQ89" i="6"/>
  <c r="DS89" i="6" s="1"/>
  <c r="CQ90" i="6"/>
  <c r="DS90" i="6" s="1"/>
  <c r="CQ91" i="6"/>
  <c r="CQ92" i="6"/>
  <c r="DS92" i="6" s="1"/>
  <c r="CQ93" i="6"/>
  <c r="CQ94" i="6"/>
  <c r="DS94" i="6" s="1"/>
  <c r="CQ95" i="6"/>
  <c r="CQ96" i="6"/>
  <c r="DS96" i="6" s="1"/>
  <c r="CQ97" i="6"/>
  <c r="DS97" i="6" s="1"/>
  <c r="CQ98" i="6"/>
  <c r="DS98" i="6" s="1"/>
  <c r="CQ99" i="6"/>
  <c r="CQ8" i="6"/>
  <c r="DS8" i="6" s="1"/>
  <c r="CQ26" i="6"/>
  <c r="DS26" i="6" s="1"/>
  <c r="CQ30" i="6"/>
  <c r="DS30" i="6" s="1"/>
  <c r="CQ42" i="6"/>
  <c r="CQ45" i="6"/>
  <c r="DS45" i="6" s="1"/>
  <c r="CQ48" i="6"/>
  <c r="DS48" i="6" s="1"/>
  <c r="CQ58" i="6"/>
  <c r="DS58" i="6" s="1"/>
  <c r="CQ61" i="6"/>
  <c r="CQ5" i="6"/>
  <c r="DS5" i="6" s="1"/>
  <c r="CQ16" i="6"/>
  <c r="DS16" i="6" s="1"/>
  <c r="CQ20" i="6"/>
  <c r="DS20" i="6" s="1"/>
  <c r="CQ24" i="6"/>
  <c r="CQ38" i="6"/>
  <c r="DS38" i="6" s="1"/>
  <c r="CQ41" i="6"/>
  <c r="DS41" i="6" s="1"/>
  <c r="CQ44" i="6"/>
  <c r="DS44" i="6" s="1"/>
  <c r="CQ54" i="6"/>
  <c r="CQ57" i="6"/>
  <c r="DS57" i="6" s="1"/>
  <c r="CQ60" i="6"/>
  <c r="DS60" i="6" s="1"/>
  <c r="CQ17" i="6"/>
  <c r="DS17" i="6" s="1"/>
  <c r="CQ34" i="6"/>
  <c r="CQ40" i="6"/>
  <c r="DS40" i="6" s="1"/>
  <c r="CQ53" i="6"/>
  <c r="DS53" i="6" s="1"/>
  <c r="CQ10" i="6"/>
  <c r="DS10" i="6" s="1"/>
  <c r="CQ21" i="6"/>
  <c r="CQ29" i="6"/>
  <c r="DS29" i="6" s="1"/>
  <c r="CQ46" i="6"/>
  <c r="DS46" i="6" s="1"/>
  <c r="CQ49" i="6"/>
  <c r="DS49" i="6" s="1"/>
  <c r="CQ64" i="6"/>
  <c r="CQ65" i="6"/>
  <c r="DS65" i="6" s="1"/>
  <c r="CQ66" i="6"/>
  <c r="DS66" i="6" s="1"/>
  <c r="CQ33" i="6"/>
  <c r="DS33" i="6" s="1"/>
  <c r="CQ50" i="6"/>
  <c r="CQ52" i="6"/>
  <c r="DS52" i="6" s="1"/>
  <c r="CQ68" i="6"/>
  <c r="DS68" i="6" s="1"/>
  <c r="CQ32" i="6"/>
  <c r="DS32" i="6" s="1"/>
  <c r="CQ36" i="6"/>
  <c r="CQ13" i="6"/>
  <c r="DS13" i="6" s="1"/>
  <c r="CQ18" i="6"/>
  <c r="DS18" i="6" s="1"/>
  <c r="CQ56" i="6"/>
  <c r="DS56" i="6" s="1"/>
  <c r="CQ14" i="6"/>
  <c r="CQ37" i="6"/>
  <c r="DS37" i="6" s="1"/>
  <c r="CQ62" i="6"/>
  <c r="DS62" i="6" s="1"/>
  <c r="CQ4" i="6"/>
  <c r="DS4" i="6" s="1"/>
  <c r="CC8" i="6"/>
  <c r="CC12" i="6"/>
  <c r="DE12" i="6" s="1"/>
  <c r="CC16" i="6"/>
  <c r="DE16" i="6" s="1"/>
  <c r="CC20" i="6"/>
  <c r="DE20" i="6" s="1"/>
  <c r="CC24" i="6"/>
  <c r="CC28" i="6"/>
  <c r="DE28" i="6" s="1"/>
  <c r="CC32" i="6"/>
  <c r="DE32" i="6" s="1"/>
  <c r="CC36" i="6"/>
  <c r="DE36" i="6" s="1"/>
  <c r="CC40" i="6"/>
  <c r="CC4" i="6"/>
  <c r="DE4" i="6" s="1"/>
  <c r="CC6" i="6"/>
  <c r="DE6" i="6" s="1"/>
  <c r="CC9" i="6"/>
  <c r="DE9" i="6" s="1"/>
  <c r="CC19" i="6"/>
  <c r="CC22" i="6"/>
  <c r="DE22" i="6" s="1"/>
  <c r="CC25" i="6"/>
  <c r="DE25" i="6" s="1"/>
  <c r="CC35" i="6"/>
  <c r="DE35" i="6" s="1"/>
  <c r="CC38" i="6"/>
  <c r="CC41" i="6"/>
  <c r="DE41" i="6" s="1"/>
  <c r="CC47" i="6"/>
  <c r="DE47" i="6" s="1"/>
  <c r="CC51" i="6"/>
  <c r="DE51" i="6" s="1"/>
  <c r="CC13" i="6"/>
  <c r="CC17" i="6"/>
  <c r="DE17" i="6" s="1"/>
  <c r="CC21" i="6"/>
  <c r="DE21" i="6" s="1"/>
  <c r="CC39" i="6"/>
  <c r="DE39" i="6" s="1"/>
  <c r="CC43" i="6"/>
  <c r="CC45" i="6"/>
  <c r="DE45" i="6" s="1"/>
  <c r="CC48" i="6"/>
  <c r="DE48" i="6" s="1"/>
  <c r="CC55" i="6"/>
  <c r="DE55" i="6" s="1"/>
  <c r="CC59" i="6"/>
  <c r="CC63" i="6"/>
  <c r="DE63" i="6" s="1"/>
  <c r="CC67" i="6"/>
  <c r="DE67" i="6" s="1"/>
  <c r="CC71" i="6"/>
  <c r="DE71" i="6" s="1"/>
  <c r="CC7" i="6"/>
  <c r="CC11" i="6"/>
  <c r="DE11" i="6" s="1"/>
  <c r="CC15" i="6"/>
  <c r="DE15" i="6" s="1"/>
  <c r="CC26" i="6"/>
  <c r="DE26" i="6" s="1"/>
  <c r="CC30" i="6"/>
  <c r="CC34" i="6"/>
  <c r="DE34" i="6" s="1"/>
  <c r="CC50" i="6"/>
  <c r="DE50" i="6" s="1"/>
  <c r="CC53" i="6"/>
  <c r="DE53" i="6" s="1"/>
  <c r="CC57" i="6"/>
  <c r="CC61" i="6"/>
  <c r="DE61" i="6" s="1"/>
  <c r="CC65" i="6"/>
  <c r="DE65" i="6" s="1"/>
  <c r="CC69" i="6"/>
  <c r="DE69" i="6" s="1"/>
  <c r="CC73" i="6"/>
  <c r="CC77" i="6"/>
  <c r="DE77" i="6" s="1"/>
  <c r="CC81" i="6"/>
  <c r="DE81" i="6" s="1"/>
  <c r="CC85" i="6"/>
  <c r="DE85" i="6" s="1"/>
  <c r="CC89" i="6"/>
  <c r="CC93" i="6"/>
  <c r="DE93" i="6" s="1"/>
  <c r="CC97" i="6"/>
  <c r="DE97" i="6" s="1"/>
  <c r="CC14" i="6"/>
  <c r="DE14" i="6" s="1"/>
  <c r="CC33" i="6"/>
  <c r="CC44" i="6"/>
  <c r="DE44" i="6" s="1"/>
  <c r="CC56" i="6"/>
  <c r="DE56" i="6" s="1"/>
  <c r="CC64" i="6"/>
  <c r="DE64" i="6" s="1"/>
  <c r="CC76" i="6"/>
  <c r="CC79" i="6"/>
  <c r="DE79" i="6" s="1"/>
  <c r="CC82" i="6"/>
  <c r="DE82" i="6" s="1"/>
  <c r="CC92" i="6"/>
  <c r="DE92" i="6" s="1"/>
  <c r="CC95" i="6"/>
  <c r="CC98" i="6"/>
  <c r="DE98" i="6" s="1"/>
  <c r="CC5" i="6"/>
  <c r="DE5" i="6" s="1"/>
  <c r="CC27" i="6"/>
  <c r="DE27" i="6" s="1"/>
  <c r="CC49" i="6"/>
  <c r="CC58" i="6"/>
  <c r="DE58" i="6" s="1"/>
  <c r="CC66" i="6"/>
  <c r="DE66" i="6" s="1"/>
  <c r="CC72" i="6"/>
  <c r="DE72" i="6" s="1"/>
  <c r="CC75" i="6"/>
  <c r="CC78" i="6"/>
  <c r="DE78" i="6" s="1"/>
  <c r="CC88" i="6"/>
  <c r="DE88" i="6" s="1"/>
  <c r="CC91" i="6"/>
  <c r="DE91" i="6" s="1"/>
  <c r="CC94" i="6"/>
  <c r="CC10" i="6"/>
  <c r="DE10" i="6" s="1"/>
  <c r="CC18" i="6"/>
  <c r="DE18" i="6" s="1"/>
  <c r="CC29" i="6"/>
  <c r="DE29" i="6" s="1"/>
  <c r="CC37" i="6"/>
  <c r="CC60" i="6"/>
  <c r="DE60" i="6" s="1"/>
  <c r="CC68" i="6"/>
  <c r="DE68" i="6" s="1"/>
  <c r="CC74" i="6"/>
  <c r="DE74" i="6" s="1"/>
  <c r="CC84" i="6"/>
  <c r="CC87" i="6"/>
  <c r="DE87" i="6" s="1"/>
  <c r="CC90" i="6"/>
  <c r="DE90" i="6" s="1"/>
  <c r="CC23" i="6"/>
  <c r="DE23" i="6" s="1"/>
  <c r="CC31" i="6"/>
  <c r="CC42" i="6"/>
  <c r="DE42" i="6" s="1"/>
  <c r="CC46" i="6"/>
  <c r="DE46" i="6" s="1"/>
  <c r="CC52" i="6"/>
  <c r="DE52" i="6" s="1"/>
  <c r="CC54" i="6"/>
  <c r="CC62" i="6"/>
  <c r="DE62" i="6" s="1"/>
  <c r="CC70" i="6"/>
  <c r="DE70" i="6" s="1"/>
  <c r="CC80" i="6"/>
  <c r="DE80" i="6" s="1"/>
  <c r="CC83" i="6"/>
  <c r="CC86" i="6"/>
  <c r="DE86" i="6" s="1"/>
  <c r="CC96" i="6"/>
  <c r="DE96" i="6" s="1"/>
  <c r="CC99" i="6"/>
  <c r="DE99" i="6" s="1"/>
  <c r="CW7" i="6"/>
  <c r="CW11" i="6"/>
  <c r="DY11" i="6" s="1"/>
  <c r="CW15" i="6"/>
  <c r="DY15" i="6" s="1"/>
  <c r="CW19" i="6"/>
  <c r="DY19" i="6" s="1"/>
  <c r="CW23" i="6"/>
  <c r="CW27" i="6"/>
  <c r="DY27" i="6" s="1"/>
  <c r="CW31" i="6"/>
  <c r="DY31" i="6" s="1"/>
  <c r="CW33" i="6"/>
  <c r="DY33" i="6" s="1"/>
  <c r="CW34" i="6"/>
  <c r="CW35" i="6"/>
  <c r="DY35" i="6" s="1"/>
  <c r="CW36" i="6"/>
  <c r="DY36" i="6" s="1"/>
  <c r="CW37" i="6"/>
  <c r="DY37" i="6" s="1"/>
  <c r="CW38" i="6"/>
  <c r="CW39" i="6"/>
  <c r="DY39" i="6" s="1"/>
  <c r="CW40" i="6"/>
  <c r="DY40" i="6" s="1"/>
  <c r="CW41" i="6"/>
  <c r="DY41" i="6" s="1"/>
  <c r="CW42" i="6"/>
  <c r="CW43" i="6"/>
  <c r="DY43" i="6" s="1"/>
  <c r="CW44" i="6"/>
  <c r="DY44" i="6" s="1"/>
  <c r="CW45" i="6"/>
  <c r="DY45" i="6" s="1"/>
  <c r="CW46" i="6"/>
  <c r="CW47" i="6"/>
  <c r="DY47" i="6" s="1"/>
  <c r="CW48" i="6"/>
  <c r="DY48" i="6" s="1"/>
  <c r="CW49" i="6"/>
  <c r="DY49" i="6" s="1"/>
  <c r="CW50" i="6"/>
  <c r="CW51" i="6"/>
  <c r="DY51" i="6" s="1"/>
  <c r="CW52" i="6"/>
  <c r="DY52" i="6" s="1"/>
  <c r="CW53" i="6"/>
  <c r="DY53" i="6" s="1"/>
  <c r="CW54" i="6"/>
  <c r="CW55" i="6"/>
  <c r="DY55" i="6" s="1"/>
  <c r="CW56" i="6"/>
  <c r="DY56" i="6" s="1"/>
  <c r="CW57" i="6"/>
  <c r="DY57" i="6" s="1"/>
  <c r="CW58" i="6"/>
  <c r="CW59" i="6"/>
  <c r="DY59" i="6" s="1"/>
  <c r="CW60" i="6"/>
  <c r="DY60" i="6" s="1"/>
  <c r="CW61" i="6"/>
  <c r="DY61" i="6" s="1"/>
  <c r="CW62" i="6"/>
  <c r="CW63" i="6"/>
  <c r="DY63" i="6" s="1"/>
  <c r="CW64" i="6"/>
  <c r="DY64" i="6" s="1"/>
  <c r="CW65" i="6"/>
  <c r="DY65" i="6" s="1"/>
  <c r="CW66" i="6"/>
  <c r="CW67" i="6"/>
  <c r="DY67" i="6" s="1"/>
  <c r="CW5" i="6"/>
  <c r="DY5" i="6" s="1"/>
  <c r="CW8" i="6"/>
  <c r="DY8" i="6" s="1"/>
  <c r="CW18" i="6"/>
  <c r="CW21" i="6"/>
  <c r="DY21" i="6" s="1"/>
  <c r="CW24" i="6"/>
  <c r="DY24" i="6" s="1"/>
  <c r="CW9" i="6"/>
  <c r="DY9" i="6" s="1"/>
  <c r="CW13" i="6"/>
  <c r="CW17" i="6"/>
  <c r="DY17" i="6" s="1"/>
  <c r="CW28" i="6"/>
  <c r="DY28" i="6" s="1"/>
  <c r="CW32" i="6"/>
  <c r="DY32" i="6" s="1"/>
  <c r="CW6" i="6"/>
  <c r="CW10" i="6"/>
  <c r="DY10" i="6" s="1"/>
  <c r="CW14" i="6"/>
  <c r="DY14" i="6" s="1"/>
  <c r="CW25" i="6"/>
  <c r="DY25" i="6" s="1"/>
  <c r="CW29" i="6"/>
  <c r="CW70" i="6"/>
  <c r="DY70" i="6" s="1"/>
  <c r="CW74" i="6"/>
  <c r="DY74" i="6" s="1"/>
  <c r="CW78" i="6"/>
  <c r="DY78" i="6" s="1"/>
  <c r="CW82" i="6"/>
  <c r="CW86" i="6"/>
  <c r="DY86" i="6" s="1"/>
  <c r="CW90" i="6"/>
  <c r="DY90" i="6" s="1"/>
  <c r="CW94" i="6"/>
  <c r="DY94" i="6" s="1"/>
  <c r="CW98" i="6"/>
  <c r="CW26" i="6"/>
  <c r="DY26" i="6" s="1"/>
  <c r="CW68" i="6"/>
  <c r="DY68" i="6" s="1"/>
  <c r="CW71" i="6"/>
  <c r="DY71" i="6" s="1"/>
  <c r="CW81" i="6"/>
  <c r="CW84" i="6"/>
  <c r="DY84" i="6" s="1"/>
  <c r="CW87" i="6"/>
  <c r="DY87" i="6" s="1"/>
  <c r="CW12" i="6"/>
  <c r="DY12" i="6" s="1"/>
  <c r="CW16" i="6"/>
  <c r="CW85" i="6"/>
  <c r="DY85" i="6" s="1"/>
  <c r="CW93" i="6"/>
  <c r="DY93" i="6" s="1"/>
  <c r="CW96" i="6"/>
  <c r="DY96" i="6" s="1"/>
  <c r="CW99" i="6"/>
  <c r="CW30" i="6"/>
  <c r="DY30" i="6" s="1"/>
  <c r="CW75" i="6"/>
  <c r="DY75" i="6" s="1"/>
  <c r="CW76" i="6"/>
  <c r="DY76" i="6" s="1"/>
  <c r="CW77" i="6"/>
  <c r="CW91" i="6"/>
  <c r="DY91" i="6" s="1"/>
  <c r="CW95" i="6"/>
  <c r="DY95" i="6" s="1"/>
  <c r="CW20" i="6"/>
  <c r="DY20" i="6" s="1"/>
  <c r="CW69" i="6"/>
  <c r="CW83" i="6"/>
  <c r="DY83" i="6" s="1"/>
  <c r="CW88" i="6"/>
  <c r="DY88" i="6" s="1"/>
  <c r="CW89" i="6"/>
  <c r="DY89" i="6" s="1"/>
  <c r="CW22" i="6"/>
  <c r="CW72" i="6"/>
  <c r="DY72" i="6" s="1"/>
  <c r="CW92" i="6"/>
  <c r="DY92" i="6" s="1"/>
  <c r="CW4" i="6"/>
  <c r="DY4" i="6" s="1"/>
  <c r="CW79" i="6"/>
  <c r="CW97" i="6"/>
  <c r="DY97" i="6" s="1"/>
  <c r="CW73" i="6"/>
  <c r="DY73" i="6" s="1"/>
  <c r="CW80" i="6"/>
  <c r="DY80" i="6" s="1"/>
  <c r="CV5" i="6"/>
  <c r="CV6" i="6"/>
  <c r="DX6" i="6" s="1"/>
  <c r="CV7" i="6"/>
  <c r="DX7" i="6" s="1"/>
  <c r="CV8" i="6"/>
  <c r="DX8" i="6" s="1"/>
  <c r="CV9" i="6"/>
  <c r="CV10" i="6"/>
  <c r="DX10" i="6" s="1"/>
  <c r="CV11" i="6"/>
  <c r="DX11" i="6" s="1"/>
  <c r="CV12" i="6"/>
  <c r="DX12" i="6" s="1"/>
  <c r="CV13" i="6"/>
  <c r="CV14" i="6"/>
  <c r="CV15" i="6"/>
  <c r="DX15" i="6" s="1"/>
  <c r="CV16" i="6"/>
  <c r="DX16" i="6" s="1"/>
  <c r="CV17" i="6"/>
  <c r="CV18" i="6"/>
  <c r="DX18" i="6" s="1"/>
  <c r="CV19" i="6"/>
  <c r="DX19" i="6" s="1"/>
  <c r="CV20" i="6"/>
  <c r="DX20" i="6" s="1"/>
  <c r="CV21" i="6"/>
  <c r="CV22" i="6"/>
  <c r="DX22" i="6" s="1"/>
  <c r="CV23" i="6"/>
  <c r="DX23" i="6" s="1"/>
  <c r="CV24" i="6"/>
  <c r="DX24" i="6" s="1"/>
  <c r="CV25" i="6"/>
  <c r="CV26" i="6"/>
  <c r="CV27" i="6"/>
  <c r="DX27" i="6" s="1"/>
  <c r="CV28" i="6"/>
  <c r="DX28" i="6" s="1"/>
  <c r="CV29" i="6"/>
  <c r="CV30" i="6"/>
  <c r="DX30" i="6" s="1"/>
  <c r="CV31" i="6"/>
  <c r="DX31" i="6" s="1"/>
  <c r="CV32" i="6"/>
  <c r="DX32" i="6" s="1"/>
  <c r="CV35" i="6"/>
  <c r="CV39" i="6"/>
  <c r="DX39" i="6" s="1"/>
  <c r="CV43" i="6"/>
  <c r="DX43" i="6" s="1"/>
  <c r="CV47" i="6"/>
  <c r="DX47" i="6" s="1"/>
  <c r="CV51" i="6"/>
  <c r="CV55" i="6"/>
  <c r="DX55" i="6" s="1"/>
  <c r="CV59" i="6"/>
  <c r="DX59" i="6" s="1"/>
  <c r="CV63" i="6"/>
  <c r="DX63" i="6" s="1"/>
  <c r="CV67" i="6"/>
  <c r="CV4" i="6"/>
  <c r="DX4" i="6" s="1"/>
  <c r="CV38" i="6"/>
  <c r="DX38" i="6" s="1"/>
  <c r="CV41" i="6"/>
  <c r="DX41" i="6" s="1"/>
  <c r="CV44" i="6"/>
  <c r="CV54" i="6"/>
  <c r="DX54" i="6" s="1"/>
  <c r="CV57" i="6"/>
  <c r="DX57" i="6" s="1"/>
  <c r="CV60" i="6"/>
  <c r="DX60" i="6" s="1"/>
  <c r="CV34" i="6"/>
  <c r="CV37" i="6"/>
  <c r="DX37" i="6" s="1"/>
  <c r="CV40" i="6"/>
  <c r="DX40" i="6" s="1"/>
  <c r="CV50" i="6"/>
  <c r="DX50" i="6" s="1"/>
  <c r="CV53" i="6"/>
  <c r="CV56" i="6"/>
  <c r="DX56" i="6" s="1"/>
  <c r="CV66" i="6"/>
  <c r="DX66" i="6" s="1"/>
  <c r="CV71" i="6"/>
  <c r="DX71" i="6" s="1"/>
  <c r="CV75" i="6"/>
  <c r="CV79" i="6"/>
  <c r="DX79" i="6" s="1"/>
  <c r="CV83" i="6"/>
  <c r="DX83" i="6" s="1"/>
  <c r="CV87" i="6"/>
  <c r="DX87" i="6" s="1"/>
  <c r="CV91" i="6"/>
  <c r="CV95" i="6"/>
  <c r="DX95" i="6" s="1"/>
  <c r="CV99" i="6"/>
  <c r="DX99" i="6" s="1"/>
  <c r="CV36" i="6"/>
  <c r="DX36" i="6" s="1"/>
  <c r="CV49" i="6"/>
  <c r="CV65" i="6"/>
  <c r="DX65" i="6" s="1"/>
  <c r="CV74" i="6"/>
  <c r="DX74" i="6" s="1"/>
  <c r="CV77" i="6"/>
  <c r="DX77" i="6" s="1"/>
  <c r="CV80" i="6"/>
  <c r="CV33" i="6"/>
  <c r="DX33" i="6" s="1"/>
  <c r="CV52" i="6"/>
  <c r="DX52" i="6" s="1"/>
  <c r="CV58" i="6"/>
  <c r="DX58" i="6" s="1"/>
  <c r="CV78" i="6"/>
  <c r="CV82" i="6"/>
  <c r="DX82" i="6" s="1"/>
  <c r="CV86" i="6"/>
  <c r="DX86" i="6" s="1"/>
  <c r="CV89" i="6"/>
  <c r="DX89" i="6" s="1"/>
  <c r="CV92" i="6"/>
  <c r="CV45" i="6"/>
  <c r="DX45" i="6" s="1"/>
  <c r="CV62" i="6"/>
  <c r="DX62" i="6" s="1"/>
  <c r="CV72" i="6"/>
  <c r="DX72" i="6" s="1"/>
  <c r="CV73" i="6"/>
  <c r="CV42" i="6"/>
  <c r="DX42" i="6" s="1"/>
  <c r="CV61" i="6"/>
  <c r="DX61" i="6" s="1"/>
  <c r="CV64" i="6"/>
  <c r="DX64" i="6" s="1"/>
  <c r="CV84" i="6"/>
  <c r="CV85" i="6"/>
  <c r="DX85" i="6" s="1"/>
  <c r="CV93" i="6"/>
  <c r="DX93" i="6" s="1"/>
  <c r="CV97" i="6"/>
  <c r="DX97" i="6" s="1"/>
  <c r="CV46" i="6"/>
  <c r="CV68" i="6"/>
  <c r="DX68" i="6" s="1"/>
  <c r="CV70" i="6"/>
  <c r="DX70" i="6" s="1"/>
  <c r="CV81" i="6"/>
  <c r="DX81" i="6" s="1"/>
  <c r="CV94" i="6"/>
  <c r="CV48" i="6"/>
  <c r="DX48" i="6" s="1"/>
  <c r="CV69" i="6"/>
  <c r="DX69" i="6" s="1"/>
  <c r="CV88" i="6"/>
  <c r="DX88" i="6" s="1"/>
  <c r="CV96" i="6"/>
  <c r="CV76" i="6"/>
  <c r="CV90" i="6"/>
  <c r="DX90" i="6" s="1"/>
  <c r="CV98" i="6"/>
  <c r="DX98" i="6" s="1"/>
  <c r="CN5" i="6"/>
  <c r="CN6" i="6"/>
  <c r="DP6" i="6" s="1"/>
  <c r="CN7" i="6"/>
  <c r="DP7" i="6" s="1"/>
  <c r="CN8" i="6"/>
  <c r="DP8" i="6" s="1"/>
  <c r="CN9" i="6"/>
  <c r="CN10" i="6"/>
  <c r="DP10" i="6" s="1"/>
  <c r="CN11" i="6"/>
  <c r="DP11" i="6" s="1"/>
  <c r="CN12" i="6"/>
  <c r="DP12" i="6" s="1"/>
  <c r="CN13" i="6"/>
  <c r="CN14" i="6"/>
  <c r="DP14" i="6" s="1"/>
  <c r="CN15" i="6"/>
  <c r="DP15" i="6" s="1"/>
  <c r="CN16" i="6"/>
  <c r="DP16" i="6" s="1"/>
  <c r="CN17" i="6"/>
  <c r="CN18" i="6"/>
  <c r="DP18" i="6" s="1"/>
  <c r="CN19" i="6"/>
  <c r="DP19" i="6" s="1"/>
  <c r="CN20" i="6"/>
  <c r="DP20" i="6" s="1"/>
  <c r="CN21" i="6"/>
  <c r="CN22" i="6"/>
  <c r="DP22" i="6" s="1"/>
  <c r="CN23" i="6"/>
  <c r="DP23" i="6" s="1"/>
  <c r="CN24" i="6"/>
  <c r="DP24" i="6" s="1"/>
  <c r="CN25" i="6"/>
  <c r="CN26" i="6"/>
  <c r="DP26" i="6" s="1"/>
  <c r="CN27" i="6"/>
  <c r="DP27" i="6" s="1"/>
  <c r="CN28" i="6"/>
  <c r="DP28" i="6" s="1"/>
  <c r="CN29" i="6"/>
  <c r="CN30" i="6"/>
  <c r="DP30" i="6" s="1"/>
  <c r="CN31" i="6"/>
  <c r="DP31" i="6" s="1"/>
  <c r="CN32" i="6"/>
  <c r="DP32" i="6" s="1"/>
  <c r="CN33" i="6"/>
  <c r="CN37" i="6"/>
  <c r="DP37" i="6" s="1"/>
  <c r="CN41" i="6"/>
  <c r="DP41" i="6" s="1"/>
  <c r="CN45" i="6"/>
  <c r="DP45" i="6" s="1"/>
  <c r="CN49" i="6"/>
  <c r="CN53" i="6"/>
  <c r="DP53" i="6" s="1"/>
  <c r="CN57" i="6"/>
  <c r="DP57" i="6" s="1"/>
  <c r="CN61" i="6"/>
  <c r="DP61" i="6" s="1"/>
  <c r="CN65" i="6"/>
  <c r="CN4" i="6"/>
  <c r="DP4" i="6" s="1"/>
  <c r="CN34" i="6"/>
  <c r="DP34" i="6" s="1"/>
  <c r="CN44" i="6"/>
  <c r="DP44" i="6" s="1"/>
  <c r="CN47" i="6"/>
  <c r="CN50" i="6"/>
  <c r="DP50" i="6" s="1"/>
  <c r="CN60" i="6"/>
  <c r="DP60" i="6" s="1"/>
  <c r="CN40" i="6"/>
  <c r="DP40" i="6" s="1"/>
  <c r="CN43" i="6"/>
  <c r="CN46" i="6"/>
  <c r="DP46" i="6" s="1"/>
  <c r="CN56" i="6"/>
  <c r="DP56" i="6" s="1"/>
  <c r="CN59" i="6"/>
  <c r="DP59" i="6" s="1"/>
  <c r="CN62" i="6"/>
  <c r="CN69" i="6"/>
  <c r="DP69" i="6" s="1"/>
  <c r="CN73" i="6"/>
  <c r="DP73" i="6" s="1"/>
  <c r="CN77" i="6"/>
  <c r="DP77" i="6" s="1"/>
  <c r="CN81" i="6"/>
  <c r="CN85" i="6"/>
  <c r="DP85" i="6" s="1"/>
  <c r="CN89" i="6"/>
  <c r="DP89" i="6" s="1"/>
  <c r="CN93" i="6"/>
  <c r="DP93" i="6" s="1"/>
  <c r="CN97" i="6"/>
  <c r="CN39" i="6"/>
  <c r="DP39" i="6" s="1"/>
  <c r="CN52" i="6"/>
  <c r="DP52" i="6" s="1"/>
  <c r="CN58" i="6"/>
  <c r="DP58" i="6" s="1"/>
  <c r="CN64" i="6"/>
  <c r="CN68" i="6"/>
  <c r="DP68" i="6" s="1"/>
  <c r="CN70" i="6"/>
  <c r="DP70" i="6" s="1"/>
  <c r="CN80" i="6"/>
  <c r="DP80" i="6" s="1"/>
  <c r="CN83" i="6"/>
  <c r="CN86" i="6"/>
  <c r="DP86" i="6" s="1"/>
  <c r="CN35" i="6"/>
  <c r="DP35" i="6" s="1"/>
  <c r="CN51" i="6"/>
  <c r="DP51" i="6" s="1"/>
  <c r="CN54" i="6"/>
  <c r="CN63" i="6"/>
  <c r="DP63" i="6" s="1"/>
  <c r="CN74" i="6"/>
  <c r="DP74" i="6" s="1"/>
  <c r="CN78" i="6"/>
  <c r="DP78" i="6" s="1"/>
  <c r="CN82" i="6"/>
  <c r="CN92" i="6"/>
  <c r="DP92" i="6" s="1"/>
  <c r="CN95" i="6"/>
  <c r="DP95" i="6" s="1"/>
  <c r="CN98" i="6"/>
  <c r="DP98" i="6" s="1"/>
  <c r="CN42" i="6"/>
  <c r="CN48" i="6"/>
  <c r="DP48" i="6" s="1"/>
  <c r="CN79" i="6"/>
  <c r="DP79" i="6" s="1"/>
  <c r="CN84" i="6"/>
  <c r="DP84" i="6" s="1"/>
  <c r="CN91" i="6"/>
  <c r="CN66" i="6"/>
  <c r="DP66" i="6" s="1"/>
  <c r="CN71" i="6"/>
  <c r="DP71" i="6" s="1"/>
  <c r="CN72" i="6"/>
  <c r="DP72" i="6" s="1"/>
  <c r="CN96" i="6"/>
  <c r="CN38" i="6"/>
  <c r="DP38" i="6" s="1"/>
  <c r="CN55" i="6"/>
  <c r="DP55" i="6" s="1"/>
  <c r="CN75" i="6"/>
  <c r="DP75" i="6" s="1"/>
  <c r="CN99" i="6"/>
  <c r="CN88" i="6"/>
  <c r="DP88" i="6" s="1"/>
  <c r="CN90" i="6"/>
  <c r="DP90" i="6" s="1"/>
  <c r="CN36" i="6"/>
  <c r="DP36" i="6" s="1"/>
  <c r="CN67" i="6"/>
  <c r="CN76" i="6"/>
  <c r="DP76" i="6" s="1"/>
  <c r="CN87" i="6"/>
  <c r="DP87" i="6" s="1"/>
  <c r="CN94" i="6"/>
  <c r="DP94" i="6" s="1"/>
  <c r="CM6" i="6"/>
  <c r="CM10" i="6"/>
  <c r="CM14" i="6"/>
  <c r="CM18" i="6"/>
  <c r="CM22" i="6"/>
  <c r="CM26" i="6"/>
  <c r="CM30" i="6"/>
  <c r="CM7" i="6"/>
  <c r="CM17" i="6"/>
  <c r="CM20" i="6"/>
  <c r="CM23" i="6"/>
  <c r="CM33" i="6"/>
  <c r="CM34" i="6"/>
  <c r="CM38" i="6"/>
  <c r="CM42" i="6"/>
  <c r="CM46" i="6"/>
  <c r="CM50" i="6"/>
  <c r="CM54" i="6"/>
  <c r="CM58" i="6"/>
  <c r="CM62" i="6"/>
  <c r="CM66" i="6"/>
  <c r="CM69" i="6"/>
  <c r="CM70" i="6"/>
  <c r="CM71" i="6"/>
  <c r="CM72" i="6"/>
  <c r="CM73" i="6"/>
  <c r="CM74" i="6"/>
  <c r="CM75" i="6"/>
  <c r="CM76" i="6"/>
  <c r="CM77" i="6"/>
  <c r="CM78" i="6"/>
  <c r="CM79" i="6"/>
  <c r="CM80" i="6"/>
  <c r="CM81" i="6"/>
  <c r="CM82" i="6"/>
  <c r="CM83" i="6"/>
  <c r="CM84" i="6"/>
  <c r="CM85" i="6"/>
  <c r="CM86" i="6"/>
  <c r="CM87" i="6"/>
  <c r="CM88" i="6"/>
  <c r="CM89" i="6"/>
  <c r="CM90" i="6"/>
  <c r="CM91" i="6"/>
  <c r="CM92" i="6"/>
  <c r="CM93" i="6"/>
  <c r="CM94" i="6"/>
  <c r="CM95" i="6"/>
  <c r="CM96" i="6"/>
  <c r="CM97" i="6"/>
  <c r="CM98" i="6"/>
  <c r="CM99" i="6"/>
  <c r="CM5" i="6"/>
  <c r="CM9" i="6"/>
  <c r="CM13" i="6"/>
  <c r="CM24" i="6"/>
  <c r="CM28" i="6"/>
  <c r="CM32" i="6"/>
  <c r="CM37" i="6"/>
  <c r="CM40" i="6"/>
  <c r="CM43" i="6"/>
  <c r="CM53" i="6"/>
  <c r="CM56" i="6"/>
  <c r="CM59" i="6"/>
  <c r="CM21" i="6"/>
  <c r="CM25" i="6"/>
  <c r="CM29" i="6"/>
  <c r="CM36" i="6"/>
  <c r="CM39" i="6"/>
  <c r="CM49" i="6"/>
  <c r="DO49" i="6" s="1"/>
  <c r="CM52" i="6"/>
  <c r="CM55" i="6"/>
  <c r="CM65" i="6"/>
  <c r="CM68" i="6"/>
  <c r="CM11" i="6"/>
  <c r="CM19" i="6"/>
  <c r="CM45" i="6"/>
  <c r="CM51" i="6"/>
  <c r="CM15" i="6"/>
  <c r="CM48" i="6"/>
  <c r="CM4" i="6"/>
  <c r="CM8" i="6"/>
  <c r="CM44" i="6"/>
  <c r="CM61" i="6"/>
  <c r="CM64" i="6"/>
  <c r="CM67" i="6"/>
  <c r="CM12" i="6"/>
  <c r="CM47" i="6"/>
  <c r="CM63" i="6"/>
  <c r="CM35" i="6"/>
  <c r="CM60" i="6"/>
  <c r="CM31" i="6"/>
  <c r="CM57" i="6"/>
  <c r="CM16" i="6"/>
  <c r="CM27" i="6"/>
  <c r="CM41" i="6"/>
  <c r="CU8" i="6"/>
  <c r="CU12" i="6"/>
  <c r="DW12" i="6" s="1"/>
  <c r="CU16" i="6"/>
  <c r="DW16" i="6" s="1"/>
  <c r="CU20" i="6"/>
  <c r="DW20" i="6" s="1"/>
  <c r="CU24" i="6"/>
  <c r="CU28" i="6"/>
  <c r="DW28" i="6" s="1"/>
  <c r="CU32" i="6"/>
  <c r="DW32" i="6" s="1"/>
  <c r="CU11" i="6"/>
  <c r="DW11" i="6" s="1"/>
  <c r="CU14" i="6"/>
  <c r="CU17" i="6"/>
  <c r="DW17" i="6" s="1"/>
  <c r="CU27" i="6"/>
  <c r="DW27" i="6" s="1"/>
  <c r="CU30" i="6"/>
  <c r="DW30" i="6" s="1"/>
  <c r="CU36" i="6"/>
  <c r="CU40" i="6"/>
  <c r="DW40" i="6" s="1"/>
  <c r="CU44" i="6"/>
  <c r="DW44" i="6" s="1"/>
  <c r="CU48" i="6"/>
  <c r="DW48" i="6" s="1"/>
  <c r="CU52" i="6"/>
  <c r="CU56" i="6"/>
  <c r="DW56" i="6" s="1"/>
  <c r="CU60" i="6"/>
  <c r="DW60" i="6" s="1"/>
  <c r="CU64" i="6"/>
  <c r="DW64" i="6" s="1"/>
  <c r="CU68" i="6"/>
  <c r="CU69" i="6"/>
  <c r="DW69" i="6" s="1"/>
  <c r="CU70" i="6"/>
  <c r="DW70" i="6" s="1"/>
  <c r="CU71" i="6"/>
  <c r="DW71" i="6" s="1"/>
  <c r="CU72" i="6"/>
  <c r="CU73" i="6"/>
  <c r="DW73" i="6" s="1"/>
  <c r="CU74" i="6"/>
  <c r="DW74" i="6" s="1"/>
  <c r="CU75" i="6"/>
  <c r="DW75" i="6" s="1"/>
  <c r="CU76" i="6"/>
  <c r="CU77" i="6"/>
  <c r="DW77" i="6" s="1"/>
  <c r="CU78" i="6"/>
  <c r="DW78" i="6" s="1"/>
  <c r="CU79" i="6"/>
  <c r="DW79" i="6" s="1"/>
  <c r="CU80" i="6"/>
  <c r="CU81" i="6"/>
  <c r="DW81" i="6" s="1"/>
  <c r="CU82" i="6"/>
  <c r="DW82" i="6" s="1"/>
  <c r="CU83" i="6"/>
  <c r="DW83" i="6" s="1"/>
  <c r="CU84" i="6"/>
  <c r="CU85" i="6"/>
  <c r="DW85" i="6" s="1"/>
  <c r="CU86" i="6"/>
  <c r="DW86" i="6" s="1"/>
  <c r="CU87" i="6"/>
  <c r="DW87" i="6" s="1"/>
  <c r="CU88" i="6"/>
  <c r="CU89" i="6"/>
  <c r="DW89" i="6" s="1"/>
  <c r="CU90" i="6"/>
  <c r="DW90" i="6" s="1"/>
  <c r="CU91" i="6"/>
  <c r="DW91" i="6" s="1"/>
  <c r="CU92" i="6"/>
  <c r="CU93" i="6"/>
  <c r="DW93" i="6" s="1"/>
  <c r="CU94" i="6"/>
  <c r="DW94" i="6" s="1"/>
  <c r="CU95" i="6"/>
  <c r="DW95" i="6" s="1"/>
  <c r="CU96" i="6"/>
  <c r="CU97" i="6"/>
  <c r="DW97" i="6" s="1"/>
  <c r="CU98" i="6"/>
  <c r="DW98" i="6" s="1"/>
  <c r="CU99" i="6"/>
  <c r="DW99" i="6" s="1"/>
  <c r="CU6" i="6"/>
  <c r="CU10" i="6"/>
  <c r="DW10" i="6" s="1"/>
  <c r="CU21" i="6"/>
  <c r="DW21" i="6" s="1"/>
  <c r="CU25" i="6"/>
  <c r="DW25" i="6" s="1"/>
  <c r="CU29" i="6"/>
  <c r="CU34" i="6"/>
  <c r="DW34" i="6" s="1"/>
  <c r="CU37" i="6"/>
  <c r="DW37" i="6" s="1"/>
  <c r="CU47" i="6"/>
  <c r="DW47" i="6" s="1"/>
  <c r="CU50" i="6"/>
  <c r="CU53" i="6"/>
  <c r="DW53" i="6" s="1"/>
  <c r="CU7" i="6"/>
  <c r="DW7" i="6" s="1"/>
  <c r="CU18" i="6"/>
  <c r="DW18" i="6" s="1"/>
  <c r="CU22" i="6"/>
  <c r="CU26" i="6"/>
  <c r="DW26" i="6" s="1"/>
  <c r="CU33" i="6"/>
  <c r="DW33" i="6" s="1"/>
  <c r="CU43" i="6"/>
  <c r="DW43" i="6" s="1"/>
  <c r="CU46" i="6"/>
  <c r="CU49" i="6"/>
  <c r="DW49" i="6" s="1"/>
  <c r="CU59" i="6"/>
  <c r="DW59" i="6" s="1"/>
  <c r="CU62" i="6"/>
  <c r="DW62" i="6" s="1"/>
  <c r="CU65" i="6"/>
  <c r="CU4" i="6"/>
  <c r="DW4" i="6" s="1"/>
  <c r="CU15" i="6"/>
  <c r="DW15" i="6" s="1"/>
  <c r="CU23" i="6"/>
  <c r="DW23" i="6" s="1"/>
  <c r="CU42" i="6"/>
  <c r="CU55" i="6"/>
  <c r="DW55" i="6" s="1"/>
  <c r="CU61" i="6"/>
  <c r="DW61" i="6" s="1"/>
  <c r="CU31" i="6"/>
  <c r="DW31" i="6" s="1"/>
  <c r="CU41" i="6"/>
  <c r="CU13" i="6"/>
  <c r="DW13" i="6" s="1"/>
  <c r="CU19" i="6"/>
  <c r="DW19" i="6" s="1"/>
  <c r="CU35" i="6"/>
  <c r="DW35" i="6" s="1"/>
  <c r="CU39" i="6"/>
  <c r="CU54" i="6"/>
  <c r="DW54" i="6" s="1"/>
  <c r="CU58" i="6"/>
  <c r="DW58" i="6" s="1"/>
  <c r="CU9" i="6"/>
  <c r="DW9" i="6" s="1"/>
  <c r="CU38" i="6"/>
  <c r="CU57" i="6"/>
  <c r="DW57" i="6" s="1"/>
  <c r="CU67" i="6"/>
  <c r="DW67" i="6" s="1"/>
  <c r="CU5" i="6"/>
  <c r="DW5" i="6" s="1"/>
  <c r="CU51" i="6"/>
  <c r="CU63" i="6"/>
  <c r="DW63" i="6" s="1"/>
  <c r="CU66" i="6"/>
  <c r="DW66" i="6" s="1"/>
  <c r="CU45" i="6"/>
  <c r="DW45" i="6" s="1"/>
  <c r="CO5" i="6"/>
  <c r="CO9" i="6"/>
  <c r="DQ9" i="6" s="1"/>
  <c r="CO13" i="6"/>
  <c r="DQ13" i="6" s="1"/>
  <c r="CO17" i="6"/>
  <c r="DQ17" i="6" s="1"/>
  <c r="CO21" i="6"/>
  <c r="CO25" i="6"/>
  <c r="DQ25" i="6" s="1"/>
  <c r="CO29" i="6"/>
  <c r="DQ29" i="6" s="1"/>
  <c r="CO33" i="6"/>
  <c r="DQ33" i="6" s="1"/>
  <c r="CO34" i="6"/>
  <c r="CO35" i="6"/>
  <c r="DQ35" i="6" s="1"/>
  <c r="CO36" i="6"/>
  <c r="DQ36" i="6" s="1"/>
  <c r="CO37" i="6"/>
  <c r="DQ37" i="6" s="1"/>
  <c r="CO38" i="6"/>
  <c r="CO39" i="6"/>
  <c r="DQ39" i="6" s="1"/>
  <c r="CO40" i="6"/>
  <c r="DQ40" i="6" s="1"/>
  <c r="CO41" i="6"/>
  <c r="DQ41" i="6" s="1"/>
  <c r="CO42" i="6"/>
  <c r="CO43" i="6"/>
  <c r="DQ43" i="6" s="1"/>
  <c r="CO44" i="6"/>
  <c r="DQ44" i="6" s="1"/>
  <c r="CO45" i="6"/>
  <c r="DQ45" i="6" s="1"/>
  <c r="CO46" i="6"/>
  <c r="CO47" i="6"/>
  <c r="DQ47" i="6" s="1"/>
  <c r="CO48" i="6"/>
  <c r="DQ48" i="6" s="1"/>
  <c r="CO49" i="6"/>
  <c r="DQ49" i="6" s="1"/>
  <c r="CO50" i="6"/>
  <c r="CO51" i="6"/>
  <c r="DQ51" i="6" s="1"/>
  <c r="CO52" i="6"/>
  <c r="DQ52" i="6" s="1"/>
  <c r="CO53" i="6"/>
  <c r="DQ53" i="6" s="1"/>
  <c r="CO54" i="6"/>
  <c r="CO55" i="6"/>
  <c r="DQ55" i="6" s="1"/>
  <c r="CO56" i="6"/>
  <c r="DQ56" i="6" s="1"/>
  <c r="CO57" i="6"/>
  <c r="DQ57" i="6" s="1"/>
  <c r="CO58" i="6"/>
  <c r="CO59" i="6"/>
  <c r="DQ59" i="6" s="1"/>
  <c r="CO60" i="6"/>
  <c r="DQ60" i="6" s="1"/>
  <c r="CO61" i="6"/>
  <c r="DQ61" i="6" s="1"/>
  <c r="CO62" i="6"/>
  <c r="CO63" i="6"/>
  <c r="DQ63" i="6" s="1"/>
  <c r="CO64" i="6"/>
  <c r="DQ64" i="6" s="1"/>
  <c r="CO65" i="6"/>
  <c r="DQ65" i="6" s="1"/>
  <c r="CO66" i="6"/>
  <c r="CO67" i="6"/>
  <c r="DQ67" i="6" s="1"/>
  <c r="CO68" i="6"/>
  <c r="DQ68" i="6" s="1"/>
  <c r="CO8" i="6"/>
  <c r="DQ8" i="6" s="1"/>
  <c r="CO11" i="6"/>
  <c r="CO14" i="6"/>
  <c r="DQ14" i="6" s="1"/>
  <c r="CO24" i="6"/>
  <c r="DQ24" i="6" s="1"/>
  <c r="CO27" i="6"/>
  <c r="DQ27" i="6" s="1"/>
  <c r="CO30" i="6"/>
  <c r="CO12" i="6"/>
  <c r="DQ12" i="6" s="1"/>
  <c r="CO16" i="6"/>
  <c r="DQ16" i="6" s="1"/>
  <c r="CO20" i="6"/>
  <c r="DQ20" i="6" s="1"/>
  <c r="CO31" i="6"/>
  <c r="CO6" i="6"/>
  <c r="DQ6" i="6" s="1"/>
  <c r="CO10" i="6"/>
  <c r="DQ10" i="6" s="1"/>
  <c r="CO28" i="6"/>
  <c r="DQ28" i="6" s="1"/>
  <c r="CO32" i="6"/>
  <c r="CO72" i="6"/>
  <c r="DQ72" i="6" s="1"/>
  <c r="CO76" i="6"/>
  <c r="DQ76" i="6" s="1"/>
  <c r="CO80" i="6"/>
  <c r="DQ80" i="6" s="1"/>
  <c r="CO84" i="6"/>
  <c r="CO88" i="6"/>
  <c r="DQ88" i="6" s="1"/>
  <c r="CO92" i="6"/>
  <c r="DQ92" i="6" s="1"/>
  <c r="CO96" i="6"/>
  <c r="DQ96" i="6" s="1"/>
  <c r="CO22" i="6"/>
  <c r="CO71" i="6"/>
  <c r="DQ71" i="6" s="1"/>
  <c r="CO74" i="6"/>
  <c r="DQ74" i="6" s="1"/>
  <c r="CO77" i="6"/>
  <c r="DQ77" i="6" s="1"/>
  <c r="CO87" i="6"/>
  <c r="CO19" i="6"/>
  <c r="DQ19" i="6" s="1"/>
  <c r="CO23" i="6"/>
  <c r="DQ23" i="6" s="1"/>
  <c r="CO70" i="6"/>
  <c r="DQ70" i="6" s="1"/>
  <c r="CO81" i="6"/>
  <c r="CO85" i="6"/>
  <c r="DQ85" i="6" s="1"/>
  <c r="CO89" i="6"/>
  <c r="DQ89" i="6" s="1"/>
  <c r="CO99" i="6"/>
  <c r="DQ99" i="6" s="1"/>
  <c r="CO82" i="6"/>
  <c r="CO83" i="6"/>
  <c r="DQ83" i="6" s="1"/>
  <c r="CO90" i="6"/>
  <c r="DQ90" i="6" s="1"/>
  <c r="CO94" i="6"/>
  <c r="DQ94" i="6" s="1"/>
  <c r="CO98" i="6"/>
  <c r="CO7" i="6"/>
  <c r="DQ7" i="6" s="1"/>
  <c r="CO15" i="6"/>
  <c r="DQ15" i="6" s="1"/>
  <c r="CO18" i="6"/>
  <c r="DQ18" i="6" s="1"/>
  <c r="CO73" i="6"/>
  <c r="CO75" i="6"/>
  <c r="DQ75" i="6" s="1"/>
  <c r="CO4" i="6"/>
  <c r="DQ4" i="6" s="1"/>
  <c r="CO79" i="6"/>
  <c r="DQ79" i="6" s="1"/>
  <c r="CO91" i="6"/>
  <c r="CO69" i="6"/>
  <c r="DQ69" i="6" s="1"/>
  <c r="CO86" i="6"/>
  <c r="DQ86" i="6" s="1"/>
  <c r="CO93" i="6"/>
  <c r="DQ93" i="6" s="1"/>
  <c r="CO26" i="6"/>
  <c r="CO78" i="6"/>
  <c r="DQ78" i="6" s="1"/>
  <c r="CO95" i="6"/>
  <c r="DQ95" i="6" s="1"/>
  <c r="CO97" i="6"/>
  <c r="DQ97" i="6" s="1"/>
  <c r="CK6" i="6"/>
  <c r="CK10" i="6"/>
  <c r="DM10" i="6" s="1"/>
  <c r="CK14" i="6"/>
  <c r="DM14" i="6" s="1"/>
  <c r="CK18" i="6"/>
  <c r="DM18" i="6" s="1"/>
  <c r="CK22" i="6"/>
  <c r="CK26" i="6"/>
  <c r="DM26" i="6" s="1"/>
  <c r="CK30" i="6"/>
  <c r="DM30" i="6" s="1"/>
  <c r="CK34" i="6"/>
  <c r="DM34" i="6" s="1"/>
  <c r="CK38" i="6"/>
  <c r="CK42" i="6"/>
  <c r="DM42" i="6" s="1"/>
  <c r="CK4" i="6"/>
  <c r="DM4" i="6" s="1"/>
  <c r="CK13" i="6"/>
  <c r="DM13" i="6" s="1"/>
  <c r="CK16" i="6"/>
  <c r="CK19" i="6"/>
  <c r="DM19" i="6" s="1"/>
  <c r="CK29" i="6"/>
  <c r="DM29" i="6" s="1"/>
  <c r="CK32" i="6"/>
  <c r="DM32" i="6" s="1"/>
  <c r="CK35" i="6"/>
  <c r="CK45" i="6"/>
  <c r="DM45" i="6" s="1"/>
  <c r="CK49" i="6"/>
  <c r="DM49" i="6" s="1"/>
  <c r="CK17" i="6"/>
  <c r="DM17" i="6" s="1"/>
  <c r="CK21" i="6"/>
  <c r="CK25" i="6"/>
  <c r="DM25" i="6" s="1"/>
  <c r="CK36" i="6"/>
  <c r="DM36" i="6" s="1"/>
  <c r="CK40" i="6"/>
  <c r="DM40" i="6" s="1"/>
  <c r="CK52" i="6"/>
  <c r="CK53" i="6"/>
  <c r="DM53" i="6" s="1"/>
  <c r="CK57" i="6"/>
  <c r="DM57" i="6" s="1"/>
  <c r="CK61" i="6"/>
  <c r="DM61" i="6" s="1"/>
  <c r="CK65" i="6"/>
  <c r="CK69" i="6"/>
  <c r="DM69" i="6" s="1"/>
  <c r="CK8" i="6"/>
  <c r="DM8" i="6" s="1"/>
  <c r="CK12" i="6"/>
  <c r="DM12" i="6" s="1"/>
  <c r="CK23" i="6"/>
  <c r="CK27" i="6"/>
  <c r="DM27" i="6" s="1"/>
  <c r="CK31" i="6"/>
  <c r="DM31" i="6" s="1"/>
  <c r="CK44" i="6"/>
  <c r="DM44" i="6" s="1"/>
  <c r="CK47" i="6"/>
  <c r="CK50" i="6"/>
  <c r="DM50" i="6" s="1"/>
  <c r="CK55" i="6"/>
  <c r="DM55" i="6" s="1"/>
  <c r="CK59" i="6"/>
  <c r="DM59" i="6" s="1"/>
  <c r="CK63" i="6"/>
  <c r="CK67" i="6"/>
  <c r="DM67" i="6" s="1"/>
  <c r="CK71" i="6"/>
  <c r="DM71" i="6" s="1"/>
  <c r="CK75" i="6"/>
  <c r="DM75" i="6" s="1"/>
  <c r="CK79" i="6"/>
  <c r="CK83" i="6"/>
  <c r="DM83" i="6" s="1"/>
  <c r="CK87" i="6"/>
  <c r="DM87" i="6" s="1"/>
  <c r="CK91" i="6"/>
  <c r="DM91" i="6" s="1"/>
  <c r="CK95" i="6"/>
  <c r="CK99" i="6"/>
  <c r="DM99" i="6" s="1"/>
  <c r="CK7" i="6"/>
  <c r="DM7" i="6" s="1"/>
  <c r="CK15" i="6"/>
  <c r="DM15" i="6" s="1"/>
  <c r="CK37" i="6"/>
  <c r="CK48" i="6"/>
  <c r="DM48" i="6" s="1"/>
  <c r="CK58" i="6"/>
  <c r="DM58" i="6" s="1"/>
  <c r="CK66" i="6"/>
  <c r="DM66" i="6" s="1"/>
  <c r="CK73" i="6"/>
  <c r="CK76" i="6"/>
  <c r="DM76" i="6" s="1"/>
  <c r="CK86" i="6"/>
  <c r="DM86" i="6" s="1"/>
  <c r="CK89" i="6"/>
  <c r="DM89" i="6" s="1"/>
  <c r="CK92" i="6"/>
  <c r="CK9" i="6"/>
  <c r="DM9" i="6" s="1"/>
  <c r="CK20" i="6"/>
  <c r="DM20" i="6" s="1"/>
  <c r="CK28" i="6"/>
  <c r="DM28" i="6" s="1"/>
  <c r="CK39" i="6"/>
  <c r="CK46" i="6"/>
  <c r="DM46" i="6" s="1"/>
  <c r="CK60" i="6"/>
  <c r="DM60" i="6" s="1"/>
  <c r="CK68" i="6"/>
  <c r="DM68" i="6" s="1"/>
  <c r="CK72" i="6"/>
  <c r="CK82" i="6"/>
  <c r="DM82" i="6" s="1"/>
  <c r="CK85" i="6"/>
  <c r="DM85" i="6" s="1"/>
  <c r="CK88" i="6"/>
  <c r="DM88" i="6" s="1"/>
  <c r="CK98" i="6"/>
  <c r="CK11" i="6"/>
  <c r="DM11" i="6" s="1"/>
  <c r="CK33" i="6"/>
  <c r="DM33" i="6" s="1"/>
  <c r="CK41" i="6"/>
  <c r="DM41" i="6" s="1"/>
  <c r="CK51" i="6"/>
  <c r="CK54" i="6"/>
  <c r="DM54" i="6" s="1"/>
  <c r="CK62" i="6"/>
  <c r="DM62" i="6" s="1"/>
  <c r="CK70" i="6"/>
  <c r="DM70" i="6" s="1"/>
  <c r="CK78" i="6"/>
  <c r="CK81" i="6"/>
  <c r="DM81" i="6" s="1"/>
  <c r="CK84" i="6"/>
  <c r="DM84" i="6" s="1"/>
  <c r="CK94" i="6"/>
  <c r="DM94" i="6" s="1"/>
  <c r="CK97" i="6"/>
  <c r="CK5" i="6"/>
  <c r="DM5" i="6" s="1"/>
  <c r="CK24" i="6"/>
  <c r="DM24" i="6" s="1"/>
  <c r="CK43" i="6"/>
  <c r="DM43" i="6" s="1"/>
  <c r="CK56" i="6"/>
  <c r="CK64" i="6"/>
  <c r="DM64" i="6" s="1"/>
  <c r="CK74" i="6"/>
  <c r="DM74" i="6" s="1"/>
  <c r="CK77" i="6"/>
  <c r="DM77" i="6" s="1"/>
  <c r="CK80" i="6"/>
  <c r="CK90" i="6"/>
  <c r="DM90" i="6" s="1"/>
  <c r="CK93" i="6"/>
  <c r="DM93" i="6" s="1"/>
  <c r="CK96" i="6"/>
  <c r="DM96" i="6" s="1"/>
  <c r="CG5" i="6"/>
  <c r="CG9" i="6"/>
  <c r="CG13" i="6"/>
  <c r="CG17" i="6"/>
  <c r="CG21" i="6"/>
  <c r="CG25" i="6"/>
  <c r="DI25" i="6" s="1"/>
  <c r="CG29" i="6"/>
  <c r="DI29" i="6" s="1"/>
  <c r="CG33" i="6"/>
  <c r="DI33" i="6" s="1"/>
  <c r="CG37" i="6"/>
  <c r="CG41" i="6"/>
  <c r="DI41" i="6" s="1"/>
  <c r="CG4" i="6"/>
  <c r="DI4" i="6" s="1"/>
  <c r="CG8" i="6"/>
  <c r="DI8" i="6" s="1"/>
  <c r="CG11" i="6"/>
  <c r="CG14" i="6"/>
  <c r="CG24" i="6"/>
  <c r="DI24" i="6" s="1"/>
  <c r="CG27" i="6"/>
  <c r="DI27" i="6" s="1"/>
  <c r="CG30" i="6"/>
  <c r="CG40" i="6"/>
  <c r="DI40" i="6" s="1"/>
  <c r="CG43" i="6"/>
  <c r="DI43" i="6" s="1"/>
  <c r="CG44" i="6"/>
  <c r="DI44" i="6" s="1"/>
  <c r="CG48" i="6"/>
  <c r="CG52" i="6"/>
  <c r="DI52" i="6" s="1"/>
  <c r="CG15" i="6"/>
  <c r="DI15" i="6" s="1"/>
  <c r="CG19" i="6"/>
  <c r="DI19" i="6" s="1"/>
  <c r="CG23" i="6"/>
  <c r="CG34" i="6"/>
  <c r="DI34" i="6" s="1"/>
  <c r="CG38" i="6"/>
  <c r="DI38" i="6" s="1"/>
  <c r="CG42" i="6"/>
  <c r="DI42" i="6" s="1"/>
  <c r="CG47" i="6"/>
  <c r="CG50" i="6"/>
  <c r="DI50" i="6" s="1"/>
  <c r="CG56" i="6"/>
  <c r="DI56" i="6" s="1"/>
  <c r="CG60" i="6"/>
  <c r="DI60" i="6" s="1"/>
  <c r="CG64" i="6"/>
  <c r="CG68" i="6"/>
  <c r="DI68" i="6" s="1"/>
  <c r="CG6" i="6"/>
  <c r="DI6" i="6" s="1"/>
  <c r="CG10" i="6"/>
  <c r="DI10" i="6" s="1"/>
  <c r="CG28" i="6"/>
  <c r="CG32" i="6"/>
  <c r="DI32" i="6" s="1"/>
  <c r="CG36" i="6"/>
  <c r="DI36" i="6" s="1"/>
  <c r="CG45" i="6"/>
  <c r="DI45" i="6" s="1"/>
  <c r="CG54" i="6"/>
  <c r="CG58" i="6"/>
  <c r="DI58" i="6" s="1"/>
  <c r="CG62" i="6"/>
  <c r="DI62" i="6" s="1"/>
  <c r="CG66" i="6"/>
  <c r="DI66" i="6" s="1"/>
  <c r="CG70" i="6"/>
  <c r="CG74" i="6"/>
  <c r="DI74" i="6" s="1"/>
  <c r="CG78" i="6"/>
  <c r="DI78" i="6" s="1"/>
  <c r="CG82" i="6"/>
  <c r="DI82" i="6" s="1"/>
  <c r="CG86" i="6"/>
  <c r="CG90" i="6"/>
  <c r="DI90" i="6" s="1"/>
  <c r="CG94" i="6"/>
  <c r="DI94" i="6" s="1"/>
  <c r="CG98" i="6"/>
  <c r="DI98" i="6" s="1"/>
  <c r="CG12" i="6"/>
  <c r="CG20" i="6"/>
  <c r="DI20" i="6" s="1"/>
  <c r="CG31" i="6"/>
  <c r="DI31" i="6" s="1"/>
  <c r="CG39" i="6"/>
  <c r="DI39" i="6" s="1"/>
  <c r="CG46" i="6"/>
  <c r="CG53" i="6"/>
  <c r="DI53" i="6" s="1"/>
  <c r="CG61" i="6"/>
  <c r="DI61" i="6" s="1"/>
  <c r="CG69" i="6"/>
  <c r="DI69" i="6" s="1"/>
  <c r="CG81" i="6"/>
  <c r="CG84" i="6"/>
  <c r="DI84" i="6" s="1"/>
  <c r="CG87" i="6"/>
  <c r="DI87" i="6" s="1"/>
  <c r="CG97" i="6"/>
  <c r="DI97" i="6" s="1"/>
  <c r="CG22" i="6"/>
  <c r="CG51" i="6"/>
  <c r="DI51" i="6" s="1"/>
  <c r="CG55" i="6"/>
  <c r="DI55" i="6" s="1"/>
  <c r="CG63" i="6"/>
  <c r="DI63" i="6" s="1"/>
  <c r="CG71" i="6"/>
  <c r="CG77" i="6"/>
  <c r="DI77" i="6" s="1"/>
  <c r="CG80" i="6"/>
  <c r="DI80" i="6" s="1"/>
  <c r="CG83" i="6"/>
  <c r="DI83" i="6" s="1"/>
  <c r="CG93" i="6"/>
  <c r="CG96" i="6"/>
  <c r="DI96" i="6" s="1"/>
  <c r="CG99" i="6"/>
  <c r="DI99" i="6" s="1"/>
  <c r="CG16" i="6"/>
  <c r="DI16" i="6" s="1"/>
  <c r="CG35" i="6"/>
  <c r="CG49" i="6"/>
  <c r="DI49" i="6" s="1"/>
  <c r="CG57" i="6"/>
  <c r="DI57" i="6" s="1"/>
  <c r="CG65" i="6"/>
  <c r="DI65" i="6" s="1"/>
  <c r="CG73" i="6"/>
  <c r="CG76" i="6"/>
  <c r="DI76" i="6" s="1"/>
  <c r="CG79" i="6"/>
  <c r="DI79" i="6" s="1"/>
  <c r="CG89" i="6"/>
  <c r="DI89" i="6" s="1"/>
  <c r="CG92" i="6"/>
  <c r="CG95" i="6"/>
  <c r="DI95" i="6" s="1"/>
  <c r="CG7" i="6"/>
  <c r="DI7" i="6" s="1"/>
  <c r="CG18" i="6"/>
  <c r="DI18" i="6" s="1"/>
  <c r="CG26" i="6"/>
  <c r="CG59" i="6"/>
  <c r="DI59" i="6" s="1"/>
  <c r="CG67" i="6"/>
  <c r="DI67" i="6" s="1"/>
  <c r="CG72" i="6"/>
  <c r="DI72" i="6" s="1"/>
  <c r="CG75" i="6"/>
  <c r="CG85" i="6"/>
  <c r="DI85" i="6" s="1"/>
  <c r="CG88" i="6"/>
  <c r="DI88" i="6" s="1"/>
  <c r="CG91" i="6"/>
  <c r="DI91" i="6" s="1"/>
  <c r="CE5" i="6"/>
  <c r="CE6" i="6"/>
  <c r="DG6" i="6" s="1"/>
  <c r="CE7" i="6"/>
  <c r="DG7" i="6" s="1"/>
  <c r="CE8" i="6"/>
  <c r="DG8" i="6" s="1"/>
  <c r="CE9" i="6"/>
  <c r="CE10" i="6"/>
  <c r="DG10" i="6" s="1"/>
  <c r="CE11" i="6"/>
  <c r="DG11" i="6" s="1"/>
  <c r="CE12" i="6"/>
  <c r="DG12" i="6" s="1"/>
  <c r="CE13" i="6"/>
  <c r="CE14" i="6"/>
  <c r="DG14" i="6" s="1"/>
  <c r="CE15" i="6"/>
  <c r="DG15" i="6" s="1"/>
  <c r="CE16" i="6"/>
  <c r="DG16" i="6" s="1"/>
  <c r="CE17" i="6"/>
  <c r="CE18" i="6"/>
  <c r="DG18" i="6" s="1"/>
  <c r="CE19" i="6"/>
  <c r="DG19" i="6" s="1"/>
  <c r="CE20" i="6"/>
  <c r="DG20" i="6" s="1"/>
  <c r="CE21" i="6"/>
  <c r="CE22" i="6"/>
  <c r="DG22" i="6" s="1"/>
  <c r="CE23" i="6"/>
  <c r="DG23" i="6" s="1"/>
  <c r="CE24" i="6"/>
  <c r="DG24" i="6" s="1"/>
  <c r="CE25" i="6"/>
  <c r="CE26" i="6"/>
  <c r="DG26" i="6" s="1"/>
  <c r="CE27" i="6"/>
  <c r="DG27" i="6" s="1"/>
  <c r="CE28" i="6"/>
  <c r="DG28" i="6" s="1"/>
  <c r="CE29" i="6"/>
  <c r="CE30" i="6"/>
  <c r="DG30" i="6" s="1"/>
  <c r="CE31" i="6"/>
  <c r="DG31" i="6" s="1"/>
  <c r="CE32" i="6"/>
  <c r="DG32" i="6" s="1"/>
  <c r="CE33" i="6"/>
  <c r="CE34" i="6"/>
  <c r="DG34" i="6" s="1"/>
  <c r="CE35" i="6"/>
  <c r="DG35" i="6" s="1"/>
  <c r="CE36" i="6"/>
  <c r="DG36" i="6" s="1"/>
  <c r="CE37" i="6"/>
  <c r="CE38" i="6"/>
  <c r="DG38" i="6" s="1"/>
  <c r="CE39" i="6"/>
  <c r="DG39" i="6" s="1"/>
  <c r="CE40" i="6"/>
  <c r="DG40" i="6" s="1"/>
  <c r="CE41" i="6"/>
  <c r="CE42" i="6"/>
  <c r="DG42" i="6" s="1"/>
  <c r="CE43" i="6"/>
  <c r="DG43" i="6" s="1"/>
  <c r="CE45" i="6"/>
  <c r="DG45" i="6" s="1"/>
  <c r="CE49" i="6"/>
  <c r="CE46" i="6"/>
  <c r="DG46" i="6" s="1"/>
  <c r="CE53" i="6"/>
  <c r="DG53" i="6" s="1"/>
  <c r="CE57" i="6"/>
  <c r="DG57" i="6" s="1"/>
  <c r="CE61" i="6"/>
  <c r="CE65" i="6"/>
  <c r="DG65" i="6" s="1"/>
  <c r="CE69" i="6"/>
  <c r="DG69" i="6" s="1"/>
  <c r="CE48" i="6"/>
  <c r="DG48" i="6" s="1"/>
  <c r="CE51" i="6"/>
  <c r="CE55" i="6"/>
  <c r="DG55" i="6" s="1"/>
  <c r="CE59" i="6"/>
  <c r="DG59" i="6" s="1"/>
  <c r="CE63" i="6"/>
  <c r="DG63" i="6" s="1"/>
  <c r="CE67" i="6"/>
  <c r="CE71" i="6"/>
  <c r="DG71" i="6" s="1"/>
  <c r="CE75" i="6"/>
  <c r="DG75" i="6" s="1"/>
  <c r="CE79" i="6"/>
  <c r="DG79" i="6" s="1"/>
  <c r="CE83" i="6"/>
  <c r="CE87" i="6"/>
  <c r="DG87" i="6" s="1"/>
  <c r="CE91" i="6"/>
  <c r="DG91" i="6" s="1"/>
  <c r="CE95" i="6"/>
  <c r="DG95" i="6" s="1"/>
  <c r="CE99" i="6"/>
  <c r="CE4" i="6"/>
  <c r="DG4" i="6" s="1"/>
  <c r="CE52" i="6"/>
  <c r="DG52" i="6" s="1"/>
  <c r="CE54" i="6"/>
  <c r="DG54" i="6" s="1"/>
  <c r="CE62" i="6"/>
  <c r="CE70" i="6"/>
  <c r="DG70" i="6" s="1"/>
  <c r="CE74" i="6"/>
  <c r="DG74" i="6" s="1"/>
  <c r="CE77" i="6"/>
  <c r="DG77" i="6" s="1"/>
  <c r="CE80" i="6"/>
  <c r="CE90" i="6"/>
  <c r="DG90" i="6" s="1"/>
  <c r="CE93" i="6"/>
  <c r="DG93" i="6" s="1"/>
  <c r="CE96" i="6"/>
  <c r="DG96" i="6" s="1"/>
  <c r="CE44" i="6"/>
  <c r="CE50" i="6"/>
  <c r="DG50" i="6" s="1"/>
  <c r="CE56" i="6"/>
  <c r="DG56" i="6" s="1"/>
  <c r="CE64" i="6"/>
  <c r="DG64" i="6" s="1"/>
  <c r="CE73" i="6"/>
  <c r="CE76" i="6"/>
  <c r="DG76" i="6" s="1"/>
  <c r="CE86" i="6"/>
  <c r="DG86" i="6" s="1"/>
  <c r="CE89" i="6"/>
  <c r="DG89" i="6" s="1"/>
  <c r="CE92" i="6"/>
  <c r="CE58" i="6"/>
  <c r="DG58" i="6" s="1"/>
  <c r="CE66" i="6"/>
  <c r="DG66" i="6" s="1"/>
  <c r="CE72" i="6"/>
  <c r="DG72" i="6" s="1"/>
  <c r="CE82" i="6"/>
  <c r="CE85" i="6"/>
  <c r="DG85" i="6" s="1"/>
  <c r="CE88" i="6"/>
  <c r="DG88" i="6" s="1"/>
  <c r="CE98" i="6"/>
  <c r="DG98" i="6" s="1"/>
  <c r="CE47" i="6"/>
  <c r="CE60" i="6"/>
  <c r="DG60" i="6" s="1"/>
  <c r="CE68" i="6"/>
  <c r="DG68" i="6" s="1"/>
  <c r="CE78" i="6"/>
  <c r="DG78" i="6" s="1"/>
  <c r="CE81" i="6"/>
  <c r="CE84" i="6"/>
  <c r="DG84" i="6" s="1"/>
  <c r="CE94" i="6"/>
  <c r="DG94" i="6" s="1"/>
  <c r="CE97" i="6"/>
  <c r="DG97" i="6" s="1"/>
  <c r="CI5" i="6"/>
  <c r="CI6" i="6"/>
  <c r="DK6" i="6" s="1"/>
  <c r="CI7" i="6"/>
  <c r="DK7" i="6" s="1"/>
  <c r="CI8" i="6"/>
  <c r="DK8" i="6" s="1"/>
  <c r="CI9" i="6"/>
  <c r="CI10" i="6"/>
  <c r="DK10" i="6" s="1"/>
  <c r="CI11" i="6"/>
  <c r="DK11" i="6" s="1"/>
  <c r="CI12" i="6"/>
  <c r="DK12" i="6" s="1"/>
  <c r="CI13" i="6"/>
  <c r="CI14" i="6"/>
  <c r="DK14" i="6" s="1"/>
  <c r="CI15" i="6"/>
  <c r="DK15" i="6" s="1"/>
  <c r="CI16" i="6"/>
  <c r="DK16" i="6" s="1"/>
  <c r="CI17" i="6"/>
  <c r="CI18" i="6"/>
  <c r="DK18" i="6" s="1"/>
  <c r="CI19" i="6"/>
  <c r="DK19" i="6" s="1"/>
  <c r="CI20" i="6"/>
  <c r="DK20" i="6" s="1"/>
  <c r="CI21" i="6"/>
  <c r="CI22" i="6"/>
  <c r="DK22" i="6" s="1"/>
  <c r="CI23" i="6"/>
  <c r="DK23" i="6" s="1"/>
  <c r="CI24" i="6"/>
  <c r="DK24" i="6" s="1"/>
  <c r="CI25" i="6"/>
  <c r="CI26" i="6"/>
  <c r="DK26" i="6" s="1"/>
  <c r="CI27" i="6"/>
  <c r="DK27" i="6" s="1"/>
  <c r="CI28" i="6"/>
  <c r="DK28" i="6" s="1"/>
  <c r="CI29" i="6"/>
  <c r="CI30" i="6"/>
  <c r="DK30" i="6" s="1"/>
  <c r="CI31" i="6"/>
  <c r="DK31" i="6" s="1"/>
  <c r="CI32" i="6"/>
  <c r="DK32" i="6" s="1"/>
  <c r="CI33" i="6"/>
  <c r="CI34" i="6"/>
  <c r="DK34" i="6" s="1"/>
  <c r="CI35" i="6"/>
  <c r="DK35" i="6" s="1"/>
  <c r="CI36" i="6"/>
  <c r="DK36" i="6" s="1"/>
  <c r="CI37" i="6"/>
  <c r="CI38" i="6"/>
  <c r="DK38" i="6" s="1"/>
  <c r="CI39" i="6"/>
  <c r="DK39" i="6" s="1"/>
  <c r="CI40" i="6"/>
  <c r="DK40" i="6" s="1"/>
  <c r="CI41" i="6"/>
  <c r="CI42" i="6"/>
  <c r="DK42" i="6" s="1"/>
  <c r="CI43" i="6"/>
  <c r="DK43" i="6" s="1"/>
  <c r="CI46" i="6"/>
  <c r="DK46" i="6" s="1"/>
  <c r="CI50" i="6"/>
  <c r="CI45" i="6"/>
  <c r="DK45" i="6" s="1"/>
  <c r="CI48" i="6"/>
  <c r="DK48" i="6" s="1"/>
  <c r="CI51" i="6"/>
  <c r="DK51" i="6" s="1"/>
  <c r="CI54" i="6"/>
  <c r="CI58" i="6"/>
  <c r="DK58" i="6" s="1"/>
  <c r="CI62" i="6"/>
  <c r="DK62" i="6" s="1"/>
  <c r="CI66" i="6"/>
  <c r="DK66" i="6" s="1"/>
  <c r="CI70" i="6"/>
  <c r="CI56" i="6"/>
  <c r="DK56" i="6" s="1"/>
  <c r="CI60" i="6"/>
  <c r="DK60" i="6" s="1"/>
  <c r="CI64" i="6"/>
  <c r="DK64" i="6" s="1"/>
  <c r="CI68" i="6"/>
  <c r="CI72" i="6"/>
  <c r="DK72" i="6" s="1"/>
  <c r="CI76" i="6"/>
  <c r="DK76" i="6" s="1"/>
  <c r="CI80" i="6"/>
  <c r="DK80" i="6" s="1"/>
  <c r="CI84" i="6"/>
  <c r="CI88" i="6"/>
  <c r="DK88" i="6" s="1"/>
  <c r="CI92" i="6"/>
  <c r="DK92" i="6" s="1"/>
  <c r="CI96" i="6"/>
  <c r="DK96" i="6" s="1"/>
  <c r="CI47" i="6"/>
  <c r="CI59" i="6"/>
  <c r="DK59" i="6" s="1"/>
  <c r="CI67" i="6"/>
  <c r="DK67" i="6" s="1"/>
  <c r="CI79" i="6"/>
  <c r="DK79" i="6" s="1"/>
  <c r="CI82" i="6"/>
  <c r="CI85" i="6"/>
  <c r="DK85" i="6" s="1"/>
  <c r="CI95" i="6"/>
  <c r="DK95" i="6" s="1"/>
  <c r="CI98" i="6"/>
  <c r="DK98" i="6" s="1"/>
  <c r="CI52" i="6"/>
  <c r="CI53" i="6"/>
  <c r="DK53" i="6" s="1"/>
  <c r="CI61" i="6"/>
  <c r="DK61" i="6" s="1"/>
  <c r="CI69" i="6"/>
  <c r="DK69" i="6" s="1"/>
  <c r="CI75" i="6"/>
  <c r="CI78" i="6"/>
  <c r="DK78" i="6" s="1"/>
  <c r="CI81" i="6"/>
  <c r="DK81" i="6" s="1"/>
  <c r="CI91" i="6"/>
  <c r="DK91" i="6" s="1"/>
  <c r="CI94" i="6"/>
  <c r="CI97" i="6"/>
  <c r="DK97" i="6" s="1"/>
  <c r="CI4" i="6"/>
  <c r="DK4" i="6" s="1"/>
  <c r="CI44" i="6"/>
  <c r="DK44" i="6" s="1"/>
  <c r="CI55" i="6"/>
  <c r="CI63" i="6"/>
  <c r="DK63" i="6" s="1"/>
  <c r="CI71" i="6"/>
  <c r="DK71" i="6" s="1"/>
  <c r="CI74" i="6"/>
  <c r="DK74" i="6" s="1"/>
  <c r="CI77" i="6"/>
  <c r="CI87" i="6"/>
  <c r="DK87" i="6" s="1"/>
  <c r="CI90" i="6"/>
  <c r="DK90" i="6" s="1"/>
  <c r="CI93" i="6"/>
  <c r="DK93" i="6" s="1"/>
  <c r="CI49" i="6"/>
  <c r="CI57" i="6"/>
  <c r="DK57" i="6" s="1"/>
  <c r="CI65" i="6"/>
  <c r="DK65" i="6" s="1"/>
  <c r="CI73" i="6"/>
  <c r="DK73" i="6" s="1"/>
  <c r="CI83" i="6"/>
  <c r="CI86" i="6"/>
  <c r="DK86" i="6" s="1"/>
  <c r="CI89" i="6"/>
  <c r="DK89" i="6" s="1"/>
  <c r="CI99" i="6"/>
  <c r="DK99" i="6" s="1"/>
  <c r="CT5" i="6"/>
  <c r="CT9" i="6"/>
  <c r="DV9" i="6" s="1"/>
  <c r="CT13" i="6"/>
  <c r="DV13" i="6" s="1"/>
  <c r="CT17" i="6"/>
  <c r="DV17" i="6" s="1"/>
  <c r="CT21" i="6"/>
  <c r="CT25" i="6"/>
  <c r="DV25" i="6" s="1"/>
  <c r="CT29" i="6"/>
  <c r="DV29" i="6" s="1"/>
  <c r="CT7" i="6"/>
  <c r="DV7" i="6" s="1"/>
  <c r="CT10" i="6"/>
  <c r="CT20" i="6"/>
  <c r="DV20" i="6" s="1"/>
  <c r="CT23" i="6"/>
  <c r="DV23" i="6" s="1"/>
  <c r="CT26" i="6"/>
  <c r="DV26" i="6" s="1"/>
  <c r="CT33" i="6"/>
  <c r="CT37" i="6"/>
  <c r="DV37" i="6" s="1"/>
  <c r="CT41" i="6"/>
  <c r="DV41" i="6" s="1"/>
  <c r="CT45" i="6"/>
  <c r="DV45" i="6" s="1"/>
  <c r="CT49" i="6"/>
  <c r="CT53" i="6"/>
  <c r="DV53" i="6" s="1"/>
  <c r="CT57" i="6"/>
  <c r="DV57" i="6" s="1"/>
  <c r="CT61" i="6"/>
  <c r="DV61" i="6" s="1"/>
  <c r="CT65" i="6"/>
  <c r="CT14" i="6"/>
  <c r="DV14" i="6" s="1"/>
  <c r="CT18" i="6"/>
  <c r="DV18" i="6" s="1"/>
  <c r="CT22" i="6"/>
  <c r="DV22" i="6" s="1"/>
  <c r="CT40" i="6"/>
  <c r="CT43" i="6"/>
  <c r="DV43" i="6" s="1"/>
  <c r="CT46" i="6"/>
  <c r="DV46" i="6" s="1"/>
  <c r="CT56" i="6"/>
  <c r="DV56" i="6" s="1"/>
  <c r="CT59" i="6"/>
  <c r="CT11" i="6"/>
  <c r="DV11" i="6" s="1"/>
  <c r="CT15" i="6"/>
  <c r="DV15" i="6" s="1"/>
  <c r="CT19" i="6"/>
  <c r="DV19" i="6" s="1"/>
  <c r="CT30" i="6"/>
  <c r="CT36" i="6"/>
  <c r="DV36" i="6" s="1"/>
  <c r="CT39" i="6"/>
  <c r="DV39" i="6" s="1"/>
  <c r="CT42" i="6"/>
  <c r="DV42" i="6" s="1"/>
  <c r="CT52" i="6"/>
  <c r="CT55" i="6"/>
  <c r="DV55" i="6" s="1"/>
  <c r="CT58" i="6"/>
  <c r="DV58" i="6" s="1"/>
  <c r="CT68" i="6"/>
  <c r="DV68" i="6" s="1"/>
  <c r="CT72" i="6"/>
  <c r="CT76" i="6"/>
  <c r="DV76" i="6" s="1"/>
  <c r="CT80" i="6"/>
  <c r="DV80" i="6" s="1"/>
  <c r="CT84" i="6"/>
  <c r="DV84" i="6" s="1"/>
  <c r="CT88" i="6"/>
  <c r="CT92" i="6"/>
  <c r="DV92" i="6" s="1"/>
  <c r="CT96" i="6"/>
  <c r="DV96" i="6" s="1"/>
  <c r="CT12" i="6"/>
  <c r="DV12" i="6" s="1"/>
  <c r="CT31" i="6"/>
  <c r="CT35" i="6"/>
  <c r="DV35" i="6" s="1"/>
  <c r="CT48" i="6"/>
  <c r="DV48" i="6" s="1"/>
  <c r="CT54" i="6"/>
  <c r="DV54" i="6" s="1"/>
  <c r="CT62" i="6"/>
  <c r="CT66" i="6"/>
  <c r="DV66" i="6" s="1"/>
  <c r="CT70" i="6"/>
  <c r="DV70" i="6" s="1"/>
  <c r="CT73" i="6"/>
  <c r="DV73" i="6" s="1"/>
  <c r="CT83" i="6"/>
  <c r="CT86" i="6"/>
  <c r="DV86" i="6" s="1"/>
  <c r="CT6" i="6"/>
  <c r="DV6" i="6" s="1"/>
  <c r="CT8" i="6"/>
  <c r="DV8" i="6" s="1"/>
  <c r="CT27" i="6"/>
  <c r="CT38" i="6"/>
  <c r="DV38" i="6" s="1"/>
  <c r="CT44" i="6"/>
  <c r="DV44" i="6" s="1"/>
  <c r="CT60" i="6"/>
  <c r="DV60" i="6" s="1"/>
  <c r="CT67" i="6"/>
  <c r="CT71" i="6"/>
  <c r="DV71" i="6" s="1"/>
  <c r="CT75" i="6"/>
  <c r="DV75" i="6" s="1"/>
  <c r="CT79" i="6"/>
  <c r="DV79" i="6" s="1"/>
  <c r="CT95" i="6"/>
  <c r="CT98" i="6"/>
  <c r="DV98" i="6" s="1"/>
  <c r="CT16" i="6"/>
  <c r="DV16" i="6" s="1"/>
  <c r="CT24" i="6"/>
  <c r="DV24" i="6" s="1"/>
  <c r="CT69" i="6"/>
  <c r="CT74" i="6"/>
  <c r="DV74" i="6" s="1"/>
  <c r="CT99" i="6"/>
  <c r="DV99" i="6" s="1"/>
  <c r="CT4" i="6"/>
  <c r="DV4" i="6" s="1"/>
  <c r="CT34" i="6"/>
  <c r="CT51" i="6"/>
  <c r="DV51" i="6" s="1"/>
  <c r="CT63" i="6"/>
  <c r="DV63" i="6" s="1"/>
  <c r="CT81" i="6"/>
  <c r="DV81" i="6" s="1"/>
  <c r="CT82" i="6"/>
  <c r="CT90" i="6"/>
  <c r="DV90" i="6" s="1"/>
  <c r="CT94" i="6"/>
  <c r="DV94" i="6" s="1"/>
  <c r="CT28" i="6"/>
  <c r="DV28" i="6" s="1"/>
  <c r="CT50" i="6"/>
  <c r="CT85" i="6"/>
  <c r="DV85" i="6" s="1"/>
  <c r="CT87" i="6"/>
  <c r="DV87" i="6" s="1"/>
  <c r="CT89" i="6"/>
  <c r="DV89" i="6" s="1"/>
  <c r="CT97" i="6"/>
  <c r="CT47" i="6"/>
  <c r="DV47" i="6" s="1"/>
  <c r="CT77" i="6"/>
  <c r="DV77" i="6" s="1"/>
  <c r="CT91" i="6"/>
  <c r="DV91" i="6" s="1"/>
  <c r="CT64" i="6"/>
  <c r="CT93" i="6"/>
  <c r="DV93" i="6" s="1"/>
  <c r="CT32" i="6"/>
  <c r="DV32" i="6" s="1"/>
  <c r="CT78" i="6"/>
  <c r="DV78" i="6" s="1"/>
  <c r="CH8" i="6"/>
  <c r="CH12" i="6"/>
  <c r="DJ12" i="6" s="1"/>
  <c r="CH16" i="6"/>
  <c r="DJ16" i="6" s="1"/>
  <c r="CH20" i="6"/>
  <c r="DJ20" i="6" s="1"/>
  <c r="CH24" i="6"/>
  <c r="CH28" i="6"/>
  <c r="DJ28" i="6" s="1"/>
  <c r="CH32" i="6"/>
  <c r="DJ32" i="6" s="1"/>
  <c r="CH36" i="6"/>
  <c r="DJ36" i="6" s="1"/>
  <c r="CH40" i="6"/>
  <c r="CH5" i="6"/>
  <c r="DJ5" i="6" s="1"/>
  <c r="CH15" i="6"/>
  <c r="DJ15" i="6" s="1"/>
  <c r="CH18" i="6"/>
  <c r="DJ18" i="6" s="1"/>
  <c r="CH21" i="6"/>
  <c r="CH31" i="6"/>
  <c r="DJ31" i="6" s="1"/>
  <c r="CH34" i="6"/>
  <c r="DJ34" i="6" s="1"/>
  <c r="CH37" i="6"/>
  <c r="DJ37" i="6" s="1"/>
  <c r="CH47" i="6"/>
  <c r="CH51" i="6"/>
  <c r="DJ51" i="6" s="1"/>
  <c r="CH7" i="6"/>
  <c r="DJ7" i="6" s="1"/>
  <c r="CH11" i="6"/>
  <c r="DJ11" i="6" s="1"/>
  <c r="CH22" i="6"/>
  <c r="CH26" i="6"/>
  <c r="DJ26" i="6" s="1"/>
  <c r="CH30" i="6"/>
  <c r="DJ30" i="6" s="1"/>
  <c r="CH41" i="6"/>
  <c r="DJ41" i="6" s="1"/>
  <c r="CH44" i="6"/>
  <c r="CH55" i="6"/>
  <c r="DJ55" i="6" s="1"/>
  <c r="CH59" i="6"/>
  <c r="DJ59" i="6" s="1"/>
  <c r="CH63" i="6"/>
  <c r="DJ63" i="6" s="1"/>
  <c r="CH67" i="6"/>
  <c r="CH71" i="6"/>
  <c r="DJ71" i="6" s="1"/>
  <c r="CH9" i="6"/>
  <c r="DJ9" i="6" s="1"/>
  <c r="CH13" i="6"/>
  <c r="DJ13" i="6" s="1"/>
  <c r="CH17" i="6"/>
  <c r="CH35" i="6"/>
  <c r="DJ35" i="6" s="1"/>
  <c r="CH39" i="6"/>
  <c r="DJ39" i="6" s="1"/>
  <c r="CH43" i="6"/>
  <c r="DJ43" i="6" s="1"/>
  <c r="CH46" i="6"/>
  <c r="CH49" i="6"/>
  <c r="DJ49" i="6" s="1"/>
  <c r="CH52" i="6"/>
  <c r="DJ52" i="6" s="1"/>
  <c r="CH53" i="6"/>
  <c r="DJ53" i="6" s="1"/>
  <c r="CH57" i="6"/>
  <c r="CH61" i="6"/>
  <c r="DJ61" i="6" s="1"/>
  <c r="CH65" i="6"/>
  <c r="DJ65" i="6" s="1"/>
  <c r="CH69" i="6"/>
  <c r="DJ69" i="6" s="1"/>
  <c r="CH73" i="6"/>
  <c r="CH77" i="6"/>
  <c r="DJ77" i="6" s="1"/>
  <c r="CH81" i="6"/>
  <c r="DJ81" i="6" s="1"/>
  <c r="CH85" i="6"/>
  <c r="DJ85" i="6" s="1"/>
  <c r="CH89" i="6"/>
  <c r="CH93" i="6"/>
  <c r="DJ93" i="6" s="1"/>
  <c r="CH97" i="6"/>
  <c r="DJ97" i="6" s="1"/>
  <c r="CH23" i="6"/>
  <c r="DJ23" i="6" s="1"/>
  <c r="CH42" i="6"/>
  <c r="CH60" i="6"/>
  <c r="DJ60" i="6" s="1"/>
  <c r="CH68" i="6"/>
  <c r="DJ68" i="6" s="1"/>
  <c r="CH72" i="6"/>
  <c r="DJ72" i="6" s="1"/>
  <c r="CH75" i="6"/>
  <c r="CH78" i="6"/>
  <c r="DJ78" i="6" s="1"/>
  <c r="CH88" i="6"/>
  <c r="DJ88" i="6" s="1"/>
  <c r="CH91" i="6"/>
  <c r="DJ91" i="6" s="1"/>
  <c r="CH94" i="6"/>
  <c r="CH4" i="6"/>
  <c r="DJ4" i="6" s="1"/>
  <c r="CH6" i="6"/>
  <c r="DJ6" i="6" s="1"/>
  <c r="CH14" i="6"/>
  <c r="DJ14" i="6" s="1"/>
  <c r="CH25" i="6"/>
  <c r="CH33" i="6"/>
  <c r="DJ33" i="6" s="1"/>
  <c r="CH45" i="6"/>
  <c r="DJ45" i="6" s="1"/>
  <c r="CH54" i="6"/>
  <c r="DJ54" i="6" s="1"/>
  <c r="CH62" i="6"/>
  <c r="CH70" i="6"/>
  <c r="DJ70" i="6" s="1"/>
  <c r="CH74" i="6"/>
  <c r="DJ74" i="6" s="1"/>
  <c r="CH84" i="6"/>
  <c r="DJ84" i="6" s="1"/>
  <c r="CH87" i="6"/>
  <c r="CH90" i="6"/>
  <c r="DJ90" i="6" s="1"/>
  <c r="CH19" i="6"/>
  <c r="DJ19" i="6" s="1"/>
  <c r="CH27" i="6"/>
  <c r="DJ27" i="6" s="1"/>
  <c r="CH38" i="6"/>
  <c r="CH50" i="6"/>
  <c r="DJ50" i="6" s="1"/>
  <c r="CH56" i="6"/>
  <c r="DJ56" i="6" s="1"/>
  <c r="CH64" i="6"/>
  <c r="DJ64" i="6" s="1"/>
  <c r="CH80" i="6"/>
  <c r="CH83" i="6"/>
  <c r="DJ83" i="6" s="1"/>
  <c r="CH86" i="6"/>
  <c r="DJ86" i="6" s="1"/>
  <c r="CH96" i="6"/>
  <c r="DJ96" i="6" s="1"/>
  <c r="CH99" i="6"/>
  <c r="CH10" i="6"/>
  <c r="DJ10" i="6" s="1"/>
  <c r="CH29" i="6"/>
  <c r="DJ29" i="6" s="1"/>
  <c r="CH48" i="6"/>
  <c r="DJ48" i="6" s="1"/>
  <c r="CH58" i="6"/>
  <c r="CH66" i="6"/>
  <c r="DJ66" i="6" s="1"/>
  <c r="CH76" i="6"/>
  <c r="DJ76" i="6" s="1"/>
  <c r="CH79" i="6"/>
  <c r="DJ79" i="6" s="1"/>
  <c r="CH82" i="6"/>
  <c r="CH92" i="6"/>
  <c r="DJ92" i="6" s="1"/>
  <c r="CH95" i="6"/>
  <c r="DJ95" i="6" s="1"/>
  <c r="CH98" i="6"/>
  <c r="DJ98" i="6" s="1"/>
  <c r="CL5" i="6"/>
  <c r="CL9" i="6"/>
  <c r="DN9" i="6" s="1"/>
  <c r="CL13" i="6"/>
  <c r="DN13" i="6" s="1"/>
  <c r="CL17" i="6"/>
  <c r="DN17" i="6" s="1"/>
  <c r="CL21" i="6"/>
  <c r="CL25" i="6"/>
  <c r="DN25" i="6" s="1"/>
  <c r="CL29" i="6"/>
  <c r="DN29" i="6" s="1"/>
  <c r="CL33" i="6"/>
  <c r="DN33" i="6" s="1"/>
  <c r="CL37" i="6"/>
  <c r="CL41" i="6"/>
  <c r="DN41" i="6" s="1"/>
  <c r="CL7" i="6"/>
  <c r="DN7" i="6" s="1"/>
  <c r="CL10" i="6"/>
  <c r="DN10" i="6" s="1"/>
  <c r="CL20" i="6"/>
  <c r="CL23" i="6"/>
  <c r="DN23" i="6" s="1"/>
  <c r="CL26" i="6"/>
  <c r="DN26" i="6" s="1"/>
  <c r="CL36" i="6"/>
  <c r="DN36" i="6" s="1"/>
  <c r="CL39" i="6"/>
  <c r="CL42" i="6"/>
  <c r="DN42" i="6" s="1"/>
  <c r="CL44" i="6"/>
  <c r="DN44" i="6" s="1"/>
  <c r="CL48" i="6"/>
  <c r="DN48" i="6" s="1"/>
  <c r="CL52" i="6"/>
  <c r="CL6" i="6"/>
  <c r="DN6" i="6" s="1"/>
  <c r="CL24" i="6"/>
  <c r="DN24" i="6" s="1"/>
  <c r="CL28" i="6"/>
  <c r="DN28" i="6" s="1"/>
  <c r="CL32" i="6"/>
  <c r="CL43" i="6"/>
  <c r="DN43" i="6" s="1"/>
  <c r="CL46" i="6"/>
  <c r="DN46" i="6" s="1"/>
  <c r="CL49" i="6"/>
  <c r="DN49" i="6" s="1"/>
  <c r="CL56" i="6"/>
  <c r="CL60" i="6"/>
  <c r="DN60" i="6" s="1"/>
  <c r="CL64" i="6"/>
  <c r="DN64" i="6" s="1"/>
  <c r="CL68" i="6"/>
  <c r="DN68" i="6" s="1"/>
  <c r="CL11" i="6"/>
  <c r="CL15" i="6"/>
  <c r="DN15" i="6" s="1"/>
  <c r="CL19" i="6"/>
  <c r="DN19" i="6" s="1"/>
  <c r="CL30" i="6"/>
  <c r="DN30" i="6" s="1"/>
  <c r="CL34" i="6"/>
  <c r="CL38" i="6"/>
  <c r="DN38" i="6" s="1"/>
  <c r="CL51" i="6"/>
  <c r="DN51" i="6" s="1"/>
  <c r="CL54" i="6"/>
  <c r="DN54" i="6" s="1"/>
  <c r="CL58" i="6"/>
  <c r="CL62" i="6"/>
  <c r="DN62" i="6" s="1"/>
  <c r="CL66" i="6"/>
  <c r="DN66" i="6" s="1"/>
  <c r="CL70" i="6"/>
  <c r="DN70" i="6" s="1"/>
  <c r="CL74" i="6"/>
  <c r="CL78" i="6"/>
  <c r="DN78" i="6" s="1"/>
  <c r="CL82" i="6"/>
  <c r="DN82" i="6" s="1"/>
  <c r="CL86" i="6"/>
  <c r="DN86" i="6" s="1"/>
  <c r="CL90" i="6"/>
  <c r="CL94" i="6"/>
  <c r="DN94" i="6" s="1"/>
  <c r="CL98" i="6"/>
  <c r="DN98" i="6" s="1"/>
  <c r="CL18" i="6"/>
  <c r="DN18" i="6" s="1"/>
  <c r="CL40" i="6"/>
  <c r="CL57" i="6"/>
  <c r="DN57" i="6" s="1"/>
  <c r="CL65" i="6"/>
  <c r="DN65" i="6" s="1"/>
  <c r="CL77" i="6"/>
  <c r="DN77" i="6" s="1"/>
  <c r="CL80" i="6"/>
  <c r="CL83" i="6"/>
  <c r="DN83" i="6" s="1"/>
  <c r="CL93" i="6"/>
  <c r="DN93" i="6" s="1"/>
  <c r="CL96" i="6"/>
  <c r="DN96" i="6" s="1"/>
  <c r="CL99" i="6"/>
  <c r="CL12" i="6"/>
  <c r="DN12" i="6" s="1"/>
  <c r="CL31" i="6"/>
  <c r="DN31" i="6" s="1"/>
  <c r="CL47" i="6"/>
  <c r="DN47" i="6" s="1"/>
  <c r="CL59" i="6"/>
  <c r="CL67" i="6"/>
  <c r="DN67" i="6" s="1"/>
  <c r="CL73" i="6"/>
  <c r="DN73" i="6" s="1"/>
  <c r="CL76" i="6"/>
  <c r="DN76" i="6" s="1"/>
  <c r="CL79" i="6"/>
  <c r="CL89" i="6"/>
  <c r="DN89" i="6" s="1"/>
  <c r="CL92" i="6"/>
  <c r="DN92" i="6" s="1"/>
  <c r="CL95" i="6"/>
  <c r="DN95" i="6" s="1"/>
  <c r="CL14" i="6"/>
  <c r="CL22" i="6"/>
  <c r="DN22" i="6" s="1"/>
  <c r="CL45" i="6"/>
  <c r="DN45" i="6" s="1"/>
  <c r="CL53" i="6"/>
  <c r="DN53" i="6" s="1"/>
  <c r="CL61" i="6"/>
  <c r="CL69" i="6"/>
  <c r="DN69" i="6" s="1"/>
  <c r="CL72" i="6"/>
  <c r="DN72" i="6" s="1"/>
  <c r="CL75" i="6"/>
  <c r="DN75" i="6" s="1"/>
  <c r="CL85" i="6"/>
  <c r="CL88" i="6"/>
  <c r="DN88" i="6" s="1"/>
  <c r="CL91" i="6"/>
  <c r="DN91" i="6" s="1"/>
  <c r="CL4" i="6"/>
  <c r="DN4" i="6" s="1"/>
  <c r="CL8" i="6"/>
  <c r="CL16" i="6"/>
  <c r="DN16" i="6" s="1"/>
  <c r="CL27" i="6"/>
  <c r="DN27" i="6" s="1"/>
  <c r="CL35" i="6"/>
  <c r="DN35" i="6" s="1"/>
  <c r="CL50" i="6"/>
  <c r="CL55" i="6"/>
  <c r="DN55" i="6" s="1"/>
  <c r="CL63" i="6"/>
  <c r="DN63" i="6" s="1"/>
  <c r="CL71" i="6"/>
  <c r="DN71" i="6" s="1"/>
  <c r="CL81" i="6"/>
  <c r="CL84" i="6"/>
  <c r="DN84" i="6" s="1"/>
  <c r="CL87" i="6"/>
  <c r="DN87" i="6" s="1"/>
  <c r="CL97" i="6"/>
  <c r="DN97" i="6" s="1"/>
  <c r="CD7" i="6"/>
  <c r="CD11" i="6"/>
  <c r="DF11" i="6" s="1"/>
  <c r="CD15" i="6"/>
  <c r="DF15" i="6" s="1"/>
  <c r="CD19" i="6"/>
  <c r="DF19" i="6" s="1"/>
  <c r="CD23" i="6"/>
  <c r="CD27" i="6"/>
  <c r="DF27" i="6" s="1"/>
  <c r="CD31" i="6"/>
  <c r="DF31" i="6" s="1"/>
  <c r="CD35" i="6"/>
  <c r="DF35" i="6" s="1"/>
  <c r="CD39" i="6"/>
  <c r="CD43" i="6"/>
  <c r="DF43" i="6" s="1"/>
  <c r="CD10" i="6"/>
  <c r="DF10" i="6" s="1"/>
  <c r="CD13" i="6"/>
  <c r="DF13" i="6" s="1"/>
  <c r="CD16" i="6"/>
  <c r="CD26" i="6"/>
  <c r="DF26" i="6" s="1"/>
  <c r="CD29" i="6"/>
  <c r="DF29" i="6" s="1"/>
  <c r="CD32" i="6"/>
  <c r="DF32" i="6" s="1"/>
  <c r="CD42" i="6"/>
  <c r="CD46" i="6"/>
  <c r="DF46" i="6" s="1"/>
  <c r="CD50" i="6"/>
  <c r="DF50" i="6" s="1"/>
  <c r="CD5" i="6"/>
  <c r="DF5" i="6" s="1"/>
  <c r="CD9" i="6"/>
  <c r="CD20" i="6"/>
  <c r="DF20" i="6" s="1"/>
  <c r="CD24" i="6"/>
  <c r="DF24" i="6" s="1"/>
  <c r="CD28" i="6"/>
  <c r="DF28" i="6" s="1"/>
  <c r="CD49" i="6"/>
  <c r="CD52" i="6"/>
  <c r="DF52" i="6" s="1"/>
  <c r="CD54" i="6"/>
  <c r="DF54" i="6" s="1"/>
  <c r="CD58" i="6"/>
  <c r="DF58" i="6" s="1"/>
  <c r="CD62" i="6"/>
  <c r="CD66" i="6"/>
  <c r="DF66" i="6" s="1"/>
  <c r="CD70" i="6"/>
  <c r="DF70" i="6" s="1"/>
  <c r="CD14" i="6"/>
  <c r="DF14" i="6" s="1"/>
  <c r="CD18" i="6"/>
  <c r="CD22" i="6"/>
  <c r="DF22" i="6" s="1"/>
  <c r="CD33" i="6"/>
  <c r="DF33" i="6" s="1"/>
  <c r="CD37" i="6"/>
  <c r="DF37" i="6" s="1"/>
  <c r="CD41" i="6"/>
  <c r="CD44" i="6"/>
  <c r="DF44" i="6" s="1"/>
  <c r="CD47" i="6"/>
  <c r="DF47" i="6" s="1"/>
  <c r="CD56" i="6"/>
  <c r="DF56" i="6" s="1"/>
  <c r="CD60" i="6"/>
  <c r="CD64" i="6"/>
  <c r="DF64" i="6" s="1"/>
  <c r="CD68" i="6"/>
  <c r="DF68" i="6" s="1"/>
  <c r="CD72" i="6"/>
  <c r="DF72" i="6" s="1"/>
  <c r="CD76" i="6"/>
  <c r="CD80" i="6"/>
  <c r="DF80" i="6" s="1"/>
  <c r="CD84" i="6"/>
  <c r="DF84" i="6" s="1"/>
  <c r="CD88" i="6"/>
  <c r="DF88" i="6" s="1"/>
  <c r="CD92" i="6"/>
  <c r="CD96" i="6"/>
  <c r="DF96" i="6" s="1"/>
  <c r="CD6" i="6"/>
  <c r="DF6" i="6" s="1"/>
  <c r="CD17" i="6"/>
  <c r="DF17" i="6" s="1"/>
  <c r="CD25" i="6"/>
  <c r="CD36" i="6"/>
  <c r="DF36" i="6" s="1"/>
  <c r="CD45" i="6"/>
  <c r="DF45" i="6" s="1"/>
  <c r="CD51" i="6"/>
  <c r="DF51" i="6" s="1"/>
  <c r="CD55" i="6"/>
  <c r="CD63" i="6"/>
  <c r="DF63" i="6" s="1"/>
  <c r="CD71" i="6"/>
  <c r="DF71" i="6" s="1"/>
  <c r="CD73" i="6"/>
  <c r="DF73" i="6" s="1"/>
  <c r="CD83" i="6"/>
  <c r="CD86" i="6"/>
  <c r="DF86" i="6" s="1"/>
  <c r="CD89" i="6"/>
  <c r="DF89" i="6" s="1"/>
  <c r="CD99" i="6"/>
  <c r="DF99" i="6" s="1"/>
  <c r="CD8" i="6"/>
  <c r="CD30" i="6"/>
  <c r="DF30" i="6" s="1"/>
  <c r="CD38" i="6"/>
  <c r="DF38" i="6" s="1"/>
  <c r="CD57" i="6"/>
  <c r="DF57" i="6" s="1"/>
  <c r="CD65" i="6"/>
  <c r="CD79" i="6"/>
  <c r="DF79" i="6" s="1"/>
  <c r="CD82" i="6"/>
  <c r="DF82" i="6" s="1"/>
  <c r="CD85" i="6"/>
  <c r="DF85" i="6" s="1"/>
  <c r="CD95" i="6"/>
  <c r="CD98" i="6"/>
  <c r="DF98" i="6" s="1"/>
  <c r="CD21" i="6"/>
  <c r="DF21" i="6" s="1"/>
  <c r="CD40" i="6"/>
  <c r="DF40" i="6" s="1"/>
  <c r="CD48" i="6"/>
  <c r="CD59" i="6"/>
  <c r="DF59" i="6" s="1"/>
  <c r="CD67" i="6"/>
  <c r="DF67" i="6" s="1"/>
  <c r="CD75" i="6"/>
  <c r="DF75" i="6" s="1"/>
  <c r="CD78" i="6"/>
  <c r="CD81" i="6"/>
  <c r="DF81" i="6" s="1"/>
  <c r="CD91" i="6"/>
  <c r="DF91" i="6" s="1"/>
  <c r="CD94" i="6"/>
  <c r="DF94" i="6" s="1"/>
  <c r="CD97" i="6"/>
  <c r="CD4" i="6"/>
  <c r="DF4" i="6" s="1"/>
  <c r="CD12" i="6"/>
  <c r="DF12" i="6" s="1"/>
  <c r="CD34" i="6"/>
  <c r="DF34" i="6" s="1"/>
  <c r="CD53" i="6"/>
  <c r="CD61" i="6"/>
  <c r="DF61" i="6" s="1"/>
  <c r="CD69" i="6"/>
  <c r="DF69" i="6" s="1"/>
  <c r="CD74" i="6"/>
  <c r="DF74" i="6" s="1"/>
  <c r="CD77" i="6"/>
  <c r="CD87" i="6"/>
  <c r="DF87" i="6" s="1"/>
  <c r="CD90" i="6"/>
  <c r="DF90" i="6" s="1"/>
  <c r="CD93" i="6"/>
  <c r="DF93" i="6" s="1"/>
  <c r="CJ7" i="6"/>
  <c r="CJ11" i="6"/>
  <c r="DL11" i="6" s="1"/>
  <c r="CJ15" i="6"/>
  <c r="DL15" i="6" s="1"/>
  <c r="CJ19" i="6"/>
  <c r="DL19" i="6" s="1"/>
  <c r="CJ23" i="6"/>
  <c r="CJ27" i="6"/>
  <c r="DL27" i="6" s="1"/>
  <c r="CJ31" i="6"/>
  <c r="DL31" i="6" s="1"/>
  <c r="CJ35" i="6"/>
  <c r="DL35" i="6" s="1"/>
  <c r="CJ39" i="6"/>
  <c r="CJ43" i="6"/>
  <c r="DL43" i="6" s="1"/>
  <c r="CJ44" i="6"/>
  <c r="DL44" i="6" s="1"/>
  <c r="CJ45" i="6"/>
  <c r="DL45" i="6" s="1"/>
  <c r="CJ46" i="6"/>
  <c r="CJ47" i="6"/>
  <c r="DL47" i="6" s="1"/>
  <c r="CJ48" i="6"/>
  <c r="DL48" i="6" s="1"/>
  <c r="CJ49" i="6"/>
  <c r="DL49" i="6" s="1"/>
  <c r="CJ50" i="6"/>
  <c r="CJ51" i="6"/>
  <c r="DL51" i="6" s="1"/>
  <c r="CJ52" i="6"/>
  <c r="DL52" i="6" s="1"/>
  <c r="CJ53" i="6"/>
  <c r="DL53" i="6" s="1"/>
  <c r="CJ54" i="6"/>
  <c r="CJ55" i="6"/>
  <c r="DL55" i="6" s="1"/>
  <c r="CJ56" i="6"/>
  <c r="DL56" i="6" s="1"/>
  <c r="CJ57" i="6"/>
  <c r="DL57" i="6" s="1"/>
  <c r="CJ58" i="6"/>
  <c r="DL58" i="6" s="1"/>
  <c r="CJ59" i="6"/>
  <c r="DL59" i="6" s="1"/>
  <c r="CJ60" i="6"/>
  <c r="DL60" i="6" s="1"/>
  <c r="CJ61" i="6"/>
  <c r="DL61" i="6" s="1"/>
  <c r="CJ62" i="6"/>
  <c r="CJ63" i="6"/>
  <c r="DL63" i="6" s="1"/>
  <c r="CJ64" i="6"/>
  <c r="DL64" i="6" s="1"/>
  <c r="CJ65" i="6"/>
  <c r="DL65" i="6" s="1"/>
  <c r="CJ66" i="6"/>
  <c r="CJ67" i="6"/>
  <c r="DL67" i="6" s="1"/>
  <c r="CJ68" i="6"/>
  <c r="DL68" i="6" s="1"/>
  <c r="CJ69" i="6"/>
  <c r="DL69" i="6" s="1"/>
  <c r="CJ70" i="6"/>
  <c r="CJ71" i="6"/>
  <c r="DL71" i="6" s="1"/>
  <c r="CJ72" i="6"/>
  <c r="DL72" i="6" s="1"/>
  <c r="CJ73" i="6"/>
  <c r="DL73" i="6" s="1"/>
  <c r="CJ74" i="6"/>
  <c r="CJ75" i="6"/>
  <c r="DL75" i="6" s="1"/>
  <c r="CJ76" i="6"/>
  <c r="DL76" i="6" s="1"/>
  <c r="CJ77" i="6"/>
  <c r="DL77" i="6" s="1"/>
  <c r="CJ78" i="6"/>
  <c r="DL78" i="6" s="1"/>
  <c r="CJ79" i="6"/>
  <c r="DL79" i="6" s="1"/>
  <c r="CJ80" i="6"/>
  <c r="DL80" i="6" s="1"/>
  <c r="CJ81" i="6"/>
  <c r="DL81" i="6" s="1"/>
  <c r="CJ82" i="6"/>
  <c r="CJ83" i="6"/>
  <c r="DL83" i="6" s="1"/>
  <c r="CJ84" i="6"/>
  <c r="DL84" i="6" s="1"/>
  <c r="CJ85" i="6"/>
  <c r="DL85" i="6" s="1"/>
  <c r="CJ86" i="6"/>
  <c r="CJ87" i="6"/>
  <c r="DL87" i="6" s="1"/>
  <c r="CJ88" i="6"/>
  <c r="DL88" i="6" s="1"/>
  <c r="CJ89" i="6"/>
  <c r="DL89" i="6" s="1"/>
  <c r="CJ90" i="6"/>
  <c r="CJ91" i="6"/>
  <c r="DL91" i="6" s="1"/>
  <c r="CJ92" i="6"/>
  <c r="DL92" i="6" s="1"/>
  <c r="CJ93" i="6"/>
  <c r="DL93" i="6" s="1"/>
  <c r="CJ94" i="6"/>
  <c r="CJ95" i="6"/>
  <c r="DL95" i="6" s="1"/>
  <c r="CJ96" i="6"/>
  <c r="DL96" i="6" s="1"/>
  <c r="CJ97" i="6"/>
  <c r="DL97" i="6" s="1"/>
  <c r="CJ98" i="6"/>
  <c r="CJ99" i="6"/>
  <c r="DL99" i="6" s="1"/>
  <c r="CJ6" i="6"/>
  <c r="DL6" i="6" s="1"/>
  <c r="CJ9" i="6"/>
  <c r="DL9" i="6" s="1"/>
  <c r="CJ12" i="6"/>
  <c r="CJ22" i="6"/>
  <c r="DL22" i="6" s="1"/>
  <c r="CJ25" i="6"/>
  <c r="DL25" i="6" s="1"/>
  <c r="CJ28" i="6"/>
  <c r="DL28" i="6" s="1"/>
  <c r="CJ38" i="6"/>
  <c r="CJ41" i="6"/>
  <c r="DL41" i="6" s="1"/>
  <c r="CJ10" i="6"/>
  <c r="DL10" i="6" s="1"/>
  <c r="CJ14" i="6"/>
  <c r="DL14" i="6" s="1"/>
  <c r="CJ18" i="6"/>
  <c r="CJ29" i="6"/>
  <c r="DL29" i="6" s="1"/>
  <c r="CJ33" i="6"/>
  <c r="DL33" i="6" s="1"/>
  <c r="CJ37" i="6"/>
  <c r="DL37" i="6" s="1"/>
  <c r="CJ5" i="6"/>
  <c r="DL5" i="6" s="1"/>
  <c r="CJ16" i="6"/>
  <c r="DL16" i="6" s="1"/>
  <c r="CJ20" i="6"/>
  <c r="DL20" i="6" s="1"/>
  <c r="CJ24" i="6"/>
  <c r="DL24" i="6" s="1"/>
  <c r="CJ42" i="6"/>
  <c r="CJ4" i="6"/>
  <c r="DL4" i="6" s="1"/>
  <c r="CJ26" i="6"/>
  <c r="DL26" i="6" s="1"/>
  <c r="CJ34" i="6"/>
  <c r="DL34" i="6" s="1"/>
  <c r="CJ17" i="6"/>
  <c r="CJ36" i="6"/>
  <c r="DL36" i="6" s="1"/>
  <c r="CJ8" i="6"/>
  <c r="DL8" i="6" s="1"/>
  <c r="CJ30" i="6"/>
  <c r="DL30" i="6" s="1"/>
  <c r="CJ13" i="6"/>
  <c r="CJ21" i="6"/>
  <c r="DL21" i="6" s="1"/>
  <c r="CJ32" i="6"/>
  <c r="DL32" i="6" s="1"/>
  <c r="CJ40" i="6"/>
  <c r="DL40" i="6" s="1"/>
  <c r="CS6" i="6"/>
  <c r="CS10" i="6"/>
  <c r="DU10" i="6" s="1"/>
  <c r="CS14" i="6"/>
  <c r="DU14" i="6" s="1"/>
  <c r="CS18" i="6"/>
  <c r="DU18" i="6" s="1"/>
  <c r="CS22" i="6"/>
  <c r="CS26" i="6"/>
  <c r="DU26" i="6" s="1"/>
  <c r="CS30" i="6"/>
  <c r="DU30" i="6" s="1"/>
  <c r="CS33" i="6"/>
  <c r="DU33" i="6" s="1"/>
  <c r="CS34" i="6"/>
  <c r="DU34" i="6" s="1"/>
  <c r="CS35" i="6"/>
  <c r="DU35" i="6" s="1"/>
  <c r="CS36" i="6"/>
  <c r="DU36" i="6" s="1"/>
  <c r="CS37" i="6"/>
  <c r="DU37" i="6" s="1"/>
  <c r="CS38" i="6"/>
  <c r="CS39" i="6"/>
  <c r="DU39" i="6" s="1"/>
  <c r="CS40" i="6"/>
  <c r="DU40" i="6" s="1"/>
  <c r="CS41" i="6"/>
  <c r="DU41" i="6" s="1"/>
  <c r="CS42" i="6"/>
  <c r="CS43" i="6"/>
  <c r="DU43" i="6" s="1"/>
  <c r="CS44" i="6"/>
  <c r="DU44" i="6" s="1"/>
  <c r="CS45" i="6"/>
  <c r="DU45" i="6" s="1"/>
  <c r="CS46" i="6"/>
  <c r="CS47" i="6"/>
  <c r="DU47" i="6" s="1"/>
  <c r="CS48" i="6"/>
  <c r="DU48" i="6" s="1"/>
  <c r="CS49" i="6"/>
  <c r="DU49" i="6" s="1"/>
  <c r="CS50" i="6"/>
  <c r="CS51" i="6"/>
  <c r="DU51" i="6" s="1"/>
  <c r="CS52" i="6"/>
  <c r="DU52" i="6" s="1"/>
  <c r="CS53" i="6"/>
  <c r="DU53" i="6" s="1"/>
  <c r="CS54" i="6"/>
  <c r="CS55" i="6"/>
  <c r="DU55" i="6" s="1"/>
  <c r="CS56" i="6"/>
  <c r="DU56" i="6" s="1"/>
  <c r="CS57" i="6"/>
  <c r="DU57" i="6" s="1"/>
  <c r="CS58" i="6"/>
  <c r="CS59" i="6"/>
  <c r="DU59" i="6" s="1"/>
  <c r="CS60" i="6"/>
  <c r="DU60" i="6" s="1"/>
  <c r="CS61" i="6"/>
  <c r="DU61" i="6" s="1"/>
  <c r="CS62" i="6"/>
  <c r="CS63" i="6"/>
  <c r="DU63" i="6" s="1"/>
  <c r="CS64" i="6"/>
  <c r="DU64" i="6" s="1"/>
  <c r="CS65" i="6"/>
  <c r="DU65" i="6" s="1"/>
  <c r="CS66" i="6"/>
  <c r="DU66" i="6" s="1"/>
  <c r="CS67" i="6"/>
  <c r="DU67" i="6" s="1"/>
  <c r="CS68" i="6"/>
  <c r="DU68" i="6" s="1"/>
  <c r="CS13" i="6"/>
  <c r="DU13" i="6" s="1"/>
  <c r="CS16" i="6"/>
  <c r="DU16" i="6" s="1"/>
  <c r="CS19" i="6"/>
  <c r="DU19" i="6" s="1"/>
  <c r="CS29" i="6"/>
  <c r="DU29" i="6" s="1"/>
  <c r="CS32" i="6"/>
  <c r="DU32" i="6" s="1"/>
  <c r="CS7" i="6"/>
  <c r="CS11" i="6"/>
  <c r="DU11" i="6" s="1"/>
  <c r="CS15" i="6"/>
  <c r="DU15" i="6" s="1"/>
  <c r="CS8" i="6"/>
  <c r="DU8" i="6" s="1"/>
  <c r="CS12" i="6"/>
  <c r="CS23" i="6"/>
  <c r="DU23" i="6" s="1"/>
  <c r="CS27" i="6"/>
  <c r="DU27" i="6" s="1"/>
  <c r="CS31" i="6"/>
  <c r="DU31" i="6" s="1"/>
  <c r="CS69" i="6"/>
  <c r="CS73" i="6"/>
  <c r="DU73" i="6" s="1"/>
  <c r="CS77" i="6"/>
  <c r="DU77" i="6" s="1"/>
  <c r="CS81" i="6"/>
  <c r="DU81" i="6" s="1"/>
  <c r="CS85" i="6"/>
  <c r="CS89" i="6"/>
  <c r="DU89" i="6" s="1"/>
  <c r="CS93" i="6"/>
  <c r="DU93" i="6" s="1"/>
  <c r="CS97" i="6"/>
  <c r="DU97" i="6" s="1"/>
  <c r="CS9" i="6"/>
  <c r="DU9" i="6" s="1"/>
  <c r="CS20" i="6"/>
  <c r="DU20" i="6" s="1"/>
  <c r="CS28" i="6"/>
  <c r="DU28" i="6" s="1"/>
  <c r="CS76" i="6"/>
  <c r="DU76" i="6" s="1"/>
  <c r="CS79" i="6"/>
  <c r="CS82" i="6"/>
  <c r="DU82" i="6" s="1"/>
  <c r="CS25" i="6"/>
  <c r="DU25" i="6" s="1"/>
  <c r="CS72" i="6"/>
  <c r="DU72" i="6" s="1"/>
  <c r="CS83" i="6"/>
  <c r="CS87" i="6"/>
  <c r="DU87" i="6" s="1"/>
  <c r="CS91" i="6"/>
  <c r="DU91" i="6" s="1"/>
  <c r="CS94" i="6"/>
  <c r="DU94" i="6" s="1"/>
  <c r="CS4" i="6"/>
  <c r="DU4" i="6" s="1"/>
  <c r="CS5" i="6"/>
  <c r="DU5" i="6" s="1"/>
  <c r="CS70" i="6"/>
  <c r="DU70" i="6" s="1"/>
  <c r="CS71" i="6"/>
  <c r="DU71" i="6" s="1"/>
  <c r="CS88" i="6"/>
  <c r="CS92" i="6"/>
  <c r="DU92" i="6" s="1"/>
  <c r="CS96" i="6"/>
  <c r="DU96" i="6" s="1"/>
  <c r="CS78" i="6"/>
  <c r="DU78" i="6" s="1"/>
  <c r="CS80" i="6"/>
  <c r="CS98" i="6"/>
  <c r="DU98" i="6" s="1"/>
  <c r="CS17" i="6"/>
  <c r="DU17" i="6" s="1"/>
  <c r="CS24" i="6"/>
  <c r="DU24" i="6" s="1"/>
  <c r="CS75" i="6"/>
  <c r="CS99" i="6"/>
  <c r="DU99" i="6" s="1"/>
  <c r="CS84" i="6"/>
  <c r="DU84" i="6" s="1"/>
  <c r="CS86" i="6"/>
  <c r="DU86" i="6" s="1"/>
  <c r="CS90" i="6"/>
  <c r="CS21" i="6"/>
  <c r="DU21" i="6" s="1"/>
  <c r="CS74" i="6"/>
  <c r="DU74" i="6" s="1"/>
  <c r="CS95" i="6"/>
  <c r="DU95" i="6" s="1"/>
  <c r="CR5" i="6"/>
  <c r="DT5" i="6" s="1"/>
  <c r="CR6" i="6"/>
  <c r="DT6" i="6" s="1"/>
  <c r="CR7" i="6"/>
  <c r="DT7" i="6" s="1"/>
  <c r="CR8" i="6"/>
  <c r="DT8" i="6" s="1"/>
  <c r="CR9" i="6"/>
  <c r="CR10" i="6"/>
  <c r="DT10" i="6" s="1"/>
  <c r="CR11" i="6"/>
  <c r="DT11" i="6" s="1"/>
  <c r="CR12" i="6"/>
  <c r="DT12" i="6" s="1"/>
  <c r="CR13" i="6"/>
  <c r="CR14" i="6"/>
  <c r="DT14" i="6" s="1"/>
  <c r="CR15" i="6"/>
  <c r="DT15" i="6" s="1"/>
  <c r="CR16" i="6"/>
  <c r="DT16" i="6" s="1"/>
  <c r="CR17" i="6"/>
  <c r="CR18" i="6"/>
  <c r="DT18" i="6" s="1"/>
  <c r="CR19" i="6"/>
  <c r="DT19" i="6" s="1"/>
  <c r="CR20" i="6"/>
  <c r="DT20" i="6" s="1"/>
  <c r="CR21" i="6"/>
  <c r="CR22" i="6"/>
  <c r="DT22" i="6" s="1"/>
  <c r="CR23" i="6"/>
  <c r="DT23" i="6" s="1"/>
  <c r="CR24" i="6"/>
  <c r="DT24" i="6" s="1"/>
  <c r="CR25" i="6"/>
  <c r="CR26" i="6"/>
  <c r="DT26" i="6" s="1"/>
  <c r="CR27" i="6"/>
  <c r="DT27" i="6" s="1"/>
  <c r="CR28" i="6"/>
  <c r="DT28" i="6" s="1"/>
  <c r="CR29" i="6"/>
  <c r="DT29" i="6" s="1"/>
  <c r="CR30" i="6"/>
  <c r="DT30" i="6" s="1"/>
  <c r="CR31" i="6"/>
  <c r="DT31" i="6" s="1"/>
  <c r="CR32" i="6"/>
  <c r="DT32" i="6" s="1"/>
  <c r="CR34" i="6"/>
  <c r="CR38" i="6"/>
  <c r="DT38" i="6" s="1"/>
  <c r="CR42" i="6"/>
  <c r="DT42" i="6" s="1"/>
  <c r="CR46" i="6"/>
  <c r="DT46" i="6" s="1"/>
  <c r="CR50" i="6"/>
  <c r="CR54" i="6"/>
  <c r="DT54" i="6" s="1"/>
  <c r="CR58" i="6"/>
  <c r="DT58" i="6" s="1"/>
  <c r="CR62" i="6"/>
  <c r="DT62" i="6" s="1"/>
  <c r="CR66" i="6"/>
  <c r="CR4" i="6"/>
  <c r="DT4" i="6" s="1"/>
  <c r="CR33" i="6"/>
  <c r="DT33" i="6" s="1"/>
  <c r="CR36" i="6"/>
  <c r="DT36" i="6" s="1"/>
  <c r="CR39" i="6"/>
  <c r="DT39" i="6" s="1"/>
  <c r="CR49" i="6"/>
  <c r="DT49" i="6" s="1"/>
  <c r="CR52" i="6"/>
  <c r="DT52" i="6" s="1"/>
  <c r="CR55" i="6"/>
  <c r="DT55" i="6" s="1"/>
  <c r="CR35" i="6"/>
  <c r="CR45" i="6"/>
  <c r="DT45" i="6" s="1"/>
  <c r="CR48" i="6"/>
  <c r="DT48" i="6" s="1"/>
  <c r="CR51" i="6"/>
  <c r="DT51" i="6" s="1"/>
  <c r="CR61" i="6"/>
  <c r="DT61" i="6" s="1"/>
  <c r="CR64" i="6"/>
  <c r="DT64" i="6" s="1"/>
  <c r="CR67" i="6"/>
  <c r="DT67" i="6" s="1"/>
  <c r="CR70" i="6"/>
  <c r="DT70" i="6" s="1"/>
  <c r="CR74" i="6"/>
  <c r="DT74" i="6" s="1"/>
  <c r="CR78" i="6"/>
  <c r="DT78" i="6" s="1"/>
  <c r="CR82" i="6"/>
  <c r="DT82" i="6" s="1"/>
  <c r="CR86" i="6"/>
  <c r="DT86" i="6" s="1"/>
  <c r="CR90" i="6"/>
  <c r="CR94" i="6"/>
  <c r="DT94" i="6" s="1"/>
  <c r="CR98" i="6"/>
  <c r="DT98" i="6" s="1"/>
  <c r="CR41" i="6"/>
  <c r="DT41" i="6" s="1"/>
  <c r="CR47" i="6"/>
  <c r="CR60" i="6"/>
  <c r="DT60" i="6" s="1"/>
  <c r="CR63" i="6"/>
  <c r="DT63" i="6" s="1"/>
  <c r="CR69" i="6"/>
  <c r="DT69" i="6" s="1"/>
  <c r="CR72" i="6"/>
  <c r="CR75" i="6"/>
  <c r="DT75" i="6" s="1"/>
  <c r="CR85" i="6"/>
  <c r="DT85" i="6" s="1"/>
  <c r="CR88" i="6"/>
  <c r="DT88" i="6" s="1"/>
  <c r="CR57" i="6"/>
  <c r="DT57" i="6" s="1"/>
  <c r="CR68" i="6"/>
  <c r="DT68" i="6" s="1"/>
  <c r="CR76" i="6"/>
  <c r="DT76" i="6" s="1"/>
  <c r="CR80" i="6"/>
  <c r="DT80" i="6" s="1"/>
  <c r="CR84" i="6"/>
  <c r="CR97" i="6"/>
  <c r="DT97" i="6" s="1"/>
  <c r="CR37" i="6"/>
  <c r="DT37" i="6" s="1"/>
  <c r="CR56" i="6"/>
  <c r="DT56" i="6" s="1"/>
  <c r="CR65" i="6"/>
  <c r="DT65" i="6" s="1"/>
  <c r="CR87" i="6"/>
  <c r="DT87" i="6" s="1"/>
  <c r="CR89" i="6"/>
  <c r="DT89" i="6" s="1"/>
  <c r="CR93" i="6"/>
  <c r="DT93" i="6" s="1"/>
  <c r="CR53" i="6"/>
  <c r="CR77" i="6"/>
  <c r="DT77" i="6" s="1"/>
  <c r="CR79" i="6"/>
  <c r="DT79" i="6" s="1"/>
  <c r="CR91" i="6"/>
  <c r="DT91" i="6" s="1"/>
  <c r="CR95" i="6"/>
  <c r="DT95" i="6" s="1"/>
  <c r="CR99" i="6"/>
  <c r="DT99" i="6" s="1"/>
  <c r="CR59" i="6"/>
  <c r="DT59" i="6" s="1"/>
  <c r="CR81" i="6"/>
  <c r="DT81" i="6" s="1"/>
  <c r="CR83" i="6"/>
  <c r="CR43" i="6"/>
  <c r="DT43" i="6" s="1"/>
  <c r="CR71" i="6"/>
  <c r="DT71" i="6" s="1"/>
  <c r="CR73" i="6"/>
  <c r="DT73" i="6" s="1"/>
  <c r="CR96" i="6"/>
  <c r="CR40" i="6"/>
  <c r="DT40" i="6" s="1"/>
  <c r="CR44" i="6"/>
  <c r="DT44" i="6" s="1"/>
  <c r="CR92" i="6"/>
  <c r="DT92" i="6" s="1"/>
  <c r="CF6" i="6"/>
  <c r="CF10" i="6"/>
  <c r="DH10" i="6" s="1"/>
  <c r="CF14" i="6"/>
  <c r="DH14" i="6" s="1"/>
  <c r="CF18" i="6"/>
  <c r="DH18" i="6" s="1"/>
  <c r="CF22" i="6"/>
  <c r="CF26" i="6"/>
  <c r="DH26" i="6" s="1"/>
  <c r="CF30" i="6"/>
  <c r="DH30" i="6" s="1"/>
  <c r="CF34" i="6"/>
  <c r="DH34" i="6" s="1"/>
  <c r="CF38" i="6"/>
  <c r="CF42" i="6"/>
  <c r="DH42" i="6" s="1"/>
  <c r="CF44" i="6"/>
  <c r="DH44" i="6" s="1"/>
  <c r="CF45" i="6"/>
  <c r="DH45" i="6" s="1"/>
  <c r="CF46" i="6"/>
  <c r="DH46" i="6" s="1"/>
  <c r="CF47" i="6"/>
  <c r="DH47" i="6" s="1"/>
  <c r="CF48" i="6"/>
  <c r="DH48" i="6" s="1"/>
  <c r="CF49" i="6"/>
  <c r="DH49" i="6" s="1"/>
  <c r="CF50" i="6"/>
  <c r="DH50" i="6" s="1"/>
  <c r="CF51" i="6"/>
  <c r="DH51" i="6" s="1"/>
  <c r="CF52" i="6"/>
  <c r="DH52" i="6" s="1"/>
  <c r="CF53" i="6"/>
  <c r="DH53" i="6" s="1"/>
  <c r="CF54" i="6"/>
  <c r="CF55" i="6"/>
  <c r="DH55" i="6" s="1"/>
  <c r="CF56" i="6"/>
  <c r="DH56" i="6" s="1"/>
  <c r="CF57" i="6"/>
  <c r="DH57" i="6" s="1"/>
  <c r="CF58" i="6"/>
  <c r="CF59" i="6"/>
  <c r="DH59" i="6" s="1"/>
  <c r="CF60" i="6"/>
  <c r="DH60" i="6" s="1"/>
  <c r="CF61" i="6"/>
  <c r="DH61" i="6" s="1"/>
  <c r="CF62" i="6"/>
  <c r="DH62" i="6" s="1"/>
  <c r="CF63" i="6"/>
  <c r="DH63" i="6" s="1"/>
  <c r="CF64" i="6"/>
  <c r="DH64" i="6" s="1"/>
  <c r="CF65" i="6"/>
  <c r="DH65" i="6" s="1"/>
  <c r="CF66" i="6"/>
  <c r="CF67" i="6"/>
  <c r="DH67" i="6" s="1"/>
  <c r="CF68" i="6"/>
  <c r="DH68" i="6" s="1"/>
  <c r="CF69" i="6"/>
  <c r="DH69" i="6" s="1"/>
  <c r="CF70" i="6"/>
  <c r="DH70" i="6" s="1"/>
  <c r="CF71" i="6"/>
  <c r="DH71" i="6" s="1"/>
  <c r="CF72" i="6"/>
  <c r="DH72" i="6" s="1"/>
  <c r="CF73" i="6"/>
  <c r="DH73" i="6" s="1"/>
  <c r="CF74" i="6"/>
  <c r="CF75" i="6"/>
  <c r="DH75" i="6" s="1"/>
  <c r="CF76" i="6"/>
  <c r="DH76" i="6" s="1"/>
  <c r="CF77" i="6"/>
  <c r="DH77" i="6" s="1"/>
  <c r="CF78" i="6"/>
  <c r="DH78" i="6" s="1"/>
  <c r="CF79" i="6"/>
  <c r="DH79" i="6" s="1"/>
  <c r="CF80" i="6"/>
  <c r="DH80" i="6" s="1"/>
  <c r="CF81" i="6"/>
  <c r="DH81" i="6" s="1"/>
  <c r="CF82" i="6"/>
  <c r="CF83" i="6"/>
  <c r="DH83" i="6" s="1"/>
  <c r="CF84" i="6"/>
  <c r="DH84" i="6" s="1"/>
  <c r="CF85" i="6"/>
  <c r="DH85" i="6" s="1"/>
  <c r="CF86" i="6"/>
  <c r="CF87" i="6"/>
  <c r="DH87" i="6" s="1"/>
  <c r="CF88" i="6"/>
  <c r="DH88" i="6" s="1"/>
  <c r="CF89" i="6"/>
  <c r="DH89" i="6" s="1"/>
  <c r="CF90" i="6"/>
  <c r="DH90" i="6" s="1"/>
  <c r="CF91" i="6"/>
  <c r="DH91" i="6" s="1"/>
  <c r="CF92" i="6"/>
  <c r="DH92" i="6" s="1"/>
  <c r="CF93" i="6"/>
  <c r="DH93" i="6" s="1"/>
  <c r="CF94" i="6"/>
  <c r="DH94" i="6" s="1"/>
  <c r="CF95" i="6"/>
  <c r="DH95" i="6" s="1"/>
  <c r="CF96" i="6"/>
  <c r="DH96" i="6" s="1"/>
  <c r="CF97" i="6"/>
  <c r="DH97" i="6" s="1"/>
  <c r="CF98" i="6"/>
  <c r="DH98" i="6" s="1"/>
  <c r="CF99" i="6"/>
  <c r="DH99" i="6" s="1"/>
  <c r="CF7" i="6"/>
  <c r="DH7" i="6" s="1"/>
  <c r="CF17" i="6"/>
  <c r="DH17" i="6" s="1"/>
  <c r="CF20" i="6"/>
  <c r="CF23" i="6"/>
  <c r="DH23" i="6" s="1"/>
  <c r="CF33" i="6"/>
  <c r="DH33" i="6" s="1"/>
  <c r="CF36" i="6"/>
  <c r="DH36" i="6" s="1"/>
  <c r="CF39" i="6"/>
  <c r="DH39" i="6" s="1"/>
  <c r="CF8" i="6"/>
  <c r="DH8" i="6" s="1"/>
  <c r="CF12" i="6"/>
  <c r="DH12" i="6" s="1"/>
  <c r="CF16" i="6"/>
  <c r="DH16" i="6" s="1"/>
  <c r="CF27" i="6"/>
  <c r="DH27" i="6" s="1"/>
  <c r="CF31" i="6"/>
  <c r="DH31" i="6" s="1"/>
  <c r="CF35" i="6"/>
  <c r="DH35" i="6" s="1"/>
  <c r="CF21" i="6"/>
  <c r="DH21" i="6" s="1"/>
  <c r="CF25" i="6"/>
  <c r="DH25" i="6" s="1"/>
  <c r="CF29" i="6"/>
  <c r="DH29" i="6" s="1"/>
  <c r="CF40" i="6"/>
  <c r="DH40" i="6" s="1"/>
  <c r="CF9" i="6"/>
  <c r="DH9" i="6" s="1"/>
  <c r="CF28" i="6"/>
  <c r="CF11" i="6"/>
  <c r="DH11" i="6" s="1"/>
  <c r="CF19" i="6"/>
  <c r="DH19" i="6" s="1"/>
  <c r="CF41" i="6"/>
  <c r="DH41" i="6" s="1"/>
  <c r="CF5" i="6"/>
  <c r="DH5" i="6" s="1"/>
  <c r="CF13" i="6"/>
  <c r="DH13" i="6" s="1"/>
  <c r="CF24" i="6"/>
  <c r="DH24" i="6" s="1"/>
  <c r="CF32" i="6"/>
  <c r="DH32" i="6" s="1"/>
  <c r="CF43" i="6"/>
  <c r="CF15" i="6"/>
  <c r="DH15" i="6" s="1"/>
  <c r="CF37" i="6"/>
  <c r="DH37" i="6" s="1"/>
  <c r="CF4" i="6"/>
  <c r="DH4" i="6" s="1"/>
  <c r="CX6" i="6"/>
  <c r="DZ6" i="6" s="1"/>
  <c r="CX10" i="6"/>
  <c r="DZ10" i="6" s="1"/>
  <c r="CX14" i="6"/>
  <c r="DZ14" i="6" s="1"/>
  <c r="CX18" i="6"/>
  <c r="DZ18" i="6" s="1"/>
  <c r="CX22" i="6"/>
  <c r="DZ22" i="6" s="1"/>
  <c r="CX26" i="6"/>
  <c r="DZ26" i="6" s="1"/>
  <c r="CX30" i="6"/>
  <c r="DZ30" i="6" s="1"/>
  <c r="CX9" i="6"/>
  <c r="DZ9" i="6" s="1"/>
  <c r="CX12" i="6"/>
  <c r="CX15" i="6"/>
  <c r="DZ15" i="6" s="1"/>
  <c r="CX25" i="6"/>
  <c r="DZ25" i="6" s="1"/>
  <c r="CX28" i="6"/>
  <c r="DZ28" i="6" s="1"/>
  <c r="CX31" i="6"/>
  <c r="CX34" i="6"/>
  <c r="DZ34" i="6" s="1"/>
  <c r="CX38" i="6"/>
  <c r="DZ38" i="6" s="1"/>
  <c r="CX42" i="6"/>
  <c r="DZ42" i="6" s="1"/>
  <c r="CX46" i="6"/>
  <c r="DZ46" i="6" s="1"/>
  <c r="CX50" i="6"/>
  <c r="DZ50" i="6" s="1"/>
  <c r="CX54" i="6"/>
  <c r="DZ54" i="6" s="1"/>
  <c r="CX58" i="6"/>
  <c r="DZ58" i="6" s="1"/>
  <c r="CX62" i="6"/>
  <c r="CX66" i="6"/>
  <c r="DZ66" i="6" s="1"/>
  <c r="CX5" i="6"/>
  <c r="DZ5" i="6" s="1"/>
  <c r="CX16" i="6"/>
  <c r="DZ16" i="6" s="1"/>
  <c r="CX20" i="6"/>
  <c r="CX24" i="6"/>
  <c r="DZ24" i="6" s="1"/>
  <c r="CX35" i="6"/>
  <c r="DZ35" i="6" s="1"/>
  <c r="CX45" i="6"/>
  <c r="DZ45" i="6" s="1"/>
  <c r="CX48" i="6"/>
  <c r="DZ48" i="6" s="1"/>
  <c r="CX51" i="6"/>
  <c r="DZ51" i="6" s="1"/>
  <c r="CX61" i="6"/>
  <c r="DZ61" i="6" s="1"/>
  <c r="CX13" i="6"/>
  <c r="DZ13" i="6" s="1"/>
  <c r="CX17" i="6"/>
  <c r="DZ17" i="6" s="1"/>
  <c r="CX21" i="6"/>
  <c r="DZ21" i="6" s="1"/>
  <c r="CX32" i="6"/>
  <c r="DZ32" i="6" s="1"/>
  <c r="CX41" i="6"/>
  <c r="DZ41" i="6" s="1"/>
  <c r="CX44" i="6"/>
  <c r="CX47" i="6"/>
  <c r="DZ47" i="6" s="1"/>
  <c r="CX57" i="6"/>
  <c r="DZ57" i="6" s="1"/>
  <c r="CX60" i="6"/>
  <c r="DZ60" i="6" s="1"/>
  <c r="CX63" i="6"/>
  <c r="DZ63" i="6" s="1"/>
  <c r="CX69" i="6"/>
  <c r="DZ69" i="6" s="1"/>
  <c r="CX73" i="6"/>
  <c r="DZ73" i="6" s="1"/>
  <c r="CX77" i="6"/>
  <c r="DZ77" i="6" s="1"/>
  <c r="CX81" i="6"/>
  <c r="CX85" i="6"/>
  <c r="DZ85" i="6" s="1"/>
  <c r="CX89" i="6"/>
  <c r="DZ89" i="6" s="1"/>
  <c r="CX93" i="6"/>
  <c r="DZ93" i="6" s="1"/>
  <c r="CX97" i="6"/>
  <c r="CX7" i="6"/>
  <c r="DZ7" i="6" s="1"/>
  <c r="CX29" i="6"/>
  <c r="DZ29" i="6" s="1"/>
  <c r="CX37" i="6"/>
  <c r="DZ37" i="6" s="1"/>
  <c r="CX43" i="6"/>
  <c r="DZ43" i="6" s="1"/>
  <c r="CX56" i="6"/>
  <c r="DZ56" i="6" s="1"/>
  <c r="CX64" i="6"/>
  <c r="DZ64" i="6" s="1"/>
  <c r="CX72" i="6"/>
  <c r="DZ72" i="6" s="1"/>
  <c r="CX75" i="6"/>
  <c r="CX78" i="6"/>
  <c r="DZ78" i="6" s="1"/>
  <c r="CX88" i="6"/>
  <c r="DZ88" i="6" s="1"/>
  <c r="CX36" i="6"/>
  <c r="DZ36" i="6" s="1"/>
  <c r="CX39" i="6"/>
  <c r="DZ39" i="6" s="1"/>
  <c r="CX55" i="6"/>
  <c r="DZ55" i="6" s="1"/>
  <c r="CX70" i="6"/>
  <c r="DZ70" i="6" s="1"/>
  <c r="CX74" i="6"/>
  <c r="DZ74" i="6" s="1"/>
  <c r="CX90" i="6"/>
  <c r="CX27" i="6"/>
  <c r="DZ27" i="6" s="1"/>
  <c r="CX79" i="6"/>
  <c r="DZ79" i="6" s="1"/>
  <c r="CX80" i="6"/>
  <c r="DZ80" i="6" s="1"/>
  <c r="CX94" i="6"/>
  <c r="CX98" i="6"/>
  <c r="DZ98" i="6" s="1"/>
  <c r="CX23" i="6"/>
  <c r="DZ23" i="6" s="1"/>
  <c r="CX40" i="6"/>
  <c r="DZ40" i="6" s="1"/>
  <c r="CX59" i="6"/>
  <c r="CX68" i="6"/>
  <c r="DZ68" i="6" s="1"/>
  <c r="CX86" i="6"/>
  <c r="DZ86" i="6" s="1"/>
  <c r="CX87" i="6"/>
  <c r="DZ87" i="6" s="1"/>
  <c r="CX92" i="6"/>
  <c r="CX96" i="6"/>
  <c r="DZ96" i="6" s="1"/>
  <c r="CX4" i="6"/>
  <c r="DZ4" i="6" s="1"/>
  <c r="CX11" i="6"/>
  <c r="DZ11" i="6" s="1"/>
  <c r="CX33" i="6"/>
  <c r="DZ33" i="6" s="1"/>
  <c r="CX65" i="6"/>
  <c r="DZ65" i="6" s="1"/>
  <c r="CX76" i="6"/>
  <c r="DZ76" i="6" s="1"/>
  <c r="CX95" i="6"/>
  <c r="DZ95" i="6" s="1"/>
  <c r="CX83" i="6"/>
  <c r="DZ83" i="6" s="1"/>
  <c r="CX8" i="6"/>
  <c r="DZ8" i="6" s="1"/>
  <c r="CX19" i="6"/>
  <c r="DZ19" i="6" s="1"/>
  <c r="CX52" i="6"/>
  <c r="DZ52" i="6" s="1"/>
  <c r="CX71" i="6"/>
  <c r="CX91" i="6"/>
  <c r="DZ91" i="6" s="1"/>
  <c r="CX99" i="6"/>
  <c r="DZ99" i="6" s="1"/>
  <c r="CX49" i="6"/>
  <c r="DZ49" i="6" s="1"/>
  <c r="CX53" i="6"/>
  <c r="DZ53" i="6" s="1"/>
  <c r="CX67" i="6"/>
  <c r="DZ67" i="6" s="1"/>
  <c r="CX82" i="6"/>
  <c r="DZ82" i="6" s="1"/>
  <c r="CX84" i="6"/>
  <c r="DZ84" i="6" s="1"/>
  <c r="DI5" i="6"/>
  <c r="DI9" i="6"/>
  <c r="DI13" i="6"/>
  <c r="DI17" i="6"/>
  <c r="DI37" i="6"/>
  <c r="DI14" i="6"/>
  <c r="DI22" i="6"/>
  <c r="DI30" i="6"/>
  <c r="DI11" i="6"/>
  <c r="DI48" i="6"/>
  <c r="DI64" i="6"/>
  <c r="DI92" i="6"/>
  <c r="DI28" i="6"/>
  <c r="DI73" i="6"/>
  <c r="DI81" i="6"/>
  <c r="DI46" i="6"/>
  <c r="DI54" i="6"/>
  <c r="DI70" i="6"/>
  <c r="DI86" i="6"/>
  <c r="DI47" i="6"/>
  <c r="DI71" i="6"/>
  <c r="DI75" i="6"/>
  <c r="DG5" i="6"/>
  <c r="DG17" i="6"/>
  <c r="DG41" i="6"/>
  <c r="DG49" i="6"/>
  <c r="DG61" i="6"/>
  <c r="DG73" i="6"/>
  <c r="DG62" i="6"/>
  <c r="DG82" i="6"/>
  <c r="DG47" i="6"/>
  <c r="DG67" i="6"/>
  <c r="DG99" i="6"/>
  <c r="DG44" i="6"/>
  <c r="DG80" i="6"/>
  <c r="DG92" i="6"/>
  <c r="DK17" i="6"/>
  <c r="DK41" i="6"/>
  <c r="DK54" i="6"/>
  <c r="DK70" i="6"/>
  <c r="DK82" i="6"/>
  <c r="DK94" i="6"/>
  <c r="DK47" i="6"/>
  <c r="DK55" i="6"/>
  <c r="DK83" i="6"/>
  <c r="DK52" i="6"/>
  <c r="DK68" i="6"/>
  <c r="DK84" i="6"/>
  <c r="DK49" i="6"/>
  <c r="DK77" i="6"/>
  <c r="DV10" i="6"/>
  <c r="DV52" i="6"/>
  <c r="DV72" i="6"/>
  <c r="DV88" i="6"/>
  <c r="DV27" i="6"/>
  <c r="DV31" i="6"/>
  <c r="DV64" i="6"/>
  <c r="DV67" i="6"/>
  <c r="DV69" i="6"/>
  <c r="DV97" i="6"/>
  <c r="DV50" i="6"/>
  <c r="DV82" i="6"/>
  <c r="DV62" i="6"/>
  <c r="DV83" i="6"/>
  <c r="DV34" i="6"/>
  <c r="DV40" i="6"/>
  <c r="DV59" i="6"/>
  <c r="DV95" i="6"/>
  <c r="DJ8" i="6"/>
  <c r="DJ24" i="6"/>
  <c r="DJ40" i="6"/>
  <c r="DJ17" i="6"/>
  <c r="DJ21" i="6"/>
  <c r="DJ25" i="6"/>
  <c r="DJ42" i="6"/>
  <c r="DJ67" i="6"/>
  <c r="DJ75" i="6"/>
  <c r="DJ87" i="6"/>
  <c r="DJ99" i="6"/>
  <c r="DJ44" i="6"/>
  <c r="DJ80" i="6"/>
  <c r="DJ22" i="6"/>
  <c r="DJ38" i="6"/>
  <c r="DJ57" i="6"/>
  <c r="DJ73" i="6"/>
  <c r="DJ89" i="6"/>
  <c r="DJ46" i="6"/>
  <c r="DJ58" i="6"/>
  <c r="DJ62" i="6"/>
  <c r="DJ82" i="6"/>
  <c r="DJ94" i="6"/>
  <c r="DN5" i="6"/>
  <c r="DN37" i="6"/>
  <c r="DN14" i="6"/>
  <c r="DN34" i="6"/>
  <c r="DN39" i="6"/>
  <c r="DN52" i="6"/>
  <c r="DN56" i="6"/>
  <c r="DN80" i="6"/>
  <c r="DN8" i="6"/>
  <c r="DN32" i="6"/>
  <c r="DN40" i="6"/>
  <c r="DN81" i="6"/>
  <c r="DN85" i="6"/>
  <c r="DN11" i="6"/>
  <c r="DN50" i="6"/>
  <c r="DN58" i="6"/>
  <c r="DN74" i="6"/>
  <c r="DN90" i="6"/>
  <c r="DN20" i="6"/>
  <c r="DN79" i="6"/>
  <c r="DN99" i="6"/>
  <c r="DF7" i="6"/>
  <c r="DF23" i="6"/>
  <c r="DF39" i="6"/>
  <c r="DF8" i="6"/>
  <c r="DF16" i="6"/>
  <c r="DF62" i="6"/>
  <c r="DF55" i="6"/>
  <c r="DF83" i="6"/>
  <c r="DF95" i="6"/>
  <c r="DF9" i="6"/>
  <c r="DF25" i="6"/>
  <c r="DF41" i="6"/>
  <c r="DF48" i="6"/>
  <c r="DF60" i="6"/>
  <c r="DF76" i="6"/>
  <c r="DF92" i="6"/>
  <c r="DF18" i="6"/>
  <c r="DF42" i="6"/>
  <c r="DF49" i="6"/>
  <c r="DF53" i="6"/>
  <c r="DF65" i="6"/>
  <c r="DF77" i="6"/>
  <c r="DF97" i="6"/>
  <c r="DL7" i="6"/>
  <c r="DL50" i="6"/>
  <c r="DL62" i="6"/>
  <c r="DL66" i="6"/>
  <c r="DL74" i="6"/>
  <c r="DL12" i="6"/>
  <c r="DL18" i="6"/>
  <c r="DL42" i="6"/>
  <c r="DL13" i="6"/>
  <c r="DL38" i="6"/>
  <c r="DU6" i="6"/>
  <c r="DU42" i="6"/>
  <c r="DU46" i="6"/>
  <c r="DU62" i="6"/>
  <c r="DU12" i="6"/>
  <c r="DU69" i="6"/>
  <c r="DU85" i="6"/>
  <c r="DU90" i="6"/>
  <c r="DU75" i="6"/>
  <c r="DU83" i="6"/>
  <c r="DU7" i="6"/>
  <c r="DU80" i="6"/>
  <c r="DU88" i="6"/>
  <c r="DT9" i="6"/>
  <c r="DT17" i="6"/>
  <c r="DT25" i="6"/>
  <c r="DT34" i="6"/>
  <c r="DT66" i="6"/>
  <c r="DT35" i="6"/>
  <c r="DT90" i="6"/>
  <c r="DT47" i="6"/>
  <c r="DT83" i="6"/>
  <c r="DT84" i="6"/>
  <c r="DT53" i="6"/>
  <c r="DT96" i="6"/>
  <c r="DH6" i="6"/>
  <c r="DH22" i="6"/>
  <c r="DH38" i="6"/>
  <c r="DH54" i="6"/>
  <c r="DH58" i="6"/>
  <c r="DH66" i="6"/>
  <c r="DH74" i="6"/>
  <c r="DH82" i="6"/>
  <c r="DH86" i="6"/>
  <c r="DH43" i="6"/>
  <c r="DH20" i="6"/>
  <c r="DH28" i="6"/>
  <c r="DZ12" i="6"/>
  <c r="DZ31" i="6"/>
  <c r="DZ62" i="6"/>
  <c r="DZ44" i="6"/>
  <c r="DZ81" i="6"/>
  <c r="DZ97" i="6"/>
  <c r="DZ59" i="6"/>
  <c r="DZ90" i="6"/>
  <c r="DZ94" i="6"/>
  <c r="DZ71" i="6"/>
  <c r="DZ75" i="6"/>
  <c r="DZ20" i="6"/>
  <c r="DZ92" i="6"/>
  <c r="DR8" i="6"/>
  <c r="DR24" i="6"/>
  <c r="DR15" i="6"/>
  <c r="DR36" i="6"/>
  <c r="DR40" i="6"/>
  <c r="DR52" i="6"/>
  <c r="DR17" i="6"/>
  <c r="DR50" i="6"/>
  <c r="DR53" i="6"/>
  <c r="DR71" i="6"/>
  <c r="DR87" i="6"/>
  <c r="DR4" i="6"/>
  <c r="DR33" i="6"/>
  <c r="DR62" i="6"/>
  <c r="DR65" i="6"/>
  <c r="DR88" i="6"/>
  <c r="DR92" i="6"/>
  <c r="DR35" i="6"/>
  <c r="DR54" i="6"/>
  <c r="DR78" i="6"/>
  <c r="DR11" i="6"/>
  <c r="DR97" i="6"/>
  <c r="DR57" i="6"/>
  <c r="DR82" i="6"/>
  <c r="DD5" i="6"/>
  <c r="DD37" i="6"/>
  <c r="DD46" i="6"/>
  <c r="DD50" i="6"/>
  <c r="DD54" i="6"/>
  <c r="DD58" i="6"/>
  <c r="DD62" i="6"/>
  <c r="DD70" i="6"/>
  <c r="DD78" i="6"/>
  <c r="DD86" i="6"/>
  <c r="DD90" i="6"/>
  <c r="DD94" i="6"/>
  <c r="DD98" i="6"/>
  <c r="DD6" i="6"/>
  <c r="DD18" i="6"/>
  <c r="DD7" i="6"/>
  <c r="DD23" i="6"/>
  <c r="DD24" i="6"/>
  <c r="DD11" i="6"/>
  <c r="DD36" i="6"/>
  <c r="DS7" i="6"/>
  <c r="DS23" i="6"/>
  <c r="DS9" i="6"/>
  <c r="DS28" i="6"/>
  <c r="DS47" i="6"/>
  <c r="DS63" i="6"/>
  <c r="DS75" i="6"/>
  <c r="DS83" i="6"/>
  <c r="DS87" i="6"/>
  <c r="DS91" i="6"/>
  <c r="DS95" i="6"/>
  <c r="DS99" i="6"/>
  <c r="DS24" i="6"/>
  <c r="DS54" i="6"/>
  <c r="DS21" i="6"/>
  <c r="DS34" i="6"/>
  <c r="DS50" i="6"/>
  <c r="DS36" i="6"/>
  <c r="DS42" i="6"/>
  <c r="DS61" i="6"/>
  <c r="DS14" i="6"/>
  <c r="DE8" i="6"/>
  <c r="DE24" i="6"/>
  <c r="DE40" i="6"/>
  <c r="DE13" i="6"/>
  <c r="DE33" i="6"/>
  <c r="DE37" i="6"/>
  <c r="DE30" i="6"/>
  <c r="DE38" i="6"/>
  <c r="DE59" i="6"/>
  <c r="DE75" i="6"/>
  <c r="DE83" i="6"/>
  <c r="DE95" i="6"/>
  <c r="DE7" i="6"/>
  <c r="DE31" i="6"/>
  <c r="DE76" i="6"/>
  <c r="DE84" i="6"/>
  <c r="DE49" i="6"/>
  <c r="DE57" i="6"/>
  <c r="DE73" i="6"/>
  <c r="DE89" i="6"/>
  <c r="DE19" i="6"/>
  <c r="DE43" i="6"/>
  <c r="DE94" i="6"/>
  <c r="DY7" i="6"/>
  <c r="DY23" i="6"/>
  <c r="DY34" i="6"/>
  <c r="DY38" i="6"/>
  <c r="DY42" i="6"/>
  <c r="DY46" i="6"/>
  <c r="DY50" i="6"/>
  <c r="DY54" i="6"/>
  <c r="DY58" i="6"/>
  <c r="DY62" i="6"/>
  <c r="DY66" i="6"/>
  <c r="DY18" i="6"/>
  <c r="DY6" i="6"/>
  <c r="DY29" i="6"/>
  <c r="DY82" i="6"/>
  <c r="DY98" i="6"/>
  <c r="DY22" i="6"/>
  <c r="DY79" i="6"/>
  <c r="DY99" i="6"/>
  <c r="DY16" i="6"/>
  <c r="DY13" i="6"/>
  <c r="DY81" i="6"/>
  <c r="DY69" i="6"/>
  <c r="DY77" i="6"/>
  <c r="DX5" i="6"/>
  <c r="DX9" i="6"/>
  <c r="DX13" i="6"/>
  <c r="DX14" i="6"/>
  <c r="DX17" i="6"/>
  <c r="DX21" i="6"/>
  <c r="DX25" i="6"/>
  <c r="DX26" i="6"/>
  <c r="DX29" i="6"/>
  <c r="DX35" i="6"/>
  <c r="DX51" i="6"/>
  <c r="DX67" i="6"/>
  <c r="DX34" i="6"/>
  <c r="DX53" i="6"/>
  <c r="DX75" i="6"/>
  <c r="DX91" i="6"/>
  <c r="DX46" i="6"/>
  <c r="DX49" i="6"/>
  <c r="DX76" i="6"/>
  <c r="DX80" i="6"/>
  <c r="DX84" i="6"/>
  <c r="DX92" i="6"/>
  <c r="DX96" i="6"/>
  <c r="DX73" i="6"/>
  <c r="DX44" i="6"/>
  <c r="DX78" i="6"/>
  <c r="DX94" i="6"/>
  <c r="DP5" i="6"/>
  <c r="DP9" i="6"/>
  <c r="DP13" i="6"/>
  <c r="DP17" i="6"/>
  <c r="DP21" i="6"/>
  <c r="DP25" i="6"/>
  <c r="DP29" i="6"/>
  <c r="DP33" i="6"/>
  <c r="DP49" i="6"/>
  <c r="DP65" i="6"/>
  <c r="DP43" i="6"/>
  <c r="DP62" i="6"/>
  <c r="DP81" i="6"/>
  <c r="DP97" i="6"/>
  <c r="DP42" i="6"/>
  <c r="DP82" i="6"/>
  <c r="DP54" i="6"/>
  <c r="DP67" i="6"/>
  <c r="DP47" i="6"/>
  <c r="DP96" i="6"/>
  <c r="DP64" i="6"/>
  <c r="DP83" i="6"/>
  <c r="DP91" i="6"/>
  <c r="DP99" i="6"/>
  <c r="DO92" i="6"/>
  <c r="DW8" i="6"/>
  <c r="DW24" i="6"/>
  <c r="DW14" i="6"/>
  <c r="DW36" i="6"/>
  <c r="DW52" i="6"/>
  <c r="DW68" i="6"/>
  <c r="DW72" i="6"/>
  <c r="DW76" i="6"/>
  <c r="DW80" i="6"/>
  <c r="DW84" i="6"/>
  <c r="DW88" i="6"/>
  <c r="DW92" i="6"/>
  <c r="DW96" i="6"/>
  <c r="DW22" i="6"/>
  <c r="DW46" i="6"/>
  <c r="DW65" i="6"/>
  <c r="DW39" i="6"/>
  <c r="DW42" i="6"/>
  <c r="DW38" i="6"/>
  <c r="DW51" i="6"/>
  <c r="DW29" i="6"/>
  <c r="DW50" i="6"/>
  <c r="DW41" i="6"/>
  <c r="DW6" i="6"/>
  <c r="DQ5" i="6"/>
  <c r="DQ21" i="6"/>
  <c r="DQ34" i="6"/>
  <c r="DQ38" i="6"/>
  <c r="DQ42" i="6"/>
  <c r="DQ46" i="6"/>
  <c r="DQ50" i="6"/>
  <c r="DQ54" i="6"/>
  <c r="DQ58" i="6"/>
  <c r="DQ62" i="6"/>
  <c r="DQ66" i="6"/>
  <c r="DQ11" i="6"/>
  <c r="DQ30" i="6"/>
  <c r="DQ32" i="6"/>
  <c r="DQ84" i="6"/>
  <c r="DQ22" i="6"/>
  <c r="DQ26" i="6"/>
  <c r="DQ73" i="6"/>
  <c r="DQ81" i="6"/>
  <c r="DQ31" i="6"/>
  <c r="DQ87" i="6"/>
  <c r="DQ82" i="6"/>
  <c r="DQ98" i="6"/>
  <c r="DQ91" i="6"/>
  <c r="DM22" i="6"/>
  <c r="DM38" i="6"/>
  <c r="DM23" i="6"/>
  <c r="DM35" i="6"/>
  <c r="DM39" i="6"/>
  <c r="DM16" i="6"/>
  <c r="DM65" i="6"/>
  <c r="DM73" i="6"/>
  <c r="DM97" i="6"/>
  <c r="DM78" i="6"/>
  <c r="DM98" i="6"/>
  <c r="DM47" i="6"/>
  <c r="DM51" i="6"/>
  <c r="DM63" i="6"/>
  <c r="DM79" i="6"/>
  <c r="DM95" i="6"/>
  <c r="DM21" i="6"/>
  <c r="DM37" i="6"/>
  <c r="DM52" i="6"/>
  <c r="DM56" i="6"/>
  <c r="DM72" i="6"/>
  <c r="DM80" i="6"/>
  <c r="DM92" i="6"/>
  <c r="DM6" i="6"/>
  <c r="DN61" i="6"/>
  <c r="DN59" i="6"/>
  <c r="DN21" i="6"/>
  <c r="DC2" i="6"/>
  <c r="CA2" i="6"/>
  <c r="DG81" i="6"/>
  <c r="DF78" i="6"/>
  <c r="DL98" i="6"/>
  <c r="DL86" i="6"/>
  <c r="DU79" i="6"/>
  <c r="DL39" i="6"/>
  <c r="DL82" i="6"/>
  <c r="DU50" i="6"/>
  <c r="S24" i="7"/>
  <c r="DG37" i="6"/>
  <c r="DL23" i="6"/>
  <c r="DL70" i="6"/>
  <c r="DL17" i="6"/>
  <c r="DL46" i="6"/>
  <c r="DL90" i="6"/>
  <c r="DL54" i="6"/>
  <c r="DL94" i="6"/>
  <c r="DU58" i="6"/>
  <c r="DT13" i="6"/>
  <c r="DT21" i="6"/>
  <c r="DG25" i="6"/>
  <c r="DU38" i="6"/>
  <c r="DU22" i="6"/>
  <c r="T24" i="7"/>
  <c r="DG33" i="6"/>
  <c r="DI35" i="6"/>
  <c r="V24" i="7"/>
  <c r="W24" i="7"/>
  <c r="DI21" i="6"/>
  <c r="DV33" i="6"/>
  <c r="DK25" i="6"/>
  <c r="Y24" i="7"/>
  <c r="DG83" i="6"/>
  <c r="DV30" i="6"/>
  <c r="DK37" i="6"/>
  <c r="DK75" i="6"/>
  <c r="X24" i="7"/>
  <c r="DI26" i="6"/>
  <c r="DK5" i="6"/>
  <c r="U24" i="7"/>
  <c r="Z24" i="7"/>
  <c r="DE54" i="6"/>
  <c r="AA24" i="7"/>
  <c r="DK13" i="6"/>
  <c r="DK50" i="6"/>
  <c r="DK21" i="6"/>
  <c r="DG21" i="6"/>
  <c r="DG51" i="6"/>
  <c r="DG29" i="6"/>
  <c r="DI93" i="6"/>
  <c r="DI23" i="6"/>
  <c r="DK33" i="6"/>
  <c r="DU54" i="6"/>
  <c r="DT50" i="6"/>
  <c r="DT72" i="6"/>
  <c r="DV49" i="6"/>
  <c r="DV65" i="6"/>
  <c r="DV21" i="6"/>
  <c r="DG13" i="6"/>
  <c r="DG9" i="6"/>
  <c r="DV5" i="6"/>
  <c r="DI12" i="6"/>
  <c r="DK29" i="6"/>
  <c r="DK9" i="6"/>
  <c r="DJ47" i="6"/>
  <c r="DD82" i="6"/>
  <c r="DD74" i="6"/>
  <c r="DS71" i="6"/>
  <c r="DS79" i="6"/>
  <c r="R24" i="7"/>
  <c r="CY82" i="6" l="1"/>
  <c r="C81" i="9" s="1"/>
  <c r="E81" i="9" s="1"/>
  <c r="L85" i="10" s="1"/>
  <c r="IU85" i="10" s="1"/>
  <c r="CY33" i="6"/>
  <c r="C32" i="9" s="1"/>
  <c r="E32" i="9" s="1"/>
  <c r="L36" i="10" s="1"/>
  <c r="IU36" i="10" s="1"/>
  <c r="CY55" i="6"/>
  <c r="C54" i="9" s="1"/>
  <c r="E54" i="9" s="1"/>
  <c r="CY72" i="6"/>
  <c r="C71" i="9" s="1"/>
  <c r="E71" i="9" s="1"/>
  <c r="L75" i="10" s="1"/>
  <c r="IU75" i="10" s="1"/>
  <c r="CY46" i="6"/>
  <c r="C45" i="9" s="1"/>
  <c r="E45" i="9" s="1"/>
  <c r="L49" i="10" s="1"/>
  <c r="IU49" i="10" s="1"/>
  <c r="CY31" i="6"/>
  <c r="DC56" i="6"/>
  <c r="CY56" i="6"/>
  <c r="C55" i="9" s="1"/>
  <c r="E55" i="9" s="1"/>
  <c r="L59" i="10" s="1"/>
  <c r="IU59" i="10" s="1"/>
  <c r="DC87" i="6"/>
  <c r="CY87" i="6"/>
  <c r="C86" i="9" s="1"/>
  <c r="E86" i="9" s="1"/>
  <c r="L90" i="10" s="1"/>
  <c r="IU90" i="10" s="1"/>
  <c r="DC98" i="6"/>
  <c r="CY98" i="6"/>
  <c r="DC57" i="6"/>
  <c r="CY57" i="6"/>
  <c r="C56" i="9" s="1"/>
  <c r="E56" i="9" s="1"/>
  <c r="L60" i="10" s="1"/>
  <c r="IU60" i="10" s="1"/>
  <c r="DO99" i="6"/>
  <c r="CZ99" i="6"/>
  <c r="DO86" i="6"/>
  <c r="CZ86" i="6"/>
  <c r="D85" i="9" s="1"/>
  <c r="F85" i="9" s="1"/>
  <c r="M89" i="10" s="1"/>
  <c r="IV89" i="10" s="1"/>
  <c r="DO37" i="6"/>
  <c r="CZ37" i="6"/>
  <c r="D36" i="9" s="1"/>
  <c r="F36" i="9" s="1"/>
  <c r="M40" i="10" s="1"/>
  <c r="IV40" i="10" s="1"/>
  <c r="DO64" i="6"/>
  <c r="CZ64" i="6"/>
  <c r="D63" i="9" s="1"/>
  <c r="F63" i="9" s="1"/>
  <c r="M67" i="10" s="1"/>
  <c r="IV67" i="10" s="1"/>
  <c r="DO59" i="6"/>
  <c r="CZ59" i="6"/>
  <c r="D58" i="9" s="1"/>
  <c r="F58" i="9" s="1"/>
  <c r="M62" i="10" s="1"/>
  <c r="IV62" i="10" s="1"/>
  <c r="DO75" i="6"/>
  <c r="CZ75" i="6"/>
  <c r="D74" i="9" s="1"/>
  <c r="F74" i="9" s="1"/>
  <c r="M78" i="10" s="1"/>
  <c r="IV78" i="10" s="1"/>
  <c r="CY7" i="6"/>
  <c r="C6" i="9" s="1"/>
  <c r="E6" i="9" s="1"/>
  <c r="L10" i="10" s="1"/>
  <c r="IU10" i="10" s="1"/>
  <c r="CY6" i="6"/>
  <c r="C5" i="9" s="1"/>
  <c r="E5" i="9" s="1"/>
  <c r="L9" i="10" s="1"/>
  <c r="IU9" i="10" s="1"/>
  <c r="DC34" i="6"/>
  <c r="CY34" i="6"/>
  <c r="C33" i="9" s="1"/>
  <c r="E33" i="9" s="1"/>
  <c r="L37" i="10" s="1"/>
  <c r="IU37" i="10" s="1"/>
  <c r="DC26" i="6"/>
  <c r="CY26" i="6"/>
  <c r="C25" i="9" s="1"/>
  <c r="E25" i="9" s="1"/>
  <c r="CY16" i="6"/>
  <c r="C15" i="9" s="1"/>
  <c r="E15" i="9" s="1"/>
  <c r="L19" i="10" s="1"/>
  <c r="IU19" i="10" s="1"/>
  <c r="CY92" i="6"/>
  <c r="C91" i="9" s="1"/>
  <c r="E91" i="9" s="1"/>
  <c r="L95" i="10" s="1"/>
  <c r="IU95" i="10" s="1"/>
  <c r="DC84" i="6"/>
  <c r="CY84" i="6"/>
  <c r="C83" i="9" s="1"/>
  <c r="E83" i="9" s="1"/>
  <c r="L87" i="10" s="1"/>
  <c r="IU87" i="10" s="1"/>
  <c r="DC25" i="6"/>
  <c r="CY25" i="6"/>
  <c r="C24" i="9" s="1"/>
  <c r="E24" i="9" s="1"/>
  <c r="CY90" i="6"/>
  <c r="C89" i="9" s="1"/>
  <c r="E89" i="9" s="1"/>
  <c r="L93" i="10" s="1"/>
  <c r="IU93" i="10" s="1"/>
  <c r="CY19" i="6"/>
  <c r="C18" i="9" s="1"/>
  <c r="E18" i="9" s="1"/>
  <c r="L22" i="10" s="1"/>
  <c r="IU22" i="10" s="1"/>
  <c r="CY89" i="6"/>
  <c r="C88" i="9" s="1"/>
  <c r="E88" i="9" s="1"/>
  <c r="L92" i="10" s="1"/>
  <c r="IU92" i="10" s="1"/>
  <c r="DC73" i="6"/>
  <c r="CY73" i="6"/>
  <c r="C72" i="9" s="1"/>
  <c r="E72" i="9" s="1"/>
  <c r="L76" i="10" s="1"/>
  <c r="IU76" i="10" s="1"/>
  <c r="DC37" i="6"/>
  <c r="CY37" i="6"/>
  <c r="C36" i="9" s="1"/>
  <c r="E36" i="9" s="1"/>
  <c r="DC9" i="6"/>
  <c r="CY9" i="6"/>
  <c r="C8" i="9" s="1"/>
  <c r="E8" i="9" s="1"/>
  <c r="L12" i="10" s="1"/>
  <c r="IU12" i="10" s="1"/>
  <c r="DC64" i="6"/>
  <c r="CY64" i="6"/>
  <c r="C63" i="9" s="1"/>
  <c r="E63" i="9" s="1"/>
  <c r="L67" i="10" s="1"/>
  <c r="IU67" i="10" s="1"/>
  <c r="DC75" i="6"/>
  <c r="CY75" i="6"/>
  <c r="C74" i="9" s="1"/>
  <c r="E74" i="9" s="1"/>
  <c r="CY14" i="6"/>
  <c r="C13" i="9" s="1"/>
  <c r="E13" i="9" s="1"/>
  <c r="CY63" i="6"/>
  <c r="C62" i="9" s="1"/>
  <c r="E62" i="9" s="1"/>
  <c r="L66" i="10" s="1"/>
  <c r="IU66" i="10" s="1"/>
  <c r="CY23" i="6"/>
  <c r="C22" i="9" s="1"/>
  <c r="E22" i="9" s="1"/>
  <c r="L26" i="10" s="1"/>
  <c r="IU26" i="10" s="1"/>
  <c r="DC41" i="6"/>
  <c r="CY41" i="6"/>
  <c r="C40" i="9" s="1"/>
  <c r="E40" i="9" s="1"/>
  <c r="L44" i="10" s="1"/>
  <c r="IU44" i="10" s="1"/>
  <c r="DC99" i="6"/>
  <c r="CY99" i="6"/>
  <c r="DC59" i="6"/>
  <c r="H58" i="9" s="1"/>
  <c r="CY59" i="6"/>
  <c r="C58" i="9" s="1"/>
  <c r="E58" i="9" s="1"/>
  <c r="L62" i="10" s="1"/>
  <c r="IU62" i="10" s="1"/>
  <c r="DO41" i="6"/>
  <c r="CZ41" i="6"/>
  <c r="D40" i="9" s="1"/>
  <c r="F40" i="9" s="1"/>
  <c r="M44" i="10" s="1"/>
  <c r="IV44" i="10" s="1"/>
  <c r="CZ76" i="6"/>
  <c r="D75" i="9" s="1"/>
  <c r="F75" i="9" s="1"/>
  <c r="M79" i="10" s="1"/>
  <c r="IV79" i="10" s="1"/>
  <c r="DO40" i="6"/>
  <c r="CZ40" i="6"/>
  <c r="D39" i="9" s="1"/>
  <c r="F39" i="9" s="1"/>
  <c r="M43" i="10" s="1"/>
  <c r="IV43" i="10" s="1"/>
  <c r="DO51" i="6"/>
  <c r="CZ51" i="6"/>
  <c r="D50" i="9" s="1"/>
  <c r="F50" i="9" s="1"/>
  <c r="M54" i="10" s="1"/>
  <c r="IV54" i="10" s="1"/>
  <c r="DO63" i="6"/>
  <c r="CZ63" i="6"/>
  <c r="D62" i="9" s="1"/>
  <c r="F62" i="9" s="1"/>
  <c r="M66" i="10" s="1"/>
  <c r="IV66" i="10" s="1"/>
  <c r="DO8" i="6"/>
  <c r="CZ8" i="6"/>
  <c r="D7" i="9" s="1"/>
  <c r="F7" i="9" s="1"/>
  <c r="M11" i="10" s="1"/>
  <c r="IV11" i="10" s="1"/>
  <c r="DO9" i="6"/>
  <c r="CZ9" i="6"/>
  <c r="D8" i="9" s="1"/>
  <c r="F8" i="9" s="1"/>
  <c r="M12" i="10" s="1"/>
  <c r="IV12" i="10" s="1"/>
  <c r="DO39" i="6"/>
  <c r="CZ39" i="6"/>
  <c r="D38" i="9" s="1"/>
  <c r="F38" i="9" s="1"/>
  <c r="M42" i="10" s="1"/>
  <c r="IV42" i="10" s="1"/>
  <c r="DO29" i="6"/>
  <c r="CZ29" i="6"/>
  <c r="D28" i="9" s="1"/>
  <c r="F28" i="9" s="1"/>
  <c r="M32" i="10" s="1"/>
  <c r="IV32" i="10" s="1"/>
  <c r="DO89" i="6"/>
  <c r="CZ89" i="6"/>
  <c r="D88" i="9" s="1"/>
  <c r="F88" i="9" s="1"/>
  <c r="M92" i="10" s="1"/>
  <c r="IV92" i="10" s="1"/>
  <c r="DO97" i="6"/>
  <c r="CZ97" i="6"/>
  <c r="DO67" i="6"/>
  <c r="CZ67" i="6"/>
  <c r="D66" i="9" s="1"/>
  <c r="F66" i="9" s="1"/>
  <c r="M70" i="10" s="1"/>
  <c r="IV70" i="10" s="1"/>
  <c r="CZ43" i="6"/>
  <c r="D42" i="9" s="1"/>
  <c r="F42" i="9" s="1"/>
  <c r="M46" i="10" s="1"/>
  <c r="IV46" i="10" s="1"/>
  <c r="DO98" i="6"/>
  <c r="CZ98" i="6"/>
  <c r="DO95" i="6"/>
  <c r="CZ95" i="6"/>
  <c r="DC76" i="6"/>
  <c r="CY76" i="6"/>
  <c r="C75" i="9" s="1"/>
  <c r="E75" i="9" s="1"/>
  <c r="L79" i="10" s="1"/>
  <c r="IU79" i="10" s="1"/>
  <c r="DC71" i="6"/>
  <c r="CY71" i="6"/>
  <c r="C70" i="9" s="1"/>
  <c r="E70" i="9" s="1"/>
  <c r="L74" i="10" s="1"/>
  <c r="IU74" i="10" s="1"/>
  <c r="DO46" i="6"/>
  <c r="CZ46" i="6"/>
  <c r="D45" i="9" s="1"/>
  <c r="F45" i="9" s="1"/>
  <c r="M49" i="10" s="1"/>
  <c r="IV49" i="10" s="1"/>
  <c r="DO87" i="6"/>
  <c r="CZ87" i="6"/>
  <c r="D86" i="9" s="1"/>
  <c r="F86" i="9" s="1"/>
  <c r="M90" i="10" s="1"/>
  <c r="IV90" i="10" s="1"/>
  <c r="DO38" i="6"/>
  <c r="CZ38" i="6"/>
  <c r="D37" i="9" s="1"/>
  <c r="F37" i="9" s="1"/>
  <c r="M41" i="10" s="1"/>
  <c r="IV41" i="10" s="1"/>
  <c r="DO81" i="6"/>
  <c r="CZ81" i="6"/>
  <c r="D80" i="9" s="1"/>
  <c r="F80" i="9" s="1"/>
  <c r="M84" i="10" s="1"/>
  <c r="IV84" i="10" s="1"/>
  <c r="CZ49" i="6"/>
  <c r="D48" i="9" s="1"/>
  <c r="F48" i="9" s="1"/>
  <c r="M52" i="10" s="1"/>
  <c r="IV52" i="10" s="1"/>
  <c r="DO54" i="6"/>
  <c r="CZ54" i="6"/>
  <c r="D53" i="9" s="1"/>
  <c r="F53" i="9" s="1"/>
  <c r="M57" i="10" s="1"/>
  <c r="IV57" i="10" s="1"/>
  <c r="DO10" i="6"/>
  <c r="CZ10" i="6"/>
  <c r="D9" i="9" s="1"/>
  <c r="F9" i="9" s="1"/>
  <c r="M13" i="10" s="1"/>
  <c r="IV13" i="10" s="1"/>
  <c r="DO57" i="6"/>
  <c r="CZ57" i="6"/>
  <c r="D56" i="9" s="1"/>
  <c r="F56" i="9" s="1"/>
  <c r="M60" i="10" s="1"/>
  <c r="IV60" i="10" s="1"/>
  <c r="CY94" i="6"/>
  <c r="DC74" i="6"/>
  <c r="CY74" i="6"/>
  <c r="C73" i="9" s="1"/>
  <c r="E73" i="9" s="1"/>
  <c r="L77" i="10" s="1"/>
  <c r="IU77" i="10" s="1"/>
  <c r="DC50" i="6"/>
  <c r="CY50" i="6"/>
  <c r="C49" i="9" s="1"/>
  <c r="E49" i="9" s="1"/>
  <c r="DC91" i="6"/>
  <c r="CY91" i="6"/>
  <c r="C90" i="9" s="1"/>
  <c r="E90" i="9" s="1"/>
  <c r="L94" i="10" s="1"/>
  <c r="IU94" i="10" s="1"/>
  <c r="DC78" i="6"/>
  <c r="CY78" i="6"/>
  <c r="C77" i="9" s="1"/>
  <c r="E77" i="9" s="1"/>
  <c r="L81" i="10" s="1"/>
  <c r="IU81" i="10" s="1"/>
  <c r="DC53" i="6"/>
  <c r="CY53" i="6"/>
  <c r="C52" i="9" s="1"/>
  <c r="E52" i="9" s="1"/>
  <c r="L56" i="10" s="1"/>
  <c r="IU56" i="10" s="1"/>
  <c r="DC40" i="6"/>
  <c r="CY40" i="6"/>
  <c r="C39" i="9" s="1"/>
  <c r="E39" i="9" s="1"/>
  <c r="L43" i="10" s="1"/>
  <c r="IU43" i="10" s="1"/>
  <c r="DC32" i="6"/>
  <c r="CY32" i="6"/>
  <c r="C31" i="9" s="1"/>
  <c r="E31" i="9" s="1"/>
  <c r="L35" i="10" s="1"/>
  <c r="IU35" i="10" s="1"/>
  <c r="DC67" i="6"/>
  <c r="CY67" i="6"/>
  <c r="C66" i="9" s="1"/>
  <c r="E66" i="9" s="1"/>
  <c r="L70" i="10" s="1"/>
  <c r="IU70" i="10" s="1"/>
  <c r="DC35" i="6"/>
  <c r="CY35" i="6"/>
  <c r="C34" i="9" s="1"/>
  <c r="E34" i="9" s="1"/>
  <c r="DC4" i="6"/>
  <c r="CY4" i="6"/>
  <c r="C3" i="9" s="1"/>
  <c r="E3" i="9" s="1"/>
  <c r="L7" i="10" s="1"/>
  <c r="IU7" i="10" s="1"/>
  <c r="CY5" i="6"/>
  <c r="C4" i="9" s="1"/>
  <c r="E4" i="9" s="1"/>
  <c r="L8" i="10" s="1"/>
  <c r="IU8" i="10" s="1"/>
  <c r="DC52" i="6"/>
  <c r="CY52" i="6"/>
  <c r="C51" i="9" s="1"/>
  <c r="E51" i="9" s="1"/>
  <c r="L55" i="10" s="1"/>
  <c r="IU55" i="10" s="1"/>
  <c r="DC58" i="6"/>
  <c r="CY58" i="6"/>
  <c r="C57" i="9" s="1"/>
  <c r="E57" i="9" s="1"/>
  <c r="L61" i="10" s="1"/>
  <c r="IU61" i="10" s="1"/>
  <c r="DC29" i="6"/>
  <c r="CY29" i="6"/>
  <c r="C28" i="9" s="1"/>
  <c r="E28" i="9" s="1"/>
  <c r="L32" i="10" s="1"/>
  <c r="IU32" i="10" s="1"/>
  <c r="DC20" i="6"/>
  <c r="CY20" i="6"/>
  <c r="C19" i="9" s="1"/>
  <c r="E19" i="9" s="1"/>
  <c r="L23" i="10" s="1"/>
  <c r="IU23" i="10" s="1"/>
  <c r="DC39" i="6"/>
  <c r="H38" i="9" s="1"/>
  <c r="N42" i="11" s="1"/>
  <c r="IV42" i="11" s="1"/>
  <c r="CY39" i="6"/>
  <c r="C38" i="9" s="1"/>
  <c r="E38" i="9" s="1"/>
  <c r="L42" i="10" s="1"/>
  <c r="IU42" i="10" s="1"/>
  <c r="DC8" i="6"/>
  <c r="CY8" i="6"/>
  <c r="C7" i="9" s="1"/>
  <c r="E7" i="9" s="1"/>
  <c r="L11" i="10" s="1"/>
  <c r="IU11" i="10" s="1"/>
  <c r="DO36" i="6"/>
  <c r="CZ36" i="6"/>
  <c r="D35" i="9" s="1"/>
  <c r="F35" i="9" s="1"/>
  <c r="M39" i="10" s="1"/>
  <c r="IV39" i="10" s="1"/>
  <c r="DO53" i="6"/>
  <c r="CZ53" i="6"/>
  <c r="D52" i="9" s="1"/>
  <c r="F52" i="9" s="1"/>
  <c r="M56" i="10" s="1"/>
  <c r="IV56" i="10" s="1"/>
  <c r="DO73" i="6"/>
  <c r="CZ73" i="6"/>
  <c r="D72" i="9" s="1"/>
  <c r="F72" i="9" s="1"/>
  <c r="M76" i="10" s="1"/>
  <c r="IV76" i="10" s="1"/>
  <c r="DO50" i="6"/>
  <c r="CZ50" i="6"/>
  <c r="D49" i="9" s="1"/>
  <c r="F49" i="9" s="1"/>
  <c r="M53" i="10" s="1"/>
  <c r="IV53" i="10" s="1"/>
  <c r="DO21" i="6"/>
  <c r="CZ21" i="6"/>
  <c r="D20" i="9" s="1"/>
  <c r="F20" i="9" s="1"/>
  <c r="M24" i="10" s="1"/>
  <c r="IV24" i="10" s="1"/>
  <c r="DO96" i="6"/>
  <c r="CZ96" i="6"/>
  <c r="DO90" i="6"/>
  <c r="CZ90" i="6"/>
  <c r="D89" i="9" s="1"/>
  <c r="F89" i="9" s="1"/>
  <c r="M93" i="10" s="1"/>
  <c r="IV93" i="10" s="1"/>
  <c r="DO77" i="6"/>
  <c r="CZ77" i="6"/>
  <c r="D76" i="9" s="1"/>
  <c r="F76" i="9" s="1"/>
  <c r="M80" i="10" s="1"/>
  <c r="IV80" i="10" s="1"/>
  <c r="DC43" i="6"/>
  <c r="CY43" i="6"/>
  <c r="C42" i="9" s="1"/>
  <c r="E42" i="9" s="1"/>
  <c r="L46" i="10" s="1"/>
  <c r="IU46" i="10" s="1"/>
  <c r="DO66" i="6"/>
  <c r="CZ66" i="6"/>
  <c r="D65" i="9" s="1"/>
  <c r="F65" i="9" s="1"/>
  <c r="M69" i="10" s="1"/>
  <c r="IV69" i="10" s="1"/>
  <c r="DO69" i="6"/>
  <c r="CZ69" i="6"/>
  <c r="D68" i="9" s="1"/>
  <c r="F68" i="9" s="1"/>
  <c r="M72" i="10" s="1"/>
  <c r="IV72" i="10" s="1"/>
  <c r="DO30" i="6"/>
  <c r="CZ30" i="6"/>
  <c r="D29" i="9" s="1"/>
  <c r="F29" i="9" s="1"/>
  <c r="M33" i="10" s="1"/>
  <c r="IV33" i="10" s="1"/>
  <c r="DO61" i="6"/>
  <c r="CZ61" i="6"/>
  <c r="D60" i="9" s="1"/>
  <c r="F60" i="9" s="1"/>
  <c r="M64" i="10" s="1"/>
  <c r="IV64" i="10" s="1"/>
  <c r="DO45" i="6"/>
  <c r="CZ45" i="6"/>
  <c r="D44" i="9" s="1"/>
  <c r="F44" i="9" s="1"/>
  <c r="M48" i="10" s="1"/>
  <c r="IV48" i="10" s="1"/>
  <c r="DO22" i="6"/>
  <c r="CZ22" i="6"/>
  <c r="D21" i="9" s="1"/>
  <c r="F21" i="9" s="1"/>
  <c r="M25" i="10" s="1"/>
  <c r="IV25" i="10" s="1"/>
  <c r="DO42" i="6"/>
  <c r="CZ42" i="6"/>
  <c r="D41" i="9" s="1"/>
  <c r="F41" i="9" s="1"/>
  <c r="M45" i="10" s="1"/>
  <c r="IV45" i="10" s="1"/>
  <c r="DO15" i="6"/>
  <c r="CZ15" i="6"/>
  <c r="D14" i="9" s="1"/>
  <c r="F14" i="9" s="1"/>
  <c r="M18" i="10" s="1"/>
  <c r="IV18" i="10" s="1"/>
  <c r="DO17" i="6"/>
  <c r="CZ17" i="6"/>
  <c r="D16" i="9" s="1"/>
  <c r="F16" i="9" s="1"/>
  <c r="M20" i="10" s="1"/>
  <c r="IV20" i="10" s="1"/>
  <c r="DO34" i="6"/>
  <c r="CZ34" i="6"/>
  <c r="D33" i="9" s="1"/>
  <c r="F33" i="9" s="1"/>
  <c r="M37" i="10" s="1"/>
  <c r="IV37" i="10" s="1"/>
  <c r="DO4" i="6"/>
  <c r="CZ4" i="6"/>
  <c r="D3" i="9" s="1"/>
  <c r="F3" i="9" s="1"/>
  <c r="M7" i="10" s="1"/>
  <c r="IV7" i="10" s="1"/>
  <c r="DO60" i="6"/>
  <c r="CZ60" i="6"/>
  <c r="D59" i="9" s="1"/>
  <c r="F59" i="9" s="1"/>
  <c r="M63" i="10" s="1"/>
  <c r="IV63" i="10" s="1"/>
  <c r="CY79" i="6"/>
  <c r="C78" i="9" s="1"/>
  <c r="E78" i="9" s="1"/>
  <c r="L82" i="10" s="1"/>
  <c r="IU82" i="10" s="1"/>
  <c r="DC28" i="6"/>
  <c r="CY28" i="6"/>
  <c r="C27" i="9" s="1"/>
  <c r="E27" i="9" s="1"/>
  <c r="DC44" i="6"/>
  <c r="CY44" i="6"/>
  <c r="C43" i="9" s="1"/>
  <c r="E43" i="9" s="1"/>
  <c r="L47" i="10" s="1"/>
  <c r="IU47" i="10" s="1"/>
  <c r="DC11" i="6"/>
  <c r="CY11" i="6"/>
  <c r="C10" i="9" s="1"/>
  <c r="E10" i="9" s="1"/>
  <c r="DC85" i="6"/>
  <c r="CY85" i="6"/>
  <c r="C84" i="9" s="1"/>
  <c r="E84" i="9" s="1"/>
  <c r="L88" i="10" s="1"/>
  <c r="IU88" i="10" s="1"/>
  <c r="DC51" i="6"/>
  <c r="CY51" i="6"/>
  <c r="C50" i="9" s="1"/>
  <c r="E50" i="9" s="1"/>
  <c r="L54" i="10" s="1"/>
  <c r="IU54" i="10" s="1"/>
  <c r="DC42" i="6"/>
  <c r="CY42" i="6"/>
  <c r="C41" i="9" s="1"/>
  <c r="E41" i="9" s="1"/>
  <c r="DC66" i="6"/>
  <c r="CY66" i="6"/>
  <c r="C65" i="9" s="1"/>
  <c r="E65" i="9" s="1"/>
  <c r="DC95" i="6"/>
  <c r="CY95" i="6"/>
  <c r="CY12" i="6"/>
  <c r="C11" i="9" s="1"/>
  <c r="E11" i="9" s="1"/>
  <c r="L15" i="10" s="1"/>
  <c r="IU15" i="10" s="1"/>
  <c r="DC61" i="6"/>
  <c r="CY61" i="6"/>
  <c r="C60" i="9" s="1"/>
  <c r="E60" i="9" s="1"/>
  <c r="L64" i="10" s="1"/>
  <c r="IU64" i="10" s="1"/>
  <c r="DC21" i="6"/>
  <c r="CY21" i="6"/>
  <c r="C20" i="9" s="1"/>
  <c r="E20" i="9" s="1"/>
  <c r="L24" i="10" s="1"/>
  <c r="IU24" i="10" s="1"/>
  <c r="DC27" i="6"/>
  <c r="CY27" i="6"/>
  <c r="C26" i="9" s="1"/>
  <c r="E26" i="9" s="1"/>
  <c r="L30" i="10" s="1"/>
  <c r="IU30" i="10" s="1"/>
  <c r="DC83" i="6"/>
  <c r="CY83" i="6"/>
  <c r="C82" i="9" s="1"/>
  <c r="E82" i="9" s="1"/>
  <c r="L86" i="10" s="1"/>
  <c r="IU86" i="10" s="1"/>
  <c r="CY38" i="6"/>
  <c r="C37" i="9" s="1"/>
  <c r="E37" i="9" s="1"/>
  <c r="L41" i="10" s="1"/>
  <c r="IU41" i="10" s="1"/>
  <c r="DC13" i="6"/>
  <c r="CY13" i="6"/>
  <c r="C12" i="9" s="1"/>
  <c r="E12" i="9" s="1"/>
  <c r="L16" i="10" s="1"/>
  <c r="IU16" i="10" s="1"/>
  <c r="DC45" i="6"/>
  <c r="CY45" i="6"/>
  <c r="C44" i="9" s="1"/>
  <c r="E44" i="9" s="1"/>
  <c r="L48" i="10" s="1"/>
  <c r="IU48" i="10" s="1"/>
  <c r="CY81" i="6"/>
  <c r="C80" i="9" s="1"/>
  <c r="E80" i="9" s="1"/>
  <c r="L84" i="10" s="1"/>
  <c r="IU84" i="10" s="1"/>
  <c r="DC86" i="6"/>
  <c r="CY86" i="6"/>
  <c r="C85" i="9" s="1"/>
  <c r="E85" i="9" s="1"/>
  <c r="L89" i="10" s="1"/>
  <c r="IU89" i="10" s="1"/>
  <c r="DO62" i="6"/>
  <c r="CZ62" i="6"/>
  <c r="D61" i="9" s="1"/>
  <c r="F61" i="9" s="1"/>
  <c r="M65" i="10" s="1"/>
  <c r="IV65" i="10" s="1"/>
  <c r="DO13" i="6"/>
  <c r="CZ13" i="6"/>
  <c r="D12" i="9" s="1"/>
  <c r="F12" i="9" s="1"/>
  <c r="M16" i="10" s="1"/>
  <c r="IV16" i="10" s="1"/>
  <c r="DO65" i="6"/>
  <c r="CZ65" i="6"/>
  <c r="D64" i="9" s="1"/>
  <c r="F64" i="9" s="1"/>
  <c r="M68" i="10" s="1"/>
  <c r="IV68" i="10" s="1"/>
  <c r="DO16" i="6"/>
  <c r="CZ16" i="6"/>
  <c r="D15" i="9" s="1"/>
  <c r="F15" i="9" s="1"/>
  <c r="M19" i="10" s="1"/>
  <c r="IV19" i="10" s="1"/>
  <c r="DO91" i="6"/>
  <c r="CZ91" i="6"/>
  <c r="D90" i="9" s="1"/>
  <c r="F90" i="9" s="1"/>
  <c r="M94" i="10" s="1"/>
  <c r="IV94" i="10" s="1"/>
  <c r="DO11" i="6"/>
  <c r="CZ11" i="6"/>
  <c r="D10" i="9" s="1"/>
  <c r="F10" i="9" s="1"/>
  <c r="M14" i="10" s="1"/>
  <c r="IV14" i="10" s="1"/>
  <c r="DO28" i="6"/>
  <c r="CZ28" i="6"/>
  <c r="D27" i="9" s="1"/>
  <c r="F27" i="9" s="1"/>
  <c r="M31" i="10" s="1"/>
  <c r="IV31" i="10" s="1"/>
  <c r="DO44" i="6"/>
  <c r="CZ44" i="6"/>
  <c r="D43" i="9" s="1"/>
  <c r="F43" i="9" s="1"/>
  <c r="M47" i="10" s="1"/>
  <c r="IV47" i="10" s="1"/>
  <c r="DO18" i="6"/>
  <c r="CZ18" i="6"/>
  <c r="D17" i="9" s="1"/>
  <c r="F17" i="9" s="1"/>
  <c r="M21" i="10" s="1"/>
  <c r="IV21" i="10" s="1"/>
  <c r="DO55" i="6"/>
  <c r="CZ55" i="6"/>
  <c r="D54" i="9" s="1"/>
  <c r="F54" i="9" s="1"/>
  <c r="M58" i="10" s="1"/>
  <c r="IV58" i="10" s="1"/>
  <c r="DO68" i="6"/>
  <c r="CZ68" i="6"/>
  <c r="D67" i="9" s="1"/>
  <c r="F67" i="9" s="1"/>
  <c r="M71" i="10" s="1"/>
  <c r="IV71" i="10" s="1"/>
  <c r="DO56" i="6"/>
  <c r="CZ56" i="6"/>
  <c r="D55" i="9" s="1"/>
  <c r="F55" i="9" s="1"/>
  <c r="M59" i="10" s="1"/>
  <c r="IV59" i="10" s="1"/>
  <c r="DO74" i="6"/>
  <c r="CZ74" i="6"/>
  <c r="D73" i="9" s="1"/>
  <c r="F73" i="9" s="1"/>
  <c r="M77" i="10" s="1"/>
  <c r="IV77" i="10" s="1"/>
  <c r="DO27" i="6"/>
  <c r="CZ27" i="6"/>
  <c r="D26" i="9" s="1"/>
  <c r="F26" i="9" s="1"/>
  <c r="M30" i="10" s="1"/>
  <c r="IV30" i="10" s="1"/>
  <c r="DO70" i="6"/>
  <c r="CZ70" i="6"/>
  <c r="D69" i="9" s="1"/>
  <c r="F69" i="9" s="1"/>
  <c r="M73" i="10" s="1"/>
  <c r="IV73" i="10" s="1"/>
  <c r="CY22" i="6"/>
  <c r="C21" i="9" s="1"/>
  <c r="E21" i="9" s="1"/>
  <c r="L25" i="10" s="1"/>
  <c r="IU25" i="10" s="1"/>
  <c r="DO20" i="6"/>
  <c r="CZ20" i="6"/>
  <c r="D19" i="9" s="1"/>
  <c r="F19" i="9" s="1"/>
  <c r="M23" i="10" s="1"/>
  <c r="IV23" i="10" s="1"/>
  <c r="DO32" i="6"/>
  <c r="CZ32" i="6"/>
  <c r="D31" i="9" s="1"/>
  <c r="F31" i="9" s="1"/>
  <c r="M35" i="10" s="1"/>
  <c r="IV35" i="10" s="1"/>
  <c r="DO23" i="6"/>
  <c r="CZ23" i="6"/>
  <c r="D22" i="9" s="1"/>
  <c r="F22" i="9" s="1"/>
  <c r="M26" i="10" s="1"/>
  <c r="IV26" i="10" s="1"/>
  <c r="DO12" i="6"/>
  <c r="CZ12" i="6"/>
  <c r="D11" i="9" s="1"/>
  <c r="F11" i="9" s="1"/>
  <c r="M15" i="10" s="1"/>
  <c r="IV15" i="10" s="1"/>
  <c r="DO31" i="6"/>
  <c r="CZ31" i="6"/>
  <c r="D30" i="9" s="1"/>
  <c r="F30" i="9" s="1"/>
  <c r="M34" i="10" s="1"/>
  <c r="IV34" i="10" s="1"/>
  <c r="DO7" i="6"/>
  <c r="CZ7" i="6"/>
  <c r="D6" i="9" s="1"/>
  <c r="F6" i="9" s="1"/>
  <c r="M10" i="10" s="1"/>
  <c r="IV10" i="10" s="1"/>
  <c r="DO5" i="6"/>
  <c r="CZ5" i="6"/>
  <c r="D4" i="9" s="1"/>
  <c r="F4" i="9" s="1"/>
  <c r="M8" i="10" s="1"/>
  <c r="IV8" i="10" s="1"/>
  <c r="DO19" i="6"/>
  <c r="CZ19" i="6"/>
  <c r="D18" i="9" s="1"/>
  <c r="F18" i="9" s="1"/>
  <c r="M22" i="10" s="1"/>
  <c r="IV22" i="10" s="1"/>
  <c r="DO33" i="6"/>
  <c r="CZ33" i="6"/>
  <c r="D32" i="9" s="1"/>
  <c r="F32" i="9" s="1"/>
  <c r="M36" i="10" s="1"/>
  <c r="IV36" i="10" s="1"/>
  <c r="DO94" i="6"/>
  <c r="CZ94" i="6"/>
  <c r="CZ92" i="6"/>
  <c r="D91" i="9" s="1"/>
  <c r="F91" i="9" s="1"/>
  <c r="M95" i="10" s="1"/>
  <c r="IV95" i="10" s="1"/>
  <c r="DC54" i="6"/>
  <c r="H53" i="9" s="1"/>
  <c r="CY54" i="6"/>
  <c r="C53" i="9" s="1"/>
  <c r="E53" i="9" s="1"/>
  <c r="L57" i="10" s="1"/>
  <c r="IU57" i="10" s="1"/>
  <c r="DC18" i="6"/>
  <c r="CY18" i="6"/>
  <c r="C17" i="9" s="1"/>
  <c r="E17" i="9" s="1"/>
  <c r="DC49" i="6"/>
  <c r="CY49" i="6"/>
  <c r="C48" i="9" s="1"/>
  <c r="E48" i="9" s="1"/>
  <c r="L52" i="10" s="1"/>
  <c r="IU52" i="10" s="1"/>
  <c r="DC30" i="6"/>
  <c r="CY30" i="6"/>
  <c r="C29" i="9" s="1"/>
  <c r="E29" i="9" s="1"/>
  <c r="L33" i="10" s="1"/>
  <c r="IU33" i="10" s="1"/>
  <c r="DC65" i="6"/>
  <c r="CY65" i="6"/>
  <c r="C64" i="9" s="1"/>
  <c r="E64" i="9" s="1"/>
  <c r="L68" i="10" s="1"/>
  <c r="IU68" i="10" s="1"/>
  <c r="DC62" i="6"/>
  <c r="CY62" i="6"/>
  <c r="C61" i="9" s="1"/>
  <c r="E61" i="9" s="1"/>
  <c r="L65" i="10" s="1"/>
  <c r="IU65" i="10" s="1"/>
  <c r="DC93" i="6"/>
  <c r="CY93" i="6"/>
  <c r="DC96" i="6"/>
  <c r="CY96" i="6"/>
  <c r="DC10" i="6"/>
  <c r="CY10" i="6"/>
  <c r="C9" i="9" s="1"/>
  <c r="E9" i="9" s="1"/>
  <c r="L13" i="10" s="1"/>
  <c r="IU13" i="10" s="1"/>
  <c r="DC60" i="6"/>
  <c r="CY60" i="6"/>
  <c r="C59" i="9" s="1"/>
  <c r="E59" i="9" s="1"/>
  <c r="L63" i="10" s="1"/>
  <c r="IU63" i="10" s="1"/>
  <c r="DC88" i="6"/>
  <c r="CY88" i="6"/>
  <c r="C87" i="9" s="1"/>
  <c r="E87" i="9" s="1"/>
  <c r="DC80" i="6"/>
  <c r="CY80" i="6"/>
  <c r="C79" i="9" s="1"/>
  <c r="E79" i="9" s="1"/>
  <c r="DC69" i="6"/>
  <c r="CY69" i="6"/>
  <c r="C68" i="9" s="1"/>
  <c r="E68" i="9" s="1"/>
  <c r="DC70" i="6"/>
  <c r="CY70" i="6"/>
  <c r="C69" i="9" s="1"/>
  <c r="E69" i="9" s="1"/>
  <c r="L73" i="10" s="1"/>
  <c r="IU73" i="10" s="1"/>
  <c r="DC36" i="6"/>
  <c r="H35" i="9" s="1"/>
  <c r="N39" i="11" s="1"/>
  <c r="IV39" i="11" s="1"/>
  <c r="CY36" i="6"/>
  <c r="C35" i="9" s="1"/>
  <c r="E35" i="9" s="1"/>
  <c r="L39" i="10" s="1"/>
  <c r="IU39" i="10" s="1"/>
  <c r="DC97" i="6"/>
  <c r="CY97" i="6"/>
  <c r="DC48" i="6"/>
  <c r="CY48" i="6"/>
  <c r="C47" i="9" s="1"/>
  <c r="E47" i="9" s="1"/>
  <c r="DC17" i="6"/>
  <c r="H16" i="9" s="1"/>
  <c r="J16" i="9" s="1"/>
  <c r="O20" i="11" s="1"/>
  <c r="CY17" i="6"/>
  <c r="C16" i="9" s="1"/>
  <c r="E16" i="9" s="1"/>
  <c r="L20" i="10" s="1"/>
  <c r="IU20" i="10" s="1"/>
  <c r="DC68" i="6"/>
  <c r="CY68" i="6"/>
  <c r="C67" i="9" s="1"/>
  <c r="E67" i="9" s="1"/>
  <c r="L71" i="10" s="1"/>
  <c r="IU71" i="10" s="1"/>
  <c r="DC77" i="6"/>
  <c r="H76" i="9" s="1"/>
  <c r="N80" i="11" s="1"/>
  <c r="IV80" i="11" s="1"/>
  <c r="CY77" i="6"/>
  <c r="C76" i="9" s="1"/>
  <c r="E76" i="9" s="1"/>
  <c r="L80" i="10" s="1"/>
  <c r="IU80" i="10" s="1"/>
  <c r="DC24" i="6"/>
  <c r="CY24" i="6"/>
  <c r="C23" i="9" s="1"/>
  <c r="E23" i="9" s="1"/>
  <c r="L27" i="10" s="1"/>
  <c r="IU27" i="10" s="1"/>
  <c r="DC47" i="6"/>
  <c r="CY47" i="6"/>
  <c r="C46" i="9" s="1"/>
  <c r="E46" i="9" s="1"/>
  <c r="L50" i="10" s="1"/>
  <c r="IU50" i="10" s="1"/>
  <c r="DO85" i="6"/>
  <c r="CZ85" i="6"/>
  <c r="D84" i="9" s="1"/>
  <c r="F84" i="9" s="1"/>
  <c r="M88" i="10" s="1"/>
  <c r="IV88" i="10" s="1"/>
  <c r="DO52" i="6"/>
  <c r="CZ52" i="6"/>
  <c r="D51" i="9" s="1"/>
  <c r="F51" i="9" s="1"/>
  <c r="M55" i="10" s="1"/>
  <c r="IV55" i="10" s="1"/>
  <c r="DO14" i="6"/>
  <c r="CZ14" i="6"/>
  <c r="D13" i="9" s="1"/>
  <c r="F13" i="9" s="1"/>
  <c r="M17" i="10" s="1"/>
  <c r="IV17" i="10" s="1"/>
  <c r="DO24" i="6"/>
  <c r="CZ24" i="6"/>
  <c r="D23" i="9" s="1"/>
  <c r="F23" i="9" s="1"/>
  <c r="M27" i="10" s="1"/>
  <c r="IV27" i="10" s="1"/>
  <c r="DO84" i="6"/>
  <c r="CZ84" i="6"/>
  <c r="D83" i="9" s="1"/>
  <c r="F83" i="9" s="1"/>
  <c r="M87" i="10" s="1"/>
  <c r="IV87" i="10" s="1"/>
  <c r="DO48" i="6"/>
  <c r="CZ48" i="6"/>
  <c r="D47" i="9" s="1"/>
  <c r="F47" i="9" s="1"/>
  <c r="M51" i="10" s="1"/>
  <c r="IV51" i="10" s="1"/>
  <c r="DO72" i="6"/>
  <c r="CZ72" i="6"/>
  <c r="D71" i="9" s="1"/>
  <c r="F71" i="9" s="1"/>
  <c r="M75" i="10" s="1"/>
  <c r="IV75" i="10" s="1"/>
  <c r="DO83" i="6"/>
  <c r="CZ83" i="6"/>
  <c r="D82" i="9" s="1"/>
  <c r="F82" i="9" s="1"/>
  <c r="M86" i="10" s="1"/>
  <c r="IV86" i="10" s="1"/>
  <c r="DO35" i="6"/>
  <c r="CZ35" i="6"/>
  <c r="D34" i="9" s="1"/>
  <c r="F34" i="9" s="1"/>
  <c r="M38" i="10" s="1"/>
  <c r="IV38" i="10" s="1"/>
  <c r="DO82" i="6"/>
  <c r="CZ82" i="6"/>
  <c r="D81" i="9" s="1"/>
  <c r="F81" i="9" s="1"/>
  <c r="M85" i="10" s="1"/>
  <c r="IV85" i="10" s="1"/>
  <c r="DO58" i="6"/>
  <c r="CZ58" i="6"/>
  <c r="D57" i="9" s="1"/>
  <c r="F57" i="9" s="1"/>
  <c r="M61" i="10" s="1"/>
  <c r="IV61" i="10" s="1"/>
  <c r="DO25" i="6"/>
  <c r="CZ25" i="6"/>
  <c r="D24" i="9" s="1"/>
  <c r="F24" i="9" s="1"/>
  <c r="M28" i="10" s="1"/>
  <c r="IV28" i="10" s="1"/>
  <c r="DC15" i="6"/>
  <c r="H14" i="9" s="1"/>
  <c r="CY15" i="6"/>
  <c r="C14" i="9" s="1"/>
  <c r="E14" i="9" s="1"/>
  <c r="L18" i="10" s="1"/>
  <c r="IU18" i="10" s="1"/>
  <c r="DO79" i="6"/>
  <c r="CZ79" i="6"/>
  <c r="D78" i="9" s="1"/>
  <c r="F78" i="9" s="1"/>
  <c r="M82" i="10" s="1"/>
  <c r="IV82" i="10" s="1"/>
  <c r="DO88" i="6"/>
  <c r="CZ88" i="6"/>
  <c r="D87" i="9" s="1"/>
  <c r="F87" i="9" s="1"/>
  <c r="M91" i="10" s="1"/>
  <c r="IV91" i="10" s="1"/>
  <c r="DO6" i="6"/>
  <c r="CZ6" i="6"/>
  <c r="D5" i="9" s="1"/>
  <c r="F5" i="9" s="1"/>
  <c r="M9" i="10" s="1"/>
  <c r="IV9" i="10" s="1"/>
  <c r="DO80" i="6"/>
  <c r="CZ80" i="6"/>
  <c r="D79" i="9" s="1"/>
  <c r="F79" i="9" s="1"/>
  <c r="M83" i="10" s="1"/>
  <c r="IV83" i="10" s="1"/>
  <c r="DO26" i="6"/>
  <c r="CZ26" i="6"/>
  <c r="D25" i="9" s="1"/>
  <c r="F25" i="9" s="1"/>
  <c r="M29" i="10" s="1"/>
  <c r="IV29" i="10" s="1"/>
  <c r="DO93" i="6"/>
  <c r="CZ93" i="6"/>
  <c r="DO78" i="6"/>
  <c r="CZ78" i="6"/>
  <c r="D77" i="9" s="1"/>
  <c r="F77" i="9" s="1"/>
  <c r="M81" i="10" s="1"/>
  <c r="IV81" i="10" s="1"/>
  <c r="DO71" i="6"/>
  <c r="CZ71" i="6"/>
  <c r="D70" i="9" s="1"/>
  <c r="F70" i="9" s="1"/>
  <c r="M74" i="10" s="1"/>
  <c r="IV74" i="10" s="1"/>
  <c r="DO47" i="6"/>
  <c r="CZ47" i="6"/>
  <c r="D46" i="9" s="1"/>
  <c r="F46" i="9" s="1"/>
  <c r="M50" i="10" s="1"/>
  <c r="IV50" i="10" s="1"/>
  <c r="C30" i="9"/>
  <c r="E30" i="9" s="1"/>
  <c r="L34" i="10" s="1"/>
  <c r="IU34" i="10" s="1"/>
  <c r="DO76" i="6"/>
  <c r="DC81" i="6"/>
  <c r="DO43" i="6"/>
  <c r="DC79" i="6"/>
  <c r="DC22" i="6"/>
  <c r="DC38" i="6"/>
  <c r="DC6" i="6"/>
  <c r="DC12" i="6"/>
  <c r="DS64" i="6"/>
  <c r="DS93" i="6"/>
  <c r="DC19" i="6"/>
  <c r="DC14" i="6"/>
  <c r="DC31" i="6"/>
  <c r="DC7" i="6"/>
  <c r="DC92" i="6"/>
  <c r="H91" i="9" s="1"/>
  <c r="J91" i="9" s="1"/>
  <c r="DC90" i="6"/>
  <c r="DC63" i="6"/>
  <c r="DD66" i="6"/>
  <c r="DR60" i="6"/>
  <c r="DS67" i="6"/>
  <c r="DD69" i="6"/>
  <c r="DC89" i="6"/>
  <c r="DR95" i="6"/>
  <c r="DR30" i="6"/>
  <c r="DR56" i="6"/>
  <c r="DC23" i="6"/>
  <c r="DC16" i="6"/>
  <c r="DR61" i="6"/>
  <c r="DD83" i="6"/>
  <c r="DR68" i="6"/>
  <c r="DR79" i="6"/>
  <c r="DS6" i="6"/>
  <c r="DD60" i="6"/>
  <c r="DD21" i="6"/>
  <c r="DD48" i="6"/>
  <c r="DC82" i="6"/>
  <c r="DC33" i="6"/>
  <c r="DC5" i="6"/>
  <c r="DC55" i="6"/>
  <c r="DC72" i="6"/>
  <c r="DC46" i="6"/>
  <c r="DR20" i="6"/>
  <c r="DR16" i="6"/>
  <c r="DR49" i="6"/>
  <c r="DR31" i="6"/>
  <c r="H64" i="9" l="1"/>
  <c r="N68" i="11" s="1"/>
  <c r="IV68" i="11" s="1"/>
  <c r="H32" i="9"/>
  <c r="J32" i="9" s="1"/>
  <c r="O36" i="11" s="1"/>
  <c r="H37" i="9"/>
  <c r="N41" i="11" s="1"/>
  <c r="IV41" i="11" s="1"/>
  <c r="H10" i="9"/>
  <c r="N14" i="11" s="1"/>
  <c r="IV14" i="11" s="1"/>
  <c r="H85" i="9"/>
  <c r="J85" i="9" s="1"/>
  <c r="O89" i="11" s="1"/>
  <c r="H31" i="9"/>
  <c r="N35" i="11" s="1"/>
  <c r="IV35" i="11" s="1"/>
  <c r="H86" i="9"/>
  <c r="N90" i="11" s="1"/>
  <c r="IV90" i="11" s="1"/>
  <c r="H4" i="9"/>
  <c r="N8" i="11" s="1"/>
  <c r="IV8" i="11" s="1"/>
  <c r="H22" i="9"/>
  <c r="N26" i="11" s="1"/>
  <c r="IV26" i="11" s="1"/>
  <c r="H90" i="9"/>
  <c r="J90" i="9" s="1"/>
  <c r="H74" i="9"/>
  <c r="J74" i="9" s="1"/>
  <c r="O78" i="11" s="1"/>
  <c r="G74" i="9"/>
  <c r="EH13" i="6" s="1"/>
  <c r="H82" i="9"/>
  <c r="J82" i="9" s="1"/>
  <c r="O86" i="11" s="1"/>
  <c r="H19" i="9"/>
  <c r="N23" i="11" s="1"/>
  <c r="IV23" i="11" s="1"/>
  <c r="H49" i="9"/>
  <c r="J49" i="9" s="1"/>
  <c r="O53" i="11" s="1"/>
  <c r="H83" i="9"/>
  <c r="N87" i="11" s="1"/>
  <c r="IV87" i="11" s="1"/>
  <c r="H25" i="9"/>
  <c r="J25" i="9" s="1"/>
  <c r="O29" i="11" s="1"/>
  <c r="H41" i="9"/>
  <c r="J41" i="9" s="1"/>
  <c r="O45" i="11" s="1"/>
  <c r="H28" i="9"/>
  <c r="J28" i="9" s="1"/>
  <c r="O32" i="11" s="1"/>
  <c r="H3" i="9"/>
  <c r="N7" i="11" s="1"/>
  <c r="IV7" i="11" s="1"/>
  <c r="H65" i="9"/>
  <c r="N69" i="11" s="1"/>
  <c r="IV69" i="11" s="1"/>
  <c r="H6" i="9"/>
  <c r="N10" i="11" s="1"/>
  <c r="IV10" i="11" s="1"/>
  <c r="H11" i="9"/>
  <c r="N15" i="11" s="1"/>
  <c r="IV15" i="11" s="1"/>
  <c r="H77" i="9"/>
  <c r="J77" i="9" s="1"/>
  <c r="O81" i="11" s="1"/>
  <c r="H46" i="9"/>
  <c r="J46" i="9" s="1"/>
  <c r="O50" i="11" s="1"/>
  <c r="H43" i="9"/>
  <c r="N47" i="11" s="1"/>
  <c r="IV47" i="11" s="1"/>
  <c r="H12" i="9"/>
  <c r="N16" i="11" s="1"/>
  <c r="IV16" i="11" s="1"/>
  <c r="H7" i="9"/>
  <c r="N11" i="11" s="1"/>
  <c r="IV11" i="11" s="1"/>
  <c r="H39" i="9"/>
  <c r="N43" i="11" s="1"/>
  <c r="IV43" i="11" s="1"/>
  <c r="H36" i="9"/>
  <c r="J36" i="9" s="1"/>
  <c r="O40" i="11" s="1"/>
  <c r="G68" i="9"/>
  <c r="EH7" i="6" s="1"/>
  <c r="H62" i="9"/>
  <c r="J62" i="9" s="1"/>
  <c r="O66" i="11" s="1"/>
  <c r="H70" i="9"/>
  <c r="J70" i="9" s="1"/>
  <c r="O74" i="11" s="1"/>
  <c r="H57" i="9"/>
  <c r="N61" i="11" s="1"/>
  <c r="IV61" i="11" s="1"/>
  <c r="H84" i="9"/>
  <c r="N88" i="11" s="1"/>
  <c r="IV88" i="11" s="1"/>
  <c r="H23" i="9"/>
  <c r="H9" i="9"/>
  <c r="N13" i="11" s="1"/>
  <c r="IV13" i="11" s="1"/>
  <c r="H17" i="9"/>
  <c r="N21" i="11" s="1"/>
  <c r="IV21" i="11" s="1"/>
  <c r="H61" i="9"/>
  <c r="N65" i="11" s="1"/>
  <c r="IV65" i="11" s="1"/>
  <c r="H26" i="9"/>
  <c r="N30" i="11" s="1"/>
  <c r="IV30" i="11" s="1"/>
  <c r="H51" i="9"/>
  <c r="N55" i="11" s="1"/>
  <c r="IV55" i="11" s="1"/>
  <c r="H8" i="9"/>
  <c r="N12" i="11" s="1"/>
  <c r="IV12" i="11" s="1"/>
  <c r="H72" i="9"/>
  <c r="J72" i="9" s="1"/>
  <c r="O76" i="11" s="1"/>
  <c r="H18" i="9"/>
  <c r="N22" i="11" s="1"/>
  <c r="IV22" i="11" s="1"/>
  <c r="H79" i="9"/>
  <c r="J79" i="9" s="1"/>
  <c r="O83" i="11" s="1"/>
  <c r="H54" i="9"/>
  <c r="N58" i="11" s="1"/>
  <c r="IV58" i="11" s="1"/>
  <c r="H20" i="9"/>
  <c r="N24" i="11" s="1"/>
  <c r="IV24" i="11" s="1"/>
  <c r="H29" i="9"/>
  <c r="J29" i="9" s="1"/>
  <c r="O33" i="11" s="1"/>
  <c r="H80" i="9"/>
  <c r="N84" i="11" s="1"/>
  <c r="IV84" i="11" s="1"/>
  <c r="G79" i="9"/>
  <c r="EI6" i="6" s="1"/>
  <c r="H44" i="9"/>
  <c r="J44" i="9" s="1"/>
  <c r="O48" i="11" s="1"/>
  <c r="H52" i="9"/>
  <c r="J52" i="9" s="1"/>
  <c r="O56" i="11" s="1"/>
  <c r="H40" i="9"/>
  <c r="N44" i="11" s="1"/>
  <c r="IV44" i="11" s="1"/>
  <c r="H24" i="9"/>
  <c r="J24" i="9" s="1"/>
  <c r="O28" i="11" s="1"/>
  <c r="H87" i="9"/>
  <c r="J87" i="9" s="1"/>
  <c r="H50" i="9"/>
  <c r="N54" i="11" s="1"/>
  <c r="IV54" i="11" s="1"/>
  <c r="H27" i="9"/>
  <c r="N31" i="11" s="1"/>
  <c r="IV31" i="11" s="1"/>
  <c r="H34" i="9"/>
  <c r="N38" i="11" s="1"/>
  <c r="IV38" i="11" s="1"/>
  <c r="H73" i="9"/>
  <c r="J73" i="9" s="1"/>
  <c r="O77" i="11" s="1"/>
  <c r="H33" i="9"/>
  <c r="N37" i="11" s="1"/>
  <c r="IV37" i="11" s="1"/>
  <c r="H56" i="9"/>
  <c r="N60" i="11" s="1"/>
  <c r="IV60" i="11" s="1"/>
  <c r="H71" i="9"/>
  <c r="N75" i="11" s="1"/>
  <c r="IV75" i="11" s="1"/>
  <c r="H88" i="9"/>
  <c r="J88" i="9" s="1"/>
  <c r="H66" i="9"/>
  <c r="N70" i="11" s="1"/>
  <c r="IV70" i="11" s="1"/>
  <c r="H89" i="9"/>
  <c r="J89" i="9" s="1"/>
  <c r="H69" i="9"/>
  <c r="J69" i="9" s="1"/>
  <c r="O73" i="11" s="1"/>
  <c r="N32" i="11"/>
  <c r="IV32" i="11" s="1"/>
  <c r="H48" i="9"/>
  <c r="N52" i="11" s="1"/>
  <c r="IV52" i="11" s="1"/>
  <c r="H67" i="9"/>
  <c r="N71" i="11" s="1"/>
  <c r="IV71" i="11" s="1"/>
  <c r="H60" i="9"/>
  <c r="J60" i="9" s="1"/>
  <c r="O64" i="11" s="1"/>
  <c r="H13" i="9"/>
  <c r="N17" i="11" s="1"/>
  <c r="IV17" i="11" s="1"/>
  <c r="H45" i="9"/>
  <c r="N49" i="11" s="1"/>
  <c r="IV49" i="11" s="1"/>
  <c r="H47" i="9"/>
  <c r="N51" i="11" s="1"/>
  <c r="IV51" i="11" s="1"/>
  <c r="H68" i="9"/>
  <c r="N72" i="11" s="1"/>
  <c r="IV72" i="11" s="1"/>
  <c r="H63" i="9"/>
  <c r="N67" i="11" s="1"/>
  <c r="IV67" i="11" s="1"/>
  <c r="H21" i="9"/>
  <c r="J21" i="9" s="1"/>
  <c r="O25" i="11" s="1"/>
  <c r="H81" i="9"/>
  <c r="J81" i="9" s="1"/>
  <c r="O85" i="11" s="1"/>
  <c r="H55" i="9"/>
  <c r="J55" i="9" s="1"/>
  <c r="O59" i="11" s="1"/>
  <c r="H42" i="9"/>
  <c r="N46" i="11" s="1"/>
  <c r="IV46" i="11" s="1"/>
  <c r="H75" i="9"/>
  <c r="J75" i="9" s="1"/>
  <c r="O79" i="11" s="1"/>
  <c r="N74" i="11"/>
  <c r="IV74" i="11" s="1"/>
  <c r="G27" i="9"/>
  <c r="I27" i="9" s="1"/>
  <c r="G72" i="9"/>
  <c r="G14" i="9"/>
  <c r="G11" i="9"/>
  <c r="EC10" i="6" s="1"/>
  <c r="G24" i="9"/>
  <c r="ED11" i="6" s="1"/>
  <c r="N20" i="11"/>
  <c r="IV20" i="11" s="1"/>
  <c r="G20" i="9"/>
  <c r="G6" i="9"/>
  <c r="EC5" i="6" s="1"/>
  <c r="J35" i="9"/>
  <c r="O39" i="11" s="1"/>
  <c r="G89" i="9"/>
  <c r="G65" i="9"/>
  <c r="G49" i="9"/>
  <c r="L28" i="10"/>
  <c r="IU28" i="10" s="1"/>
  <c r="L83" i="10"/>
  <c r="IU83" i="10" s="1"/>
  <c r="G18" i="9"/>
  <c r="G43" i="9"/>
  <c r="EF6" i="6" s="1"/>
  <c r="G64" i="9"/>
  <c r="H5" i="9"/>
  <c r="N9" i="11" s="1"/>
  <c r="IV9" i="11" s="1"/>
  <c r="G41" i="9"/>
  <c r="G31" i="9"/>
  <c r="G75" i="9"/>
  <c r="L53" i="10"/>
  <c r="IU53" i="10" s="1"/>
  <c r="G3" i="9"/>
  <c r="G12" i="9"/>
  <c r="EC11" i="6" s="1"/>
  <c r="G71" i="9"/>
  <c r="G66" i="9"/>
  <c r="G51" i="9"/>
  <c r="G87" i="9"/>
  <c r="L78" i="10"/>
  <c r="IU78" i="10" s="1"/>
  <c r="G53" i="9"/>
  <c r="G37" i="9"/>
  <c r="G42" i="9"/>
  <c r="EF5" i="6" s="1"/>
  <c r="J38" i="9"/>
  <c r="O42" i="11" s="1"/>
  <c r="G17" i="9"/>
  <c r="L31" i="10"/>
  <c r="IU31" i="10" s="1"/>
  <c r="H15" i="9"/>
  <c r="N19" i="11" s="1"/>
  <c r="IV19" i="11" s="1"/>
  <c r="H59" i="9"/>
  <c r="N63" i="11" s="1"/>
  <c r="IV63" i="11" s="1"/>
  <c r="H78" i="9"/>
  <c r="J78" i="9" s="1"/>
  <c r="O82" i="11" s="1"/>
  <c r="G90" i="9"/>
  <c r="G34" i="9"/>
  <c r="G56" i="9"/>
  <c r="G21" i="9"/>
  <c r="ED8" i="6" s="1"/>
  <c r="G57" i="9"/>
  <c r="G70" i="9"/>
  <c r="L21" i="10"/>
  <c r="IU21" i="10" s="1"/>
  <c r="G32" i="9"/>
  <c r="EE7" i="6" s="1"/>
  <c r="G13" i="9"/>
  <c r="EC12" i="6" s="1"/>
  <c r="G67" i="9"/>
  <c r="G35" i="9"/>
  <c r="EE10" i="6" s="1"/>
  <c r="G28" i="9"/>
  <c r="G46" i="9"/>
  <c r="EF9" i="6" s="1"/>
  <c r="G48" i="9"/>
  <c r="G10" i="9"/>
  <c r="G8" i="9"/>
  <c r="G88" i="9"/>
  <c r="G36" i="9"/>
  <c r="G29" i="9"/>
  <c r="EE4" i="6" s="1"/>
  <c r="G5" i="9"/>
  <c r="EC4" i="6" s="1"/>
  <c r="G16" i="9"/>
  <c r="ED3" i="6" s="1"/>
  <c r="G7" i="9"/>
  <c r="G58" i="9"/>
  <c r="EG9" i="6" s="1"/>
  <c r="L69" i="10"/>
  <c r="IU69" i="10" s="1"/>
  <c r="G4" i="9"/>
  <c r="G77" i="9"/>
  <c r="G52" i="9"/>
  <c r="EG3" i="6" s="1"/>
  <c r="G33" i="9"/>
  <c r="L91" i="10"/>
  <c r="IU91" i="10" s="1"/>
  <c r="G54" i="9"/>
  <c r="G47" i="9"/>
  <c r="G25" i="9"/>
  <c r="G45" i="9"/>
  <c r="EF8" i="6" s="1"/>
  <c r="G40" i="9"/>
  <c r="EF3" i="6" s="1"/>
  <c r="L17" i="10"/>
  <c r="IU17" i="10" s="1"/>
  <c r="G22" i="9"/>
  <c r="G82" i="9"/>
  <c r="EI9" i="6" s="1"/>
  <c r="L40" i="10"/>
  <c r="IU40" i="10" s="1"/>
  <c r="G91" i="9"/>
  <c r="EJ6" i="6" s="1"/>
  <c r="G76" i="9"/>
  <c r="G19" i="9"/>
  <c r="G84" i="9"/>
  <c r="EI11" i="6" s="1"/>
  <c r="G86" i="9"/>
  <c r="G62" i="9"/>
  <c r="L58" i="10"/>
  <c r="IU58" i="10" s="1"/>
  <c r="L45" i="10"/>
  <c r="IU45" i="10" s="1"/>
  <c r="G78" i="9"/>
  <c r="G81" i="9"/>
  <c r="G26" i="9"/>
  <c r="L72" i="10"/>
  <c r="IU72" i="10" s="1"/>
  <c r="G44" i="9"/>
  <c r="G83" i="9"/>
  <c r="G69" i="9"/>
  <c r="EH8" i="6" s="1"/>
  <c r="H30" i="9"/>
  <c r="G15" i="9"/>
  <c r="J76" i="9"/>
  <c r="O80" i="11" s="1"/>
  <c r="G9" i="9"/>
  <c r="G55" i="9"/>
  <c r="G23" i="9"/>
  <c r="L51" i="10"/>
  <c r="IU51" i="10" s="1"/>
  <c r="G59" i="9"/>
  <c r="L14" i="10"/>
  <c r="IU14" i="10" s="1"/>
  <c r="L38" i="10"/>
  <c r="IU38" i="10" s="1"/>
  <c r="L29" i="10"/>
  <c r="IU29" i="10" s="1"/>
  <c r="G38" i="9"/>
  <c r="EE13" i="6" s="1"/>
  <c r="G30" i="9"/>
  <c r="G80" i="9"/>
  <c r="G39" i="9"/>
  <c r="G61" i="9"/>
  <c r="EG12" i="6" s="1"/>
  <c r="G50" i="9"/>
  <c r="EF13" i="6" s="1"/>
  <c r="G63" i="9"/>
  <c r="G85" i="9"/>
  <c r="EI12" i="6" s="1"/>
  <c r="G60" i="9"/>
  <c r="G73" i="9"/>
  <c r="N62" i="11"/>
  <c r="IV62" i="11" s="1"/>
  <c r="J58" i="9"/>
  <c r="O62" i="11" s="1"/>
  <c r="N57" i="11"/>
  <c r="IV57" i="11" s="1"/>
  <c r="J53" i="9"/>
  <c r="O57" i="11" s="1"/>
  <c r="N18" i="11"/>
  <c r="IV18" i="11" s="1"/>
  <c r="J14" i="9"/>
  <c r="O18" i="11" s="1"/>
  <c r="J64" i="9" l="1"/>
  <c r="O68" i="11" s="1"/>
  <c r="J27" i="9"/>
  <c r="O31" i="11" s="1"/>
  <c r="J65" i="9"/>
  <c r="O69" i="11" s="1"/>
  <c r="J40" i="9"/>
  <c r="O44" i="11" s="1"/>
  <c r="J7" i="9"/>
  <c r="O11" i="11" s="1"/>
  <c r="J18" i="9"/>
  <c r="O22" i="11" s="1"/>
  <c r="N78" i="11"/>
  <c r="IV78" i="11" s="1"/>
  <c r="J67" i="9"/>
  <c r="O71" i="11" s="1"/>
  <c r="I74" i="9"/>
  <c r="J4" i="9"/>
  <c r="O8" i="11" s="1"/>
  <c r="N86" i="11"/>
  <c r="IV86" i="11" s="1"/>
  <c r="J22" i="9"/>
  <c r="O26" i="11" s="1"/>
  <c r="N89" i="11"/>
  <c r="IV89" i="11" s="1"/>
  <c r="J10" i="9"/>
  <c r="O14" i="11" s="1"/>
  <c r="N36" i="11"/>
  <c r="IV36" i="11" s="1"/>
  <c r="J31" i="9"/>
  <c r="O35" i="11" s="1"/>
  <c r="J8" i="9"/>
  <c r="O12" i="11" s="1"/>
  <c r="M78" i="11"/>
  <c r="IU78" i="11" s="1"/>
  <c r="J37" i="9"/>
  <c r="O41" i="11" s="1"/>
  <c r="J86" i="9"/>
  <c r="O90" i="11" s="1"/>
  <c r="N40" i="11"/>
  <c r="IV40" i="11" s="1"/>
  <c r="J9" i="9"/>
  <c r="O13" i="11" s="1"/>
  <c r="N28" i="11"/>
  <c r="IV28" i="11" s="1"/>
  <c r="N45" i="11"/>
  <c r="IV45" i="11" s="1"/>
  <c r="J19" i="9"/>
  <c r="O23" i="11" s="1"/>
  <c r="J54" i="9"/>
  <c r="O58" i="11" s="1"/>
  <c r="N73" i="11"/>
  <c r="IV73" i="11" s="1"/>
  <c r="J11" i="9"/>
  <c r="O15" i="11" s="1"/>
  <c r="J17" i="9"/>
  <c r="O21" i="11" s="1"/>
  <c r="J6" i="9"/>
  <c r="O10" i="11" s="1"/>
  <c r="J42" i="9"/>
  <c r="O46" i="11" s="1"/>
  <c r="J20" i="9"/>
  <c r="O24" i="11" s="1"/>
  <c r="N53" i="11"/>
  <c r="IV53" i="11" s="1"/>
  <c r="J47" i="9"/>
  <c r="O51" i="11" s="1"/>
  <c r="J12" i="9"/>
  <c r="O16" i="11" s="1"/>
  <c r="J33" i="9"/>
  <c r="O37" i="11" s="1"/>
  <c r="N76" i="11"/>
  <c r="IV76" i="11" s="1"/>
  <c r="J45" i="9"/>
  <c r="O49" i="11" s="1"/>
  <c r="J57" i="9"/>
  <c r="O61" i="11" s="1"/>
  <c r="J84" i="9"/>
  <c r="O88" i="11" s="1"/>
  <c r="J43" i="9"/>
  <c r="O47" i="11" s="1"/>
  <c r="J66" i="9"/>
  <c r="O70" i="11" s="1"/>
  <c r="N81" i="11"/>
  <c r="IV81" i="11" s="1"/>
  <c r="J50" i="9"/>
  <c r="O54" i="11" s="1"/>
  <c r="J3" i="9"/>
  <c r="O7" i="11" s="1"/>
  <c r="J80" i="9"/>
  <c r="O84" i="11" s="1"/>
  <c r="N66" i="11"/>
  <c r="IV66" i="11" s="1"/>
  <c r="J13" i="9"/>
  <c r="O17" i="11" s="1"/>
  <c r="J83" i="9"/>
  <c r="O87" i="11" s="1"/>
  <c r="I79" i="9"/>
  <c r="M83" i="11"/>
  <c r="IU83" i="11" s="1"/>
  <c r="N50" i="11"/>
  <c r="IV50" i="11" s="1"/>
  <c r="N85" i="11"/>
  <c r="IV85" i="11" s="1"/>
  <c r="J51" i="9"/>
  <c r="O55" i="11" s="1"/>
  <c r="N83" i="11"/>
  <c r="IV83" i="11" s="1"/>
  <c r="N29" i="11"/>
  <c r="IV29" i="11" s="1"/>
  <c r="J39" i="9"/>
  <c r="O43" i="11" s="1"/>
  <c r="J48" i="9"/>
  <c r="O52" i="11" s="1"/>
  <c r="N77" i="11"/>
  <c r="IV77" i="11" s="1"/>
  <c r="N33" i="11"/>
  <c r="IV33" i="11" s="1"/>
  <c r="I68" i="9"/>
  <c r="J61" i="9"/>
  <c r="O65" i="11" s="1"/>
  <c r="J63" i="9"/>
  <c r="O67" i="11" s="1"/>
  <c r="J26" i="9"/>
  <c r="O30" i="11" s="1"/>
  <c r="N79" i="11"/>
  <c r="IV79" i="11" s="1"/>
  <c r="N56" i="11"/>
  <c r="IV56" i="11" s="1"/>
  <c r="M72" i="11"/>
  <c r="IU72" i="11" s="1"/>
  <c r="N25" i="11"/>
  <c r="IV25" i="11" s="1"/>
  <c r="N48" i="11"/>
  <c r="IV48" i="11" s="1"/>
  <c r="N27" i="11"/>
  <c r="IV27" i="11" s="1"/>
  <c r="J23" i="9"/>
  <c r="O27" i="11" s="1"/>
  <c r="J68" i="9"/>
  <c r="O72" i="11" s="1"/>
  <c r="J56" i="9"/>
  <c r="O60" i="11" s="1"/>
  <c r="N64" i="11"/>
  <c r="IV64" i="11" s="1"/>
  <c r="N59" i="11"/>
  <c r="IV59" i="11" s="1"/>
  <c r="J34" i="9"/>
  <c r="O38" i="11" s="1"/>
  <c r="J71" i="9"/>
  <c r="O75" i="11" s="1"/>
  <c r="M67" i="11"/>
  <c r="IU67" i="11" s="1"/>
  <c r="EH2" i="6"/>
  <c r="M84" i="11"/>
  <c r="IU84" i="11" s="1"/>
  <c r="EI7" i="6"/>
  <c r="I23" i="9"/>
  <c r="ED10" i="6"/>
  <c r="M51" i="11"/>
  <c r="IU51" i="11" s="1"/>
  <c r="EF10" i="6"/>
  <c r="M8" i="11"/>
  <c r="IU8" i="11" s="1"/>
  <c r="EC3" i="6"/>
  <c r="I36" i="9"/>
  <c r="EE11" i="6"/>
  <c r="M52" i="11"/>
  <c r="IU52" i="11" s="1"/>
  <c r="EF11" i="6"/>
  <c r="I90" i="9"/>
  <c r="EJ5" i="6"/>
  <c r="I71" i="9"/>
  <c r="EH10" i="6"/>
  <c r="M76" i="11"/>
  <c r="IU76" i="11" s="1"/>
  <c r="EH11" i="6"/>
  <c r="M77" i="11"/>
  <c r="IU77" i="11" s="1"/>
  <c r="EH12" i="6"/>
  <c r="M19" i="11"/>
  <c r="IU19" i="11" s="1"/>
  <c r="ED2" i="6"/>
  <c r="M87" i="11"/>
  <c r="IU87" i="11" s="1"/>
  <c r="EI10" i="6"/>
  <c r="I81" i="9"/>
  <c r="EI8" i="6"/>
  <c r="I62" i="9"/>
  <c r="EG13" i="6"/>
  <c r="I19" i="9"/>
  <c r="ED6" i="6"/>
  <c r="M58" i="11"/>
  <c r="IU58" i="11" s="1"/>
  <c r="EG5" i="6"/>
  <c r="I88" i="9"/>
  <c r="EJ3" i="6"/>
  <c r="I87" i="9"/>
  <c r="EJ2" i="6"/>
  <c r="M31" i="11"/>
  <c r="IU31" i="11" s="1"/>
  <c r="EE2" i="6"/>
  <c r="I60" i="9"/>
  <c r="EG11" i="6"/>
  <c r="I59" i="9"/>
  <c r="EG10" i="6"/>
  <c r="M48" i="11"/>
  <c r="IU48" i="11" s="1"/>
  <c r="EF7" i="6"/>
  <c r="I78" i="9"/>
  <c r="EI5" i="6"/>
  <c r="I86" i="9"/>
  <c r="EI13" i="6"/>
  <c r="I76" i="9"/>
  <c r="EI3" i="6"/>
  <c r="I22" i="9"/>
  <c r="ED9" i="6"/>
  <c r="I77" i="9"/>
  <c r="EI4" i="6"/>
  <c r="M12" i="11"/>
  <c r="IU12" i="11" s="1"/>
  <c r="EC7" i="6"/>
  <c r="M71" i="11"/>
  <c r="IU71" i="11" s="1"/>
  <c r="EH6" i="6"/>
  <c r="M74" i="11"/>
  <c r="IU74" i="11" s="1"/>
  <c r="EH9" i="6"/>
  <c r="I57" i="9"/>
  <c r="EG8" i="6"/>
  <c r="I34" i="9"/>
  <c r="EE9" i="6"/>
  <c r="I17" i="9"/>
  <c r="ED4" i="6"/>
  <c r="I51" i="9"/>
  <c r="EG2" i="6"/>
  <c r="M79" i="11"/>
  <c r="IU79" i="11" s="1"/>
  <c r="EI2" i="6"/>
  <c r="M53" i="11"/>
  <c r="IU53" i="11" s="1"/>
  <c r="EF12" i="6"/>
  <c r="M18" i="11"/>
  <c r="IU18" i="11" s="1"/>
  <c r="EC13" i="6"/>
  <c r="M30" i="11"/>
  <c r="IU30" i="11" s="1"/>
  <c r="ED13" i="6"/>
  <c r="I53" i="9"/>
  <c r="EG4" i="6"/>
  <c r="M35" i="11"/>
  <c r="IU35" i="11" s="1"/>
  <c r="EE6" i="6"/>
  <c r="I89" i="9"/>
  <c r="EJ4" i="6"/>
  <c r="I20" i="9"/>
  <c r="ED7" i="6"/>
  <c r="I30" i="9"/>
  <c r="EE5" i="6"/>
  <c r="I55" i="9"/>
  <c r="EG6" i="6"/>
  <c r="M60" i="11"/>
  <c r="IU60" i="11" s="1"/>
  <c r="EG7" i="6"/>
  <c r="M41" i="11"/>
  <c r="IU41" i="11" s="1"/>
  <c r="EE12" i="6"/>
  <c r="M45" i="11"/>
  <c r="IU45" i="11" s="1"/>
  <c r="EF4" i="6"/>
  <c r="M22" i="11"/>
  <c r="IU22" i="11" s="1"/>
  <c r="ED5" i="6"/>
  <c r="I39" i="9"/>
  <c r="EF2" i="6"/>
  <c r="M13" i="11"/>
  <c r="IU13" i="11" s="1"/>
  <c r="EC8" i="6"/>
  <c r="M29" i="11"/>
  <c r="IU29" i="11" s="1"/>
  <c r="ED12" i="6"/>
  <c r="I33" i="9"/>
  <c r="EE8" i="6"/>
  <c r="I7" i="9"/>
  <c r="EC6" i="6"/>
  <c r="I10" i="9"/>
  <c r="EC9" i="6"/>
  <c r="I28" i="9"/>
  <c r="EE3" i="6"/>
  <c r="I66" i="9"/>
  <c r="EH5" i="6"/>
  <c r="M7" i="11"/>
  <c r="IU7" i="11" s="1"/>
  <c r="EC2" i="6"/>
  <c r="M68" i="11"/>
  <c r="IU68" i="11" s="1"/>
  <c r="EH3" i="6"/>
  <c r="I65" i="9"/>
  <c r="EH4" i="6"/>
  <c r="I72" i="9"/>
  <c r="I14" i="9"/>
  <c r="I11" i="9"/>
  <c r="M15" i="11"/>
  <c r="IU15" i="11" s="1"/>
  <c r="I18" i="9"/>
  <c r="I24" i="9"/>
  <c r="M28" i="11"/>
  <c r="IU28" i="11" s="1"/>
  <c r="M69" i="11"/>
  <c r="IU69" i="11" s="1"/>
  <c r="M10" i="11"/>
  <c r="IU10" i="11" s="1"/>
  <c r="I6" i="9"/>
  <c r="I49" i="9"/>
  <c r="M24" i="11"/>
  <c r="IU24" i="11" s="1"/>
  <c r="M54" i="11"/>
  <c r="IU54" i="11" s="1"/>
  <c r="I73" i="9"/>
  <c r="I64" i="9"/>
  <c r="I3" i="9"/>
  <c r="M70" i="11"/>
  <c r="IU70" i="11" s="1"/>
  <c r="M47" i="11"/>
  <c r="IU47" i="11" s="1"/>
  <c r="I21" i="9"/>
  <c r="M20" i="11"/>
  <c r="IU20" i="11" s="1"/>
  <c r="I15" i="9"/>
  <c r="I35" i="9"/>
  <c r="I31" i="9"/>
  <c r="I43" i="9"/>
  <c r="M36" i="11"/>
  <c r="IU36" i="11" s="1"/>
  <c r="I5" i="9"/>
  <c r="I50" i="9"/>
  <c r="I75" i="9"/>
  <c r="M59" i="11"/>
  <c r="IU59" i="11" s="1"/>
  <c r="I12" i="9"/>
  <c r="I70" i="9"/>
  <c r="M38" i="11"/>
  <c r="IU38" i="11" s="1"/>
  <c r="M34" i="11"/>
  <c r="IU34" i="11" s="1"/>
  <c r="M37" i="11"/>
  <c r="IU37" i="11" s="1"/>
  <c r="M64" i="11"/>
  <c r="IU64" i="11" s="1"/>
  <c r="I56" i="9"/>
  <c r="I37" i="9"/>
  <c r="M50" i="11"/>
  <c r="IU50" i="11" s="1"/>
  <c r="M16" i="11"/>
  <c r="IU16" i="11" s="1"/>
  <c r="M55" i="11"/>
  <c r="IU55" i="11" s="1"/>
  <c r="I46" i="9"/>
  <c r="I41" i="9"/>
  <c r="J5" i="9"/>
  <c r="O9" i="11" s="1"/>
  <c r="I54" i="9"/>
  <c r="N82" i="11"/>
  <c r="IV82" i="11" s="1"/>
  <c r="M86" i="11"/>
  <c r="IU86" i="11" s="1"/>
  <c r="I82" i="9"/>
  <c r="M9" i="11"/>
  <c r="IU9" i="11" s="1"/>
  <c r="M57" i="11"/>
  <c r="IU57" i="11" s="1"/>
  <c r="I4" i="9"/>
  <c r="M90" i="11"/>
  <c r="IU90" i="11" s="1"/>
  <c r="M80" i="11"/>
  <c r="IU80" i="11" s="1"/>
  <c r="M40" i="11"/>
  <c r="IU40" i="11" s="1"/>
  <c r="I52" i="9"/>
  <c r="I42" i="9"/>
  <c r="M75" i="11"/>
  <c r="IU75" i="11" s="1"/>
  <c r="I16" i="9"/>
  <c r="M56" i="11"/>
  <c r="IU56" i="11" s="1"/>
  <c r="I47" i="9"/>
  <c r="I32" i="9"/>
  <c r="M46" i="11"/>
  <c r="IU46" i="11" s="1"/>
  <c r="M39" i="11"/>
  <c r="IU39" i="11" s="1"/>
  <c r="I48" i="9"/>
  <c r="I8" i="9"/>
  <c r="I61" i="9"/>
  <c r="M61" i="11"/>
  <c r="IU61" i="11" s="1"/>
  <c r="M21" i="11"/>
  <c r="IU21" i="11" s="1"/>
  <c r="I69" i="9"/>
  <c r="I67" i="9"/>
  <c r="I26" i="9"/>
  <c r="M81" i="11"/>
  <c r="IU81" i="11" s="1"/>
  <c r="J59" i="9"/>
  <c r="O63" i="11" s="1"/>
  <c r="M62" i="11"/>
  <c r="IU62" i="11" s="1"/>
  <c r="I45" i="9"/>
  <c r="M33" i="11"/>
  <c r="IU33" i="11" s="1"/>
  <c r="M42" i="11"/>
  <c r="IU42" i="11" s="1"/>
  <c r="M82" i="11"/>
  <c r="IU82" i="11" s="1"/>
  <c r="M44" i="11"/>
  <c r="IU44" i="11" s="1"/>
  <c r="J15" i="9"/>
  <c r="O19" i="11" s="1"/>
  <c r="I25" i="9"/>
  <c r="M88" i="11"/>
  <c r="IU88" i="11" s="1"/>
  <c r="M25" i="11"/>
  <c r="IU25" i="11" s="1"/>
  <c r="M11" i="11"/>
  <c r="IU11" i="11" s="1"/>
  <c r="I13" i="9"/>
  <c r="M23" i="11"/>
  <c r="IU23" i="11" s="1"/>
  <c r="I40" i="9"/>
  <c r="I44" i="9"/>
  <c r="I58" i="9"/>
  <c r="M49" i="11"/>
  <c r="IU49" i="11" s="1"/>
  <c r="I29" i="9"/>
  <c r="M32" i="11"/>
  <c r="IU32" i="11" s="1"/>
  <c r="M26" i="11"/>
  <c r="IU26" i="11" s="1"/>
  <c r="M63" i="11"/>
  <c r="IU63" i="11" s="1"/>
  <c r="M14" i="11"/>
  <c r="IU14" i="11" s="1"/>
  <c r="M17" i="11"/>
  <c r="IU17" i="11" s="1"/>
  <c r="M65" i="11"/>
  <c r="IU65" i="11" s="1"/>
  <c r="I91" i="9"/>
  <c r="M73" i="11"/>
  <c r="IU73" i="11" s="1"/>
  <c r="M89" i="11"/>
  <c r="IU89" i="11" s="1"/>
  <c r="I38" i="9"/>
  <c r="I83" i="9"/>
  <c r="I9" i="9"/>
  <c r="I84" i="9"/>
  <c r="I85" i="9"/>
  <c r="J30" i="9"/>
  <c r="O34" i="11" s="1"/>
  <c r="N34" i="11"/>
  <c r="IV34" i="11" s="1"/>
  <c r="M85" i="11"/>
  <c r="IU85" i="11" s="1"/>
  <c r="M43" i="11"/>
  <c r="IU43" i="11" s="1"/>
  <c r="M66" i="11"/>
  <c r="IU66" i="11" s="1"/>
  <c r="B12" i="10"/>
  <c r="E12" i="10" s="1"/>
  <c r="I80" i="9"/>
  <c r="I63" i="9"/>
  <c r="M27" i="11"/>
  <c r="IU27" i="11" s="1"/>
  <c r="B13" i="10"/>
  <c r="F13" i="10" s="1"/>
  <c r="B13" i="11" l="1"/>
  <c r="E13" i="10"/>
  <c r="B9" i="11"/>
  <c r="B10" i="11"/>
  <c r="C12" i="10"/>
  <c r="D12" i="10" s="1"/>
  <c r="F12" i="10"/>
  <c r="C13" i="10"/>
  <c r="D13" i="10" s="1"/>
</calcChain>
</file>

<file path=xl/sharedStrings.xml><?xml version="1.0" encoding="utf-8"?>
<sst xmlns="http://schemas.openxmlformats.org/spreadsheetml/2006/main" count="18995" uniqueCount="11166">
  <si>
    <t xml:space="preserve">Generally, only change data in yellow cells. Gray and white cells contain formulas for calculation or results. Please do not change them. </t>
  </si>
  <si>
    <t>A</t>
  </si>
  <si>
    <t>B</t>
  </si>
  <si>
    <t>C</t>
  </si>
  <si>
    <t>D</t>
  </si>
  <si>
    <t>E</t>
  </si>
  <si>
    <t>F</t>
  </si>
  <si>
    <t>Position</t>
  </si>
  <si>
    <t>Symbol</t>
  </si>
  <si>
    <t>A01</t>
  </si>
  <si>
    <t>A02</t>
  </si>
  <si>
    <t>A03</t>
  </si>
  <si>
    <t>…</t>
  </si>
  <si>
    <t>H12</t>
  </si>
  <si>
    <t>G</t>
  </si>
  <si>
    <t>H</t>
  </si>
  <si>
    <t>I</t>
  </si>
  <si>
    <t>J</t>
  </si>
  <si>
    <t>K</t>
  </si>
  <si>
    <t>L</t>
  </si>
  <si>
    <t>Well</t>
  </si>
  <si>
    <t>Control Sample</t>
  </si>
  <si>
    <t>…..</t>
  </si>
  <si>
    <t>Q</t>
  </si>
  <si>
    <t>Test Sample</t>
  </si>
  <si>
    <t>exp1</t>
  </si>
  <si>
    <t>exp2</t>
  </si>
  <si>
    <t>exp3</t>
  </si>
  <si>
    <t>H01</t>
  </si>
  <si>
    <t>H02</t>
  </si>
  <si>
    <t>H03</t>
  </si>
  <si>
    <t>H04</t>
  </si>
  <si>
    <t>H05</t>
  </si>
  <si>
    <t/>
  </si>
  <si>
    <t>PPC</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</si>
  <si>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</si>
  <si>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</si>
  <si>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</si>
  <si>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</si>
  <si>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</si>
  <si>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</si>
  <si>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</si>
  <si>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</si>
  <si>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</si>
  <si>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</si>
  <si>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</si>
  <si>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</si>
  <si>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</si>
  <si>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</si>
  <si>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</si>
  <si>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</si>
  <si>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</si>
  <si>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</si>
  <si>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</si>
  <si>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</si>
  <si>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</si>
  <si>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</si>
  <si>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</si>
  <si>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</si>
  <si>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</si>
  <si>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</si>
  <si>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</si>
  <si>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</si>
  <si>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</si>
  <si>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</si>
  <si>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</si>
  <si>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</si>
  <si>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</si>
  <si>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</si>
  <si>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</si>
  <si>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</si>
  <si>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</si>
  <si>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</si>
  <si>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</si>
  <si>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</si>
  <si>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</si>
  <si>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</si>
  <si>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</si>
  <si>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</si>
  <si>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</si>
  <si>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</si>
  <si>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</si>
  <si>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</si>
  <si>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</si>
  <si>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</si>
  <si>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</si>
  <si>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</si>
  <si>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</si>
  <si>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</si>
  <si>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</si>
  <si>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</si>
  <si>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</si>
  <si>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</si>
  <si>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</si>
  <si>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</si>
  <si>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</si>
  <si>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</si>
  <si>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</si>
  <si>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</si>
  <si>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</si>
  <si>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</si>
  <si>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</si>
  <si>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</si>
  <si>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</si>
  <si>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</si>
  <si>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</si>
  <si>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</si>
  <si>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</si>
  <si>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</si>
  <si>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</si>
  <si>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</si>
  <si>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</si>
  <si>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</si>
  <si>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</si>
  <si>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</si>
  <si>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</si>
  <si>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H06</t>
  </si>
  <si>
    <t>H07</t>
  </si>
  <si>
    <t>H08</t>
  </si>
  <si>
    <t>H09</t>
  </si>
  <si>
    <t>H10</t>
  </si>
  <si>
    <t>H11</t>
  </si>
  <si>
    <t>PCR Array Catalog #:</t>
  </si>
  <si>
    <t>exp4</t>
  </si>
  <si>
    <t>exp5</t>
  </si>
  <si>
    <t>exp6</t>
  </si>
  <si>
    <t>exp7</t>
  </si>
  <si>
    <t>exp8</t>
  </si>
  <si>
    <t>exp9</t>
  </si>
  <si>
    <t>exp10</t>
  </si>
  <si>
    <t>AVG</t>
  </si>
  <si>
    <t>SD</t>
  </si>
  <si>
    <t>Undetermined</t>
  </si>
  <si>
    <r>
      <t>Note</t>
    </r>
    <r>
      <rPr>
        <sz val="11"/>
        <color theme="1"/>
        <rFont val="Arial"/>
        <family val="2"/>
      </rPr>
      <t>: If there are fewer than 3 data points, the standard deviation (SD) will appear as "N/A".</t>
    </r>
  </si>
  <si>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</si>
  <si>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</si>
  <si>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</si>
  <si>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</si>
  <si>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</si>
  <si>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</si>
  <si>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</si>
  <si>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</si>
  <si>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</si>
  <si>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</si>
  <si>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</si>
  <si>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</si>
  <si>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</si>
  <si>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</si>
  <si>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</si>
  <si>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</si>
  <si>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</si>
  <si>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</si>
  <si>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</si>
  <si>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</si>
  <si>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</si>
  <si>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</si>
  <si>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</si>
  <si>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</si>
  <si>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</si>
  <si>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</si>
  <si>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</si>
  <si>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</si>
  <si>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</si>
  <si>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</si>
  <si>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</si>
  <si>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</si>
  <si>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</si>
  <si>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</si>
  <si>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</si>
  <si>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</si>
  <si>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</si>
  <si>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</si>
  <si>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</si>
  <si>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</si>
  <si>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</si>
  <si>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</si>
  <si>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</si>
  <si>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</si>
  <si>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</si>
  <si>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</si>
  <si>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</si>
  <si>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</si>
  <si>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</si>
  <si>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</si>
  <si>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</si>
  <si>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</si>
  <si>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</si>
  <si>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</si>
  <si>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</si>
  <si>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</si>
  <si>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</si>
  <si>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</si>
  <si>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</si>
  <si>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</si>
  <si>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</si>
  <si>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</si>
  <si>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</si>
  <si>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</si>
  <si>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</si>
  <si>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</si>
  <si>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</si>
  <si>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</si>
  <si>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</si>
  <si>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</si>
  <si>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</si>
  <si>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</si>
  <si>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</si>
  <si>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</si>
  <si>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</si>
  <si>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</si>
  <si>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</si>
  <si>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</si>
  <si>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</si>
  <si>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</si>
  <si>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</si>
  <si>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</si>
  <si>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</si>
  <si>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</si>
  <si>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&gt;35 and (N/A or blank) to 35</t>
  </si>
  <si>
    <r>
      <t>AVG Normalized C</t>
    </r>
    <r>
      <rPr>
        <b/>
        <vertAlign val="subscript"/>
        <sz val="10"/>
        <rFont val="Arial"/>
        <family val="2"/>
      </rPr>
      <t>t</t>
    </r>
  </si>
  <si>
    <t>Overview of the PCR Array Performance and Quality Control</t>
  </si>
  <si>
    <t>Test Sample =</t>
  </si>
  <si>
    <t>PCR Array Catalog Number:</t>
  </si>
  <si>
    <t>Control Sample =</t>
  </si>
  <si>
    <t>Choose Your cDNA Synthesis Kit:</t>
  </si>
  <si>
    <t>1. PCR Array Reproducibility:</t>
  </si>
  <si>
    <t>AVG exp(1-10)</t>
  </si>
  <si>
    <t>ST DEV exp(1-10)</t>
  </si>
  <si>
    <t xml:space="preserve"> -- </t>
  </si>
  <si>
    <t>2. Reverse Transcription Control (RTC):</t>
  </si>
  <si>
    <t>RT Efficiency</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</si>
  <si>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</si>
  <si>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</si>
  <si>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</si>
  <si>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</si>
  <si>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</si>
  <si>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</si>
  <si>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</si>
  <si>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</si>
  <si>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</si>
  <si>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</si>
  <si>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</si>
  <si>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</si>
  <si>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</si>
  <si>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</si>
  <si>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</si>
  <si>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</si>
  <si>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</si>
  <si>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</si>
  <si>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</si>
  <si>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</si>
  <si>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</si>
  <si>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</si>
  <si>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</si>
  <si>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</si>
  <si>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</si>
  <si>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t>Assay Catalog #</t>
  </si>
  <si>
    <r>
      <t>AVG ΔC</t>
    </r>
    <r>
      <rPr>
        <b/>
        <vertAlign val="subscript"/>
        <sz val="10"/>
        <rFont val="Arial"/>
        <family val="2"/>
      </rPr>
      <t xml:space="preserve">t
</t>
    </r>
    <r>
      <rPr>
        <b/>
        <sz val="10"/>
        <rFont val="Arial"/>
        <family val="2"/>
      </rPr>
      <t>(Ct(GOI) - Ave Ct (HKG))</t>
    </r>
  </si>
  <si>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</si>
  <si>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</si>
  <si>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</si>
  <si>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</si>
  <si>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</si>
  <si>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</si>
  <si>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two array plate formats:</t>
  </si>
  <si>
    <t>96-Well Format (A, C, D, F)</t>
  </si>
  <si>
    <t>100-Well Ring (R)</t>
  </si>
  <si>
    <t>N/A</t>
  </si>
  <si>
    <t>Sample 1</t>
  </si>
  <si>
    <t>Sample 2</t>
  </si>
  <si>
    <t>Sample 3</t>
  </si>
  <si>
    <t>Sample 4</t>
  </si>
  <si>
    <t>Sample 5</t>
  </si>
  <si>
    <t>Sample 6</t>
  </si>
  <si>
    <t>Sample 7</t>
  </si>
  <si>
    <t>Sample 8</t>
  </si>
  <si>
    <t>Sample 9</t>
  </si>
  <si>
    <t>Sample 10</t>
  </si>
  <si>
    <t>O</t>
  </si>
  <si>
    <t>P</t>
  </si>
  <si>
    <t xml:space="preserve">E ... </t>
  </si>
  <si>
    <t xml:space="preserve"> ... N</t>
  </si>
  <si>
    <t>Test Group</t>
  </si>
  <si>
    <t>Control Group</t>
  </si>
  <si>
    <t>3D Profile</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</si>
  <si>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</si>
  <si>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</si>
  <si>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Array Catalog #:POS</t>
  </si>
  <si>
    <t>miRNA ID</t>
  </si>
  <si>
    <t>MIHS-001Z:A01</t>
  </si>
  <si>
    <t>hsa-miR-142-5p</t>
  </si>
  <si>
    <t>MIHS-001Z:A02</t>
  </si>
  <si>
    <t>hsa-miR-9-5p</t>
  </si>
  <si>
    <t>MIHS-001Z:A03</t>
  </si>
  <si>
    <t>hsa-miR-150-5p</t>
  </si>
  <si>
    <t>MIHS-001Z:A04</t>
  </si>
  <si>
    <t>hsa-miR-27b-3p</t>
  </si>
  <si>
    <t>MIHS-001Z:A05</t>
  </si>
  <si>
    <t>hsa-miR-101-3p</t>
  </si>
  <si>
    <t>MIHS-001Z:A06</t>
  </si>
  <si>
    <t>hsa-let-7d-5p</t>
  </si>
  <si>
    <t>MIHS-001Z:A07</t>
  </si>
  <si>
    <t>hsa-miR-103a-3p</t>
  </si>
  <si>
    <t>MIHS-001Z:A08</t>
  </si>
  <si>
    <t>hsa-miR-16-5p</t>
  </si>
  <si>
    <t>MIHS-001Z:A09</t>
  </si>
  <si>
    <t>hsa-miR-26a-5p</t>
  </si>
  <si>
    <t>MIHS-001Z:A10</t>
  </si>
  <si>
    <t>hsa-miR-32-5p</t>
  </si>
  <si>
    <t>MIHS-001Z:A11</t>
  </si>
  <si>
    <t>hsa-miR-26b-5p</t>
  </si>
  <si>
    <t>MIHS-001Z:A12</t>
  </si>
  <si>
    <t>hsa-let-7g-5p</t>
  </si>
  <si>
    <t>MIHS-001Z:B01</t>
  </si>
  <si>
    <t>hsa-miR-30c-5p</t>
  </si>
  <si>
    <t>MIHS-001Z:B02</t>
  </si>
  <si>
    <t>hsa-miR-96-5p</t>
  </si>
  <si>
    <t>MIHS-001Z:B03</t>
  </si>
  <si>
    <t>hsa-miR-185-5p</t>
  </si>
  <si>
    <t>MIHS-001Z:B04</t>
  </si>
  <si>
    <t>hsa-miR-142-3p</t>
  </si>
  <si>
    <t>MIHS-001Z:B05</t>
  </si>
  <si>
    <t>hsa-miR-24-3p</t>
  </si>
  <si>
    <t>MIHS-001Z:B06</t>
  </si>
  <si>
    <t>hsa-miR-155-5p</t>
  </si>
  <si>
    <t>MIHS-001Z:B07</t>
  </si>
  <si>
    <t>hsa-miR-146a-5p</t>
  </si>
  <si>
    <t>MIHS-001Z:B08</t>
  </si>
  <si>
    <t>hsa-miR-425-5p</t>
  </si>
  <si>
    <t>MIHS-001Z:B09</t>
  </si>
  <si>
    <t>hsa-miR-181b-5p</t>
  </si>
  <si>
    <t>MIHS-001Z:B10</t>
  </si>
  <si>
    <t>hsa-miR-302b-3p</t>
  </si>
  <si>
    <t>MIHS-001Z:B11</t>
  </si>
  <si>
    <t>hsa-miR-30b-5p</t>
  </si>
  <si>
    <t>MIHS-001Z:B12</t>
  </si>
  <si>
    <t>hsa-miR-21-5p</t>
  </si>
  <si>
    <t>MIHS-001Z:C01</t>
  </si>
  <si>
    <t>hsa-miR-30e-5p</t>
  </si>
  <si>
    <t>MIHS-001Z:C02</t>
  </si>
  <si>
    <t>hsa-miR-200c-3p</t>
  </si>
  <si>
    <t>MIHS-001Z:C03</t>
  </si>
  <si>
    <t>hsa-miR-15b-5p</t>
  </si>
  <si>
    <t>MIHS-001Z:C04</t>
  </si>
  <si>
    <t>hsa-miR-223-3p</t>
  </si>
  <si>
    <t>MIHS-001Z:C05</t>
  </si>
  <si>
    <t>hsa-miR-194-5p</t>
  </si>
  <si>
    <t>MIHS-001Z:C06</t>
  </si>
  <si>
    <t>hsa-miR-210-3p</t>
  </si>
  <si>
    <t>MIHS-001Z:C07</t>
  </si>
  <si>
    <t>hsa-miR-15a-5p</t>
  </si>
  <si>
    <t>MIHS-001Z:C08</t>
  </si>
  <si>
    <t>hsa-miR-181a-5p</t>
  </si>
  <si>
    <t>MIHS-001Z:C09</t>
  </si>
  <si>
    <t>hsa-miR-125b-5p</t>
  </si>
  <si>
    <t>MIHS-001Z:C10</t>
  </si>
  <si>
    <t>hsa-miR-99a-5p</t>
  </si>
  <si>
    <t>MIHS-001Z:C11</t>
  </si>
  <si>
    <t>hsa-miR-28-5p</t>
  </si>
  <si>
    <t>MIHS-001Z:C12</t>
  </si>
  <si>
    <t>hsa-miR-320a</t>
  </si>
  <si>
    <t>MIHS-001Z:D01</t>
  </si>
  <si>
    <t>hsa-miR-125a-5p</t>
  </si>
  <si>
    <t>MIHS-001Z:D02</t>
  </si>
  <si>
    <t>hsa-miR-29b-3p</t>
  </si>
  <si>
    <t>MIHS-001Z:D03</t>
  </si>
  <si>
    <t>hsa-miR-29a-3p</t>
  </si>
  <si>
    <t>MIHS-001Z:D04</t>
  </si>
  <si>
    <t>hsa-miR-141-3p</t>
  </si>
  <si>
    <t>MIHS-001Z:D05</t>
  </si>
  <si>
    <t>hsa-miR-19a-3p</t>
  </si>
  <si>
    <t>MIHS-001Z:D06</t>
  </si>
  <si>
    <t>hsa-miR-18a-5p</t>
  </si>
  <si>
    <t>MIHS-001Z:D07</t>
  </si>
  <si>
    <t>hsa-miR-374a-5p</t>
  </si>
  <si>
    <t>MIHS-001Z:D08</t>
  </si>
  <si>
    <t>hsa-miR-423-5p</t>
  </si>
  <si>
    <t>MIHS-001Z:D09</t>
  </si>
  <si>
    <t>hsa-let-7a-5p</t>
  </si>
  <si>
    <t>MIHS-001Z:D10</t>
  </si>
  <si>
    <t>hsa-miR-124-3p</t>
  </si>
  <si>
    <t>MIHS-001Z:D11</t>
  </si>
  <si>
    <t>hsa-miR-92a-3p</t>
  </si>
  <si>
    <t>MIHS-001Z:D12</t>
  </si>
  <si>
    <t>hsa-miR-23a-3p</t>
  </si>
  <si>
    <t>MIHS-001Z:E01</t>
  </si>
  <si>
    <t>hsa-miR-25-3p</t>
  </si>
  <si>
    <t>MIHS-001Z:E02</t>
  </si>
  <si>
    <t>hsa-let-7e-5p</t>
  </si>
  <si>
    <t>MIHS-001Z:E03</t>
  </si>
  <si>
    <t>hsa-miR-376c-3p</t>
  </si>
  <si>
    <t>MIHS-001Z:E04</t>
  </si>
  <si>
    <t>hsa-miR-126-3p</t>
  </si>
  <si>
    <t>MIHS-001Z:E05</t>
  </si>
  <si>
    <t>hsa-miR-144-3p</t>
  </si>
  <si>
    <t>MIHS-001Z:E06</t>
  </si>
  <si>
    <t>hsa-miR-424-5p</t>
  </si>
  <si>
    <t>MIHS-001Z:E07</t>
  </si>
  <si>
    <t>hsa-miR-30a-5p</t>
  </si>
  <si>
    <t>MIHS-001Z:E08</t>
  </si>
  <si>
    <t>hsa-miR-23b-3p</t>
  </si>
  <si>
    <t>MIHS-001Z:E09</t>
  </si>
  <si>
    <t>hsa-miR-151a-5p</t>
  </si>
  <si>
    <t>MIHS-001Z:E10</t>
  </si>
  <si>
    <t>hsa-miR-195-5p</t>
  </si>
  <si>
    <t>MIHS-001Z:E11</t>
  </si>
  <si>
    <t>hsa-miR-143-3p</t>
  </si>
  <si>
    <t>MIHS-001Z:E12</t>
  </si>
  <si>
    <t>hsa-miR-30d-5p</t>
  </si>
  <si>
    <t>MIHS-001Z:F01</t>
  </si>
  <si>
    <t>hsa-miR-191-5p</t>
  </si>
  <si>
    <t>MIHS-001Z:F02</t>
  </si>
  <si>
    <t>hsa-let-7i-5p</t>
  </si>
  <si>
    <t>MIHS-001Z:F03</t>
  </si>
  <si>
    <t>hsa-miR-302a-3p</t>
  </si>
  <si>
    <t>MIHS-001Z:F04</t>
  </si>
  <si>
    <t>hsa-miR-222-3p</t>
  </si>
  <si>
    <t>MIHS-001Z:F05</t>
  </si>
  <si>
    <t>hsa-let-7b-5p</t>
  </si>
  <si>
    <t>MIHS-001Z:F06</t>
  </si>
  <si>
    <t>hsa-miR-19b-3p</t>
  </si>
  <si>
    <t>MIHS-001Z:F07</t>
  </si>
  <si>
    <t>hsa-miR-106a-5p hsa-miR-17-5p</t>
  </si>
  <si>
    <t>MIHS-001Z:F08</t>
  </si>
  <si>
    <t>hsa-miR-93-5p</t>
  </si>
  <si>
    <t>MIHS-001Z:F09</t>
  </si>
  <si>
    <t>hsa-miR-186-5p</t>
  </si>
  <si>
    <t>MIHS-001Z:F10</t>
  </si>
  <si>
    <t>hsa-miR-196b-5p</t>
  </si>
  <si>
    <t>MIHS-001Z:F11</t>
  </si>
  <si>
    <t>hsa-miR-27a-3p</t>
  </si>
  <si>
    <t>MIHS-001Z:F12</t>
  </si>
  <si>
    <t>hsa-miR-22-3p</t>
  </si>
  <si>
    <t>MIHS-001Z:G01</t>
  </si>
  <si>
    <t>hsa-miR-130a-3p</t>
  </si>
  <si>
    <t>MIHS-001Z:G02</t>
  </si>
  <si>
    <t>hsa-let-7c-5p</t>
  </si>
  <si>
    <t>MIHS-001Z:G03</t>
  </si>
  <si>
    <t>hsa-miR-29c-3p</t>
  </si>
  <si>
    <t>MIHS-001Z:G04</t>
  </si>
  <si>
    <t>hsa-miR-140-3p</t>
  </si>
  <si>
    <t>MIHS-001Z:G05</t>
  </si>
  <si>
    <t>hsa-miR-128-3p</t>
  </si>
  <si>
    <t>MIHS-001Z:G06</t>
  </si>
  <si>
    <t>hsa-let-7f-5p</t>
  </si>
  <si>
    <t>MIHS-001Z:G07</t>
  </si>
  <si>
    <t>hsa-miR-122-5p</t>
  </si>
  <si>
    <t>MIHS-001Z:G08</t>
  </si>
  <si>
    <t>hsa-miR-20a-5p</t>
  </si>
  <si>
    <t>MIHS-001Z:G09</t>
  </si>
  <si>
    <t>hsa-miR-106b-5p</t>
  </si>
  <si>
    <t>MIHS-001Z:G10</t>
  </si>
  <si>
    <t>hsa-miR-7-5p</t>
  </si>
  <si>
    <t>MIHS-001Z:G11</t>
  </si>
  <si>
    <t>hsa-miR-100-5p</t>
  </si>
  <si>
    <t>MIHS-001Z:G12</t>
  </si>
  <si>
    <t>hsa-miR-302c-3p</t>
  </si>
  <si>
    <t>MIHS-001Z:H01</t>
  </si>
  <si>
    <t>cel-miR-39-3p</t>
  </si>
  <si>
    <t>MIHS-001Z:H02</t>
  </si>
  <si>
    <t>MIHS-001Z:H03</t>
  </si>
  <si>
    <t>SNORD61</t>
  </si>
  <si>
    <t>MIHS-001Z:H04</t>
  </si>
  <si>
    <t>SNORD68</t>
  </si>
  <si>
    <t>MIHS-001Z:H05</t>
  </si>
  <si>
    <t>SNORD72</t>
  </si>
  <si>
    <t>MIHS-001Z:H06</t>
  </si>
  <si>
    <t>SNORD95</t>
  </si>
  <si>
    <t>MIHS-001Z:H07</t>
  </si>
  <si>
    <t>SNORD96A</t>
  </si>
  <si>
    <t>MIHS-001Z:H08</t>
  </si>
  <si>
    <t>RNU6-6P</t>
  </si>
  <si>
    <t>MIHS-001Z:H09</t>
  </si>
  <si>
    <t>miRTC</t>
  </si>
  <si>
    <t>MIHS-001Z:H10</t>
  </si>
  <si>
    <t>MIHS-001Z:H11</t>
  </si>
  <si>
    <t>MIHS-001Z:H12</t>
  </si>
  <si>
    <t>MIHS-102Z:A01</t>
  </si>
  <si>
    <t>MIHS-102Z:A02</t>
  </si>
  <si>
    <t>hsa-miR-133b</t>
  </si>
  <si>
    <t>MIHS-102Z:A03</t>
  </si>
  <si>
    <t>MIHS-102Z:A04</t>
  </si>
  <si>
    <t>hsa-miR-20b-5p</t>
  </si>
  <si>
    <t>MIHS-102Z:A05</t>
  </si>
  <si>
    <t>hsa-miR-335-5p</t>
  </si>
  <si>
    <t>MIHS-102Z:A06</t>
  </si>
  <si>
    <t>hsa-miR-196a-5p</t>
  </si>
  <si>
    <t>MIHS-102Z:A07</t>
  </si>
  <si>
    <t>MIHS-102Z:A08</t>
  </si>
  <si>
    <t>MIHS-102Z:A09</t>
  </si>
  <si>
    <t>MIHS-102Z:A10</t>
  </si>
  <si>
    <t>MIHS-102Z:A11</t>
  </si>
  <si>
    <t>hsa-miR-148b-3p</t>
  </si>
  <si>
    <t>MIHS-102Z:A12</t>
  </si>
  <si>
    <t>MIHS-102Z:B01</t>
  </si>
  <si>
    <t>hsa-miR-184</t>
  </si>
  <si>
    <t>MIHS-102Z:B02</t>
  </si>
  <si>
    <t>hsa-miR-214-3p</t>
  </si>
  <si>
    <t>MIHS-102Z:B03</t>
  </si>
  <si>
    <t>MIHS-102Z:B04</t>
  </si>
  <si>
    <t>hsa-miR-378a-3p</t>
  </si>
  <si>
    <t>MIHS-102Z:B05</t>
  </si>
  <si>
    <t>MIHS-102Z:B06</t>
  </si>
  <si>
    <t>hsa-miR-205-5p</t>
  </si>
  <si>
    <t>MIHS-102Z:B07</t>
  </si>
  <si>
    <t>MIHS-102Z:B08</t>
  </si>
  <si>
    <t>MIHS-102Z:B09</t>
  </si>
  <si>
    <t>hsa-miR-140-5p</t>
  </si>
  <si>
    <t>MIHS-102Z:B10</t>
  </si>
  <si>
    <t>MIHS-102Z:B11</t>
  </si>
  <si>
    <t>hsa-miR-146b-5p</t>
  </si>
  <si>
    <t>MIHS-102Z:B12</t>
  </si>
  <si>
    <t>hsa-miR-132-3p</t>
  </si>
  <si>
    <t>MIHS-102Z:C01</t>
  </si>
  <si>
    <t>hsa-miR-193b-3p</t>
  </si>
  <si>
    <t>MIHS-102Z:C02</t>
  </si>
  <si>
    <t>hsa-miR-183-5p</t>
  </si>
  <si>
    <t>MIHS-102Z:C03</t>
  </si>
  <si>
    <t>hsa-miR-34c-5p</t>
  </si>
  <si>
    <t>MIHS-102Z:C04</t>
  </si>
  <si>
    <t>MIHS-102Z:C05</t>
  </si>
  <si>
    <t>hsa-miR-148a-3p</t>
  </si>
  <si>
    <t>MIHS-102Z:C06</t>
  </si>
  <si>
    <t>hsa-miR-134-5p</t>
  </si>
  <si>
    <t>MIHS-102Z:C07</t>
  </si>
  <si>
    <t>MIHS-102Z:C08</t>
  </si>
  <si>
    <t>hsa-miR-138-5p</t>
  </si>
  <si>
    <t>MIHS-102Z:C09</t>
  </si>
  <si>
    <t>hsa-miR-373-3p</t>
  </si>
  <si>
    <t>MIHS-102Z:C10</t>
  </si>
  <si>
    <t>MIHS-102Z:C11</t>
  </si>
  <si>
    <t>MIHS-102Z:C12</t>
  </si>
  <si>
    <t>hsa-miR-218-5p</t>
  </si>
  <si>
    <t>MIHS-102Z:D01</t>
  </si>
  <si>
    <t>MIHS-102Z:D02</t>
  </si>
  <si>
    <t>MIHS-102Z:D03</t>
  </si>
  <si>
    <t>hsa-miR-135b-5p</t>
  </si>
  <si>
    <t>MIHS-102Z:D04</t>
  </si>
  <si>
    <t>hsa-miR-206</t>
  </si>
  <si>
    <t>MIHS-102Z:D05</t>
  </si>
  <si>
    <t>MIHS-102Z:D06</t>
  </si>
  <si>
    <t>MIHS-102Z:D07</t>
  </si>
  <si>
    <t>hsa-miR-181d-5p</t>
  </si>
  <si>
    <t>MIHS-102Z:D08</t>
  </si>
  <si>
    <t>hsa-miR-301a-3p</t>
  </si>
  <si>
    <t>MIHS-102Z:D09</t>
  </si>
  <si>
    <t>MIHS-102Z:D10</t>
  </si>
  <si>
    <t>MIHS-102Z:D11</t>
  </si>
  <si>
    <t>hsa-miR-10b-5p</t>
  </si>
  <si>
    <t>MIHS-102Z:D12</t>
  </si>
  <si>
    <t>MIHS-102Z:E01</t>
  </si>
  <si>
    <t>hsa-miR-1-3p</t>
  </si>
  <si>
    <t>MIHS-102Z:E02</t>
  </si>
  <si>
    <t>MIHS-102Z:E03</t>
  </si>
  <si>
    <t>MIHS-102Z:E04</t>
  </si>
  <si>
    <t>MIHS-102Z:E05</t>
  </si>
  <si>
    <t>MIHS-102Z:E06</t>
  </si>
  <si>
    <t>hsa-miR-127-5p</t>
  </si>
  <si>
    <t>MIHS-102Z:E07</t>
  </si>
  <si>
    <t>MIHS-102Z:E08</t>
  </si>
  <si>
    <t>MIHS-102Z:E09</t>
  </si>
  <si>
    <t>MIHS-102Z:E10</t>
  </si>
  <si>
    <t>MIHS-102Z:E11</t>
  </si>
  <si>
    <t>MIHS-102Z:E12</t>
  </si>
  <si>
    <t>hsa-miR-10a-5p</t>
  </si>
  <si>
    <t>MIHS-102Z:F01</t>
  </si>
  <si>
    <t>MIHS-102Z:F02</t>
  </si>
  <si>
    <t>MIHS-102Z:F03</t>
  </si>
  <si>
    <t>MIHS-102Z:F04</t>
  </si>
  <si>
    <t>MIHS-102Z:F05</t>
  </si>
  <si>
    <t>MIHS-102Z:F06</t>
  </si>
  <si>
    <t>hsa-miR-98-5p</t>
  </si>
  <si>
    <t>MIHS-102Z:F07</t>
  </si>
  <si>
    <t>hsa-miR-34a-5p</t>
  </si>
  <si>
    <t>MIHS-102Z:F08</t>
  </si>
  <si>
    <t>MIHS-102Z:F09</t>
  </si>
  <si>
    <t>MIHS-102Z:F10</t>
  </si>
  <si>
    <t>MIHS-102Z:F11</t>
  </si>
  <si>
    <t>MIHS-102Z:F12</t>
  </si>
  <si>
    <t>hsa-miR-215-5p</t>
  </si>
  <si>
    <t>MIHS-102Z:G01</t>
  </si>
  <si>
    <t>MIHS-102Z:G02</t>
  </si>
  <si>
    <t>hsa-miR-193a-5p</t>
  </si>
  <si>
    <t>MIHS-102Z:G03</t>
  </si>
  <si>
    <t>MIHS-102Z:G04</t>
  </si>
  <si>
    <t>MIHS-102Z:G05</t>
  </si>
  <si>
    <t>MIHS-102Z:G06</t>
  </si>
  <si>
    <t>MIHS-102Z:G07</t>
  </si>
  <si>
    <t>hsa-miR-372-3p</t>
  </si>
  <si>
    <t>MIHS-102Z:G08</t>
  </si>
  <si>
    <t>hsa-miR-149-5p</t>
  </si>
  <si>
    <t>MIHS-102Z:G09</t>
  </si>
  <si>
    <t>MIHS-102Z:G10</t>
  </si>
  <si>
    <t>hsa-miR-203a-3p</t>
  </si>
  <si>
    <t>MIHS-102Z:G11</t>
  </si>
  <si>
    <t>MIHS-102Z:G12</t>
  </si>
  <si>
    <t>hsa-miR-181c-5p</t>
  </si>
  <si>
    <t>MIHS-102Z:H01</t>
  </si>
  <si>
    <t>MIHS-102Z:H02</t>
  </si>
  <si>
    <t>MIHS-102Z:H03</t>
  </si>
  <si>
    <t>MIHS-102Z:H04</t>
  </si>
  <si>
    <t>MIHS-102Z:H05</t>
  </si>
  <si>
    <t>MIHS-102Z:H06</t>
  </si>
  <si>
    <t>MIHS-102Z:H07</t>
  </si>
  <si>
    <t>MIHS-102Z:H08</t>
  </si>
  <si>
    <t>MIHS-102Z:H09</t>
  </si>
  <si>
    <t>MIHS-102Z:H10</t>
  </si>
  <si>
    <t>MIHS-102Z:H11</t>
  </si>
  <si>
    <t>MIHS-102Z:H12</t>
  </si>
  <si>
    <t>MIHS-103Z:A01</t>
  </si>
  <si>
    <t>MIHS-103Z:A02</t>
  </si>
  <si>
    <t>MIHS-103Z:A03</t>
  </si>
  <si>
    <t>MIHS-103Z:A04</t>
  </si>
  <si>
    <t>MIHS-103Z:A05</t>
  </si>
  <si>
    <t>MIHS-103Z:A06</t>
  </si>
  <si>
    <t>MIHS-103Z:A07</t>
  </si>
  <si>
    <t>MIHS-103Z:A08</t>
  </si>
  <si>
    <t>MIHS-103Z:A09</t>
  </si>
  <si>
    <t>MIHS-103Z:A10</t>
  </si>
  <si>
    <t>MIHS-103Z:A11</t>
  </si>
  <si>
    <t>MIHS-103Z:A12</t>
  </si>
  <si>
    <t>MIHS-103Z:B01</t>
  </si>
  <si>
    <t>MIHS-103Z:B02</t>
  </si>
  <si>
    <t>hsa-miR-182-5p</t>
  </si>
  <si>
    <t>MIHS-103Z:B03</t>
  </si>
  <si>
    <t>MIHS-103Z:B04</t>
  </si>
  <si>
    <t>MIHS-103Z:B05</t>
  </si>
  <si>
    <t>MIHS-103Z:B06</t>
  </si>
  <si>
    <t>MIHS-103Z:B07</t>
  </si>
  <si>
    <t>MIHS-103Z:B08</t>
  </si>
  <si>
    <t>MIHS-103Z:B09</t>
  </si>
  <si>
    <t>MIHS-103Z:B10</t>
  </si>
  <si>
    <t>MIHS-103Z:B11</t>
  </si>
  <si>
    <t>hsa-miR-488-3p</t>
  </si>
  <si>
    <t>MIHS-103Z:B12</t>
  </si>
  <si>
    <t>MIHS-103Z:C01</t>
  </si>
  <si>
    <t>MIHS-103Z:C02</t>
  </si>
  <si>
    <t>hsa-miR-192-5p</t>
  </si>
  <si>
    <t>MIHS-103Z:C03</t>
  </si>
  <si>
    <t>MIHS-103Z:C04</t>
  </si>
  <si>
    <t>MIHS-103Z:C05</t>
  </si>
  <si>
    <t>MIHS-103Z:C06</t>
  </si>
  <si>
    <t>hsa-miR-137</t>
  </si>
  <si>
    <t>MIHS-103Z:C07</t>
  </si>
  <si>
    <t>MIHS-103Z:C08</t>
  </si>
  <si>
    <t>MIHS-103Z:C09</t>
  </si>
  <si>
    <t>MIHS-103Z:C10</t>
  </si>
  <si>
    <t>MIHS-103Z:C11</t>
  </si>
  <si>
    <t>MIHS-103Z:C12</t>
  </si>
  <si>
    <t>MIHS-103Z:D01</t>
  </si>
  <si>
    <t>MIHS-103Z:D02</t>
  </si>
  <si>
    <t>MIHS-103Z:D03</t>
  </si>
  <si>
    <t>MIHS-103Z:D04</t>
  </si>
  <si>
    <t>MIHS-103Z:D05</t>
  </si>
  <si>
    <t>MIHS-103Z:D06</t>
  </si>
  <si>
    <t>MIHS-103Z:D07</t>
  </si>
  <si>
    <t>MIHS-103Z:D08</t>
  </si>
  <si>
    <t>MIHS-103Z:D09</t>
  </si>
  <si>
    <t>MIHS-103Z:D10</t>
  </si>
  <si>
    <t>hsa-miR-18b-5p</t>
  </si>
  <si>
    <t>MIHS-103Z:D11</t>
  </si>
  <si>
    <t>hsa-miR-345-5p</t>
  </si>
  <si>
    <t>MIHS-103Z:D12</t>
  </si>
  <si>
    <t>MIHS-103Z:E01</t>
  </si>
  <si>
    <t>MIHS-103Z:E02</t>
  </si>
  <si>
    <t>MIHS-103Z:E03</t>
  </si>
  <si>
    <t>MIHS-103Z:E04</t>
  </si>
  <si>
    <t>hsa-miR-129-5p</t>
  </si>
  <si>
    <t>MIHS-103Z:E05</t>
  </si>
  <si>
    <t>MIHS-103Z:E06</t>
  </si>
  <si>
    <t>MIHS-103Z:E07</t>
  </si>
  <si>
    <t>MIHS-103Z:E08</t>
  </si>
  <si>
    <t>MIHS-103Z:E09</t>
  </si>
  <si>
    <t>MIHS-103Z:E10</t>
  </si>
  <si>
    <t>hsa-miR-518b</t>
  </si>
  <si>
    <t>MIHS-103Z:E11</t>
  </si>
  <si>
    <t>MIHS-103Z:E12</t>
  </si>
  <si>
    <t>MIHS-103Z:F01</t>
  </si>
  <si>
    <t>MIHS-103Z:F02</t>
  </si>
  <si>
    <t>MIHS-103Z:F03</t>
  </si>
  <si>
    <t>MIHS-103Z:F04</t>
  </si>
  <si>
    <t>MIHS-103Z:F05</t>
  </si>
  <si>
    <t>MIHS-103Z:F06</t>
  </si>
  <si>
    <t>hsa-miR-520g-3p</t>
  </si>
  <si>
    <t>MIHS-103Z:F07</t>
  </si>
  <si>
    <t>hsa-miR-33a-5p</t>
  </si>
  <si>
    <t>MIHS-103Z:F08</t>
  </si>
  <si>
    <t>MIHS-103Z:F09</t>
  </si>
  <si>
    <t>hsa-miR-208a-3p</t>
  </si>
  <si>
    <t>MIHS-103Z:F10</t>
  </si>
  <si>
    <t>MIHS-103Z:F11</t>
  </si>
  <si>
    <t>MIHS-103Z:F12</t>
  </si>
  <si>
    <t>MIHS-103Z:G01</t>
  </si>
  <si>
    <t>MIHS-103Z:G02</t>
  </si>
  <si>
    <t>MIHS-103Z:G03</t>
  </si>
  <si>
    <t>MIHS-103Z:G04</t>
  </si>
  <si>
    <t>hsa-miR-498</t>
  </si>
  <si>
    <t>MIHS-103Z:G05</t>
  </si>
  <si>
    <t>MIHS-103Z:G06</t>
  </si>
  <si>
    <t>MIHS-103Z:G07</t>
  </si>
  <si>
    <t>hsa-miR-219a-5p</t>
  </si>
  <si>
    <t>MIHS-103Z:G08</t>
  </si>
  <si>
    <t>MIHS-103Z:G09</t>
  </si>
  <si>
    <t>hsa-miR-375</t>
  </si>
  <si>
    <t>MIHS-103Z:G10</t>
  </si>
  <si>
    <t>MIHS-103Z:G11</t>
  </si>
  <si>
    <t>MIHS-103Z:G12</t>
  </si>
  <si>
    <t>MIHS-103Z:H01</t>
  </si>
  <si>
    <t>MIHS-103Z:H02</t>
  </si>
  <si>
    <t>MIHS-103Z:H03</t>
  </si>
  <si>
    <t>MIHS-103Z:H04</t>
  </si>
  <si>
    <t>MIHS-103Z:H05</t>
  </si>
  <si>
    <t>MIHS-103Z:H06</t>
  </si>
  <si>
    <t>MIHS-103Z:H07</t>
  </si>
  <si>
    <t>MIHS-103Z:H08</t>
  </si>
  <si>
    <t>MIHS-103Z:H09</t>
  </si>
  <si>
    <t>MIHS-103Z:H10</t>
  </si>
  <si>
    <t>MIHS-103Z:H11</t>
  </si>
  <si>
    <t>MIHS-103Z:H12</t>
  </si>
  <si>
    <t>MIHS-104Z:A01</t>
  </si>
  <si>
    <t>MIHS-104Z:A02</t>
  </si>
  <si>
    <t>MIHS-104Z:A03</t>
  </si>
  <si>
    <t>MIHS-104Z:A04</t>
  </si>
  <si>
    <t>MIHS-104Z:A05</t>
  </si>
  <si>
    <t>MIHS-104Z:A06</t>
  </si>
  <si>
    <t>MIHS-104Z:A07</t>
  </si>
  <si>
    <t>hsa-miR-105-5p</t>
  </si>
  <si>
    <t>MIHS-104Z:A08</t>
  </si>
  <si>
    <t>MIHS-104Z:A09</t>
  </si>
  <si>
    <t>MIHS-104Z:A10</t>
  </si>
  <si>
    <t>MIHS-104Z:A11</t>
  </si>
  <si>
    <t>MIHS-104Z:A12</t>
  </si>
  <si>
    <t>MIHS-104Z:B01</t>
  </si>
  <si>
    <t>MIHS-104Z:B02</t>
  </si>
  <si>
    <t>MIHS-104Z:B03</t>
  </si>
  <si>
    <t>hsa-miR-135a-5p</t>
  </si>
  <si>
    <t>MIHS-104Z:B04</t>
  </si>
  <si>
    <t>MIHS-104Z:B05</t>
  </si>
  <si>
    <t>MIHS-104Z:B06</t>
  </si>
  <si>
    <t>MIHS-104Z:B07</t>
  </si>
  <si>
    <t>MIHS-104Z:B08</t>
  </si>
  <si>
    <t>MIHS-104Z:B09</t>
  </si>
  <si>
    <t>hsa-miR-145-5p</t>
  </si>
  <si>
    <t>MIHS-104Z:B10</t>
  </si>
  <si>
    <t>MIHS-104Z:B11</t>
  </si>
  <si>
    <t>hsa-miR-147a</t>
  </si>
  <si>
    <t>MIHS-104Z:B12</t>
  </si>
  <si>
    <t>MIHS-104Z:C01</t>
  </si>
  <si>
    <t>MIHS-104Z:C02</t>
  </si>
  <si>
    <t>MIHS-104Z:C03</t>
  </si>
  <si>
    <t>hsa-miR-152-3p</t>
  </si>
  <si>
    <t>MIHS-104Z:C04</t>
  </si>
  <si>
    <t>MIHS-104Z:C05</t>
  </si>
  <si>
    <t>MIHS-104Z:C06</t>
  </si>
  <si>
    <t>MIHS-104Z:C07</t>
  </si>
  <si>
    <t>MIHS-104Z:C08</t>
  </si>
  <si>
    <t>MIHS-104Z:C09</t>
  </si>
  <si>
    <t>MIHS-104Z:C10</t>
  </si>
  <si>
    <t>MIHS-104Z:C11</t>
  </si>
  <si>
    <t>MIHS-104Z:C12</t>
  </si>
  <si>
    <t>MIHS-104Z:D01</t>
  </si>
  <si>
    <t>MIHS-104Z:D02</t>
  </si>
  <si>
    <t>MIHS-104Z:D03</t>
  </si>
  <si>
    <t>hsa-miR-187-3p</t>
  </si>
  <si>
    <t>MIHS-104Z:D04</t>
  </si>
  <si>
    <t>MIHS-104Z:D05</t>
  </si>
  <si>
    <t>MIHS-104Z:D06</t>
  </si>
  <si>
    <t>MIHS-104Z:D07</t>
  </si>
  <si>
    <t>MIHS-104Z:D08</t>
  </si>
  <si>
    <t>MIHS-104Z:D09</t>
  </si>
  <si>
    <t>MIHS-104Z:D10</t>
  </si>
  <si>
    <t>MIHS-104Z:D11</t>
  </si>
  <si>
    <t>MIHS-104Z:D12</t>
  </si>
  <si>
    <t>hsa-miR-200a-3p</t>
  </si>
  <si>
    <t>MIHS-104Z:E01</t>
  </si>
  <si>
    <t>MIHS-104Z:E02</t>
  </si>
  <si>
    <t>MIHS-104Z:E03</t>
  </si>
  <si>
    <t>MIHS-104Z:E04</t>
  </si>
  <si>
    <t>MIHS-104Z:E05</t>
  </si>
  <si>
    <t>MIHS-104Z:E06</t>
  </si>
  <si>
    <t>MIHS-104Z:E07</t>
  </si>
  <si>
    <t>MIHS-104Z:E08</t>
  </si>
  <si>
    <t>MIHS-104Z:E09</t>
  </si>
  <si>
    <t>MIHS-104Z:E10</t>
  </si>
  <si>
    <t>MIHS-104Z:E11</t>
  </si>
  <si>
    <t>MIHS-104Z:E12</t>
  </si>
  <si>
    <t>MIHS-104Z:F01</t>
  </si>
  <si>
    <t>MIHS-104Z:F02</t>
  </si>
  <si>
    <t>MIHS-104Z:F03</t>
  </si>
  <si>
    <t>hsa-miR-298</t>
  </si>
  <si>
    <t>MIHS-104Z:F04</t>
  </si>
  <si>
    <t>hsa-miR-299-3p</t>
  </si>
  <si>
    <t>MIHS-104Z:F05</t>
  </si>
  <si>
    <t>MIHS-104Z:F06</t>
  </si>
  <si>
    <t>MIHS-104Z:F07</t>
  </si>
  <si>
    <t>MIHS-104Z:F08</t>
  </si>
  <si>
    <t>MIHS-104Z:F09</t>
  </si>
  <si>
    <t>MIHS-104Z:F10</t>
  </si>
  <si>
    <t>MIHS-104Z:F11</t>
  </si>
  <si>
    <t>hsa-miR-31-5p</t>
  </si>
  <si>
    <t>MIHS-104Z:F12</t>
  </si>
  <si>
    <t>hsa-miR-325</t>
  </si>
  <si>
    <t>MIHS-104Z:G01</t>
  </si>
  <si>
    <t>MIHS-104Z:G02</t>
  </si>
  <si>
    <t>MIHS-104Z:G03</t>
  </si>
  <si>
    <t>hsa-miR-363-3p</t>
  </si>
  <si>
    <t>MIHS-104Z:G04</t>
  </si>
  <si>
    <t>hsa-miR-379-5p</t>
  </si>
  <si>
    <t>MIHS-104Z:G05</t>
  </si>
  <si>
    <t>hsa-miR-383-5p</t>
  </si>
  <si>
    <t>MIHS-104Z:G06</t>
  </si>
  <si>
    <t>hsa-miR-409-3p</t>
  </si>
  <si>
    <t>MIHS-104Z:G07</t>
  </si>
  <si>
    <t>hsa-miR-451a</t>
  </si>
  <si>
    <t>MIHS-104Z:G08</t>
  </si>
  <si>
    <t>hsa-miR-493-3p</t>
  </si>
  <si>
    <t>MIHS-104Z:G09</t>
  </si>
  <si>
    <t>hsa-miR-574-3p</t>
  </si>
  <si>
    <t>MIHS-104Z:G10</t>
  </si>
  <si>
    <t>MIHS-104Z:G11</t>
  </si>
  <si>
    <t>MIHS-104Z:G12</t>
  </si>
  <si>
    <t>hsa-miR-99b-5p</t>
  </si>
  <si>
    <t>MIHS-104Z:H01</t>
  </si>
  <si>
    <t>MIHS-104Z:H02</t>
  </si>
  <si>
    <t>MIHS-104Z:H03</t>
  </si>
  <si>
    <t>MIHS-104Z:H04</t>
  </si>
  <si>
    <t>MIHS-104Z:H05</t>
  </si>
  <si>
    <t>MIHS-104Z:H06</t>
  </si>
  <si>
    <t>MIHS-104Z:H07</t>
  </si>
  <si>
    <t>MIHS-104Z:H08</t>
  </si>
  <si>
    <t>MIHS-104Z:H09</t>
  </si>
  <si>
    <t>MIHS-104Z:H10</t>
  </si>
  <si>
    <t>MIHS-104Z:H11</t>
  </si>
  <si>
    <t>MIHS-104Z:H12</t>
  </si>
  <si>
    <t>MIHS-105Z:A01</t>
  </si>
  <si>
    <t>MIHS-105Z:A02</t>
  </si>
  <si>
    <t>MIHS-105Z:A03</t>
  </si>
  <si>
    <t>MIHS-105Z:A04</t>
  </si>
  <si>
    <t>MIHS-105Z:A05</t>
  </si>
  <si>
    <t>MIHS-105Z:A06</t>
  </si>
  <si>
    <t>MIHS-105Z:A07</t>
  </si>
  <si>
    <t>MIHS-105Z:A08</t>
  </si>
  <si>
    <t>MIHS-105Z:A09</t>
  </si>
  <si>
    <t>MIHS-105Z:A10</t>
  </si>
  <si>
    <t>MIHS-105Z:A11</t>
  </si>
  <si>
    <t>MIHS-105Z:A12</t>
  </si>
  <si>
    <t>MIHS-105Z:B01</t>
  </si>
  <si>
    <t>MIHS-105Z:B02</t>
  </si>
  <si>
    <t>MIHS-105Z:B03</t>
  </si>
  <si>
    <t>hsa-miR-130b-3p</t>
  </si>
  <si>
    <t>MIHS-105Z:B04</t>
  </si>
  <si>
    <t>hsa-miR-1324</t>
  </si>
  <si>
    <t>MIHS-105Z:B05</t>
  </si>
  <si>
    <t>MIHS-105Z:B06</t>
  </si>
  <si>
    <t>MIHS-105Z:B07</t>
  </si>
  <si>
    <t>MIHS-105Z:B08</t>
  </si>
  <si>
    <t>MIHS-105Z:B09</t>
  </si>
  <si>
    <t>MIHS-105Z:B10</t>
  </si>
  <si>
    <t>MIHS-105Z:B11</t>
  </si>
  <si>
    <t>MIHS-105Z:B12</t>
  </si>
  <si>
    <t>MIHS-105Z:C01</t>
  </si>
  <si>
    <t>MIHS-105Z:C02</t>
  </si>
  <si>
    <t>MIHS-105Z:C03</t>
  </si>
  <si>
    <t>MIHS-105Z:C04</t>
  </si>
  <si>
    <t>MIHS-105Z:C05</t>
  </si>
  <si>
    <t>MIHS-105Z:C06</t>
  </si>
  <si>
    <t>MIHS-105Z:C07</t>
  </si>
  <si>
    <t>hsa-miR-202-3p</t>
  </si>
  <si>
    <t>MIHS-105Z:C08</t>
  </si>
  <si>
    <t>MIHS-105Z:C09</t>
  </si>
  <si>
    <t>MIHS-105Z:C10</t>
  </si>
  <si>
    <t>MIHS-105Z:C11</t>
  </si>
  <si>
    <t>hsa-miR-211-5p</t>
  </si>
  <si>
    <t>MIHS-105Z:C12</t>
  </si>
  <si>
    <t>MIHS-105Z:D01</t>
  </si>
  <si>
    <t>MIHS-105Z:D02</t>
  </si>
  <si>
    <t>MIHS-105Z:D03</t>
  </si>
  <si>
    <t>MIHS-105Z:D04</t>
  </si>
  <si>
    <t>MIHS-105Z:D05</t>
  </si>
  <si>
    <t>hsa-miR-300</t>
  </si>
  <si>
    <t>MIHS-105Z:D06</t>
  </si>
  <si>
    <t>MIHS-105Z:D07</t>
  </si>
  <si>
    <t>hsa-miR-301b-3p</t>
  </si>
  <si>
    <t>MIHS-105Z:D08</t>
  </si>
  <si>
    <t>MIHS-105Z:D09</t>
  </si>
  <si>
    <t>MIHS-105Z:D10</t>
  </si>
  <si>
    <t>MIHS-105Z:D11</t>
  </si>
  <si>
    <t>MIHS-105Z:D12</t>
  </si>
  <si>
    <t>MIHS-105Z:E01</t>
  </si>
  <si>
    <t>MIHS-105Z:E02</t>
  </si>
  <si>
    <t>MIHS-105Z:E03</t>
  </si>
  <si>
    <t>MIHS-105Z:E04</t>
  </si>
  <si>
    <t>hsa-miR-340-5p</t>
  </si>
  <si>
    <t>MIHS-105Z:E05</t>
  </si>
  <si>
    <t>MIHS-105Z:E06</t>
  </si>
  <si>
    <t>MIHS-105Z:E07</t>
  </si>
  <si>
    <t>MIHS-105Z:E08</t>
  </si>
  <si>
    <t>MIHS-105Z:E09</t>
  </si>
  <si>
    <t>MIHS-105Z:E10</t>
  </si>
  <si>
    <t>hsa-miR-381-3p</t>
  </si>
  <si>
    <t>MIHS-105Z:E11</t>
  </si>
  <si>
    <t>hsa-miR-410-3p</t>
  </si>
  <si>
    <t>MIHS-105Z:E12</t>
  </si>
  <si>
    <t>MIHS-105Z:F01</t>
  </si>
  <si>
    <t>hsa-miR-449a</t>
  </si>
  <si>
    <t>MIHS-105Z:F02</t>
  </si>
  <si>
    <t>hsa-miR-449b-5p</t>
  </si>
  <si>
    <t>MIHS-105Z:F03</t>
  </si>
  <si>
    <t>hsa-miR-454-3p</t>
  </si>
  <si>
    <t>MIHS-105Z:F04</t>
  </si>
  <si>
    <t>hsa-miR-497-5p</t>
  </si>
  <si>
    <t>MIHS-105Z:F05</t>
  </si>
  <si>
    <t>hsa-miR-511-5p</t>
  </si>
  <si>
    <t>MIHS-105Z:F06</t>
  </si>
  <si>
    <t>hsa-miR-513b-5p</t>
  </si>
  <si>
    <t>MIHS-105Z:F07</t>
  </si>
  <si>
    <t>hsa-miR-519c-3p</t>
  </si>
  <si>
    <t>MIHS-105Z:F08</t>
  </si>
  <si>
    <t>hsa-miR-519d-3p</t>
  </si>
  <si>
    <t>MIHS-105Z:F09</t>
  </si>
  <si>
    <t>hsa-miR-520d-3p</t>
  </si>
  <si>
    <t>MIHS-105Z:F10</t>
  </si>
  <si>
    <t>hsa-miR-520e</t>
  </si>
  <si>
    <t>MIHS-105Z:F11</t>
  </si>
  <si>
    <t>hsa-miR-524-5p</t>
  </si>
  <si>
    <t>MIHS-105Z:F12</t>
  </si>
  <si>
    <t>hsa-miR-543</t>
  </si>
  <si>
    <t>MIHS-105Z:G01</t>
  </si>
  <si>
    <t>hsa-miR-545-3p</t>
  </si>
  <si>
    <t>MIHS-105Z:G02</t>
  </si>
  <si>
    <t>hsa-miR-548c-3p</t>
  </si>
  <si>
    <t>MIHS-105Z:G03</t>
  </si>
  <si>
    <t>hsa-miR-548d-3p</t>
  </si>
  <si>
    <t>MIHS-105Z:G04</t>
  </si>
  <si>
    <t>hsa-miR-548e-3p</t>
  </si>
  <si>
    <t>MIHS-105Z:G05</t>
  </si>
  <si>
    <t>hsa-miR-590-5p</t>
  </si>
  <si>
    <t>MIHS-105Z:G06</t>
  </si>
  <si>
    <t>hsa-miR-607</t>
  </si>
  <si>
    <t>MIHS-105Z:G07</t>
  </si>
  <si>
    <t>hsa-miR-655-3p</t>
  </si>
  <si>
    <t>MIHS-105Z:G08</t>
  </si>
  <si>
    <t>hsa-miR-656-3p</t>
  </si>
  <si>
    <t>MIHS-105Z:G09</t>
  </si>
  <si>
    <t>hsa-miR-875-3p</t>
  </si>
  <si>
    <t>MIHS-105Z:G10</t>
  </si>
  <si>
    <t>MIHS-105Z:G11</t>
  </si>
  <si>
    <t>MIHS-105Z:G12</t>
  </si>
  <si>
    <t>MIHS-105Z:H01</t>
  </si>
  <si>
    <t>MIHS-105Z:H02</t>
  </si>
  <si>
    <t>MIHS-105Z:H03</t>
  </si>
  <si>
    <t>MIHS-105Z:H04</t>
  </si>
  <si>
    <t>MIHS-105Z:H05</t>
  </si>
  <si>
    <t>MIHS-105Z:H06</t>
  </si>
  <si>
    <t>MIHS-105Z:H07</t>
  </si>
  <si>
    <t>MIHS-105Z:H08</t>
  </si>
  <si>
    <t>MIHS-105Z:H09</t>
  </si>
  <si>
    <t>MIHS-105Z:H10</t>
  </si>
  <si>
    <t>MIHS-105Z:H11</t>
  </si>
  <si>
    <t>MIHS-105Z:H12</t>
  </si>
  <si>
    <t>MIHS-106Z:A01</t>
  </si>
  <si>
    <t>MIHS-106Z:A02</t>
  </si>
  <si>
    <t>MIHS-106Z:A03</t>
  </si>
  <si>
    <t>MIHS-106Z:A04</t>
  </si>
  <si>
    <t>MIHS-106Z:A05</t>
  </si>
  <si>
    <t>MIHS-106Z:A06</t>
  </si>
  <si>
    <t>MIHS-106Z:A07</t>
  </si>
  <si>
    <t>MIHS-106Z:A08</t>
  </si>
  <si>
    <t>MIHS-106Z:A09</t>
  </si>
  <si>
    <t>MIHS-106Z:A10</t>
  </si>
  <si>
    <t>hsa-miR-133a-3p</t>
  </si>
  <si>
    <t>MIHS-106Z:A11</t>
  </si>
  <si>
    <t>MIHS-106Z:A12</t>
  </si>
  <si>
    <t>MIHS-106Z:B01</t>
  </si>
  <si>
    <t>MIHS-106Z:B02</t>
  </si>
  <si>
    <t>MIHS-106Z:B03</t>
  </si>
  <si>
    <t>MIHS-106Z:B04</t>
  </si>
  <si>
    <t>MIHS-106Z:B05</t>
  </si>
  <si>
    <t>MIHS-106Z:B06</t>
  </si>
  <si>
    <t>MIHS-106Z:B07</t>
  </si>
  <si>
    <t>hsa-miR-17-3p</t>
  </si>
  <si>
    <t>MIHS-106Z:B08</t>
  </si>
  <si>
    <t>MIHS-106Z:B09</t>
  </si>
  <si>
    <t>MIHS-106Z:B10</t>
  </si>
  <si>
    <t>MIHS-106Z:B11</t>
  </si>
  <si>
    <t>MIHS-106Z:B12</t>
  </si>
  <si>
    <t>MIHS-106Z:C01</t>
  </si>
  <si>
    <t>MIHS-106Z:C02</t>
  </si>
  <si>
    <t>MIHS-106Z:C03</t>
  </si>
  <si>
    <t>hsa-miR-200b-3p</t>
  </si>
  <si>
    <t>MIHS-106Z:C04</t>
  </si>
  <si>
    <t>MIHS-106Z:C05</t>
  </si>
  <si>
    <t>MIHS-106Z:C06</t>
  </si>
  <si>
    <t>MIHS-106Z:C07</t>
  </si>
  <si>
    <t>MIHS-106Z:C08</t>
  </si>
  <si>
    <t>MIHS-106Z:C09</t>
  </si>
  <si>
    <t>MIHS-106Z:C10</t>
  </si>
  <si>
    <t>MIHS-106Z:C11</t>
  </si>
  <si>
    <t>MIHS-106Z:C12</t>
  </si>
  <si>
    <t>MIHS-106Z:D01</t>
  </si>
  <si>
    <t>hsa-miR-221-3p</t>
  </si>
  <si>
    <t>MIHS-106Z:D02</t>
  </si>
  <si>
    <t>MIHS-106Z:D03</t>
  </si>
  <si>
    <t>MIHS-106Z:D04</t>
  </si>
  <si>
    <t>hsa-miR-224-5p</t>
  </si>
  <si>
    <t>MIHS-106Z:D05</t>
  </si>
  <si>
    <t>MIHS-106Z:D06</t>
  </si>
  <si>
    <t>MIHS-106Z:D07</t>
  </si>
  <si>
    <t>MIHS-106Z:D08</t>
  </si>
  <si>
    <t>hsa-miR-296-5p</t>
  </si>
  <si>
    <t>MIHS-106Z:D09</t>
  </si>
  <si>
    <t>MIHS-106Z:D10</t>
  </si>
  <si>
    <t>MIHS-106Z:D11</t>
  </si>
  <si>
    <t>MIHS-106Z:D12</t>
  </si>
  <si>
    <t>MIHS-106Z:E01</t>
  </si>
  <si>
    <t>MIHS-106Z:E02</t>
  </si>
  <si>
    <t>hsa-miR-499a-5p</t>
  </si>
  <si>
    <t>MIHS-106Z:E03</t>
  </si>
  <si>
    <t>MIHS-106Z:E04</t>
  </si>
  <si>
    <t>hsa-miR-885-5p</t>
  </si>
  <si>
    <t>MIHS-106Z:E05</t>
  </si>
  <si>
    <t>MIHS-106Z:E06</t>
  </si>
  <si>
    <t>MIHS-106Z:E07</t>
  </si>
  <si>
    <t>MIHS-106Z:E08</t>
  </si>
  <si>
    <t>MIHS-106Z:E09</t>
  </si>
  <si>
    <t>hsa-miR-107</t>
  </si>
  <si>
    <t>MIHS-106Z:E10</t>
  </si>
  <si>
    <t>MIHS-106Z:E11</t>
  </si>
  <si>
    <t>MIHS-106Z:E12</t>
  </si>
  <si>
    <t>MIHS-106Z:F01</t>
  </si>
  <si>
    <t>MIHS-106Z:F02</t>
  </si>
  <si>
    <t>MIHS-106Z:F03</t>
  </si>
  <si>
    <t>MIHS-106Z:F04</t>
  </si>
  <si>
    <t>MIHS-106Z:F05</t>
  </si>
  <si>
    <t>MIHS-106Z:F06</t>
  </si>
  <si>
    <t>hsa-miR-204-5p</t>
  </si>
  <si>
    <t>MIHS-106Z:F07</t>
  </si>
  <si>
    <t>MIHS-106Z:F08</t>
  </si>
  <si>
    <t>MIHS-106Z:F09</t>
  </si>
  <si>
    <t>MIHS-106Z:F10</t>
  </si>
  <si>
    <t>MIHS-106Z:F11</t>
  </si>
  <si>
    <t>MIHS-106Z:F12</t>
  </si>
  <si>
    <t>MIHS-106Z:G01</t>
  </si>
  <si>
    <t>MIHS-106Z:G02</t>
  </si>
  <si>
    <t>MIHS-106Z:G03</t>
  </si>
  <si>
    <t>MIHS-106Z:G04</t>
  </si>
  <si>
    <t>MIHS-106Z:G05</t>
  </si>
  <si>
    <t>MIHS-106Z:G06</t>
  </si>
  <si>
    <t>MIHS-106Z:G07</t>
  </si>
  <si>
    <t>MIHS-106Z:G08</t>
  </si>
  <si>
    <t>MIHS-106Z:G09</t>
  </si>
  <si>
    <t>MIHS-106Z:G10</t>
  </si>
  <si>
    <t>MIHS-106Z:G11</t>
  </si>
  <si>
    <t>MIHS-106Z:G12</t>
  </si>
  <si>
    <t>MIHS-106Z:H01</t>
  </si>
  <si>
    <t>MIHS-106Z:H02</t>
  </si>
  <si>
    <t>MIHS-106Z:H03</t>
  </si>
  <si>
    <t>MIHS-106Z:H04</t>
  </si>
  <si>
    <t>MIHS-106Z:H05</t>
  </si>
  <si>
    <t>MIHS-106Z:H06</t>
  </si>
  <si>
    <t>MIHS-106Z:H07</t>
  </si>
  <si>
    <t>MIHS-106Z:H08</t>
  </si>
  <si>
    <t>MIHS-106Z:H09</t>
  </si>
  <si>
    <t>MIHS-106Z:H10</t>
  </si>
  <si>
    <t>MIHS-106Z:H11</t>
  </si>
  <si>
    <t>MIHS-106Z:H12</t>
  </si>
  <si>
    <t>MIHS-107Z:A01</t>
  </si>
  <si>
    <t>MIHS-107Z:A02</t>
  </si>
  <si>
    <t>MIHS-107Z:A03</t>
  </si>
  <si>
    <t>MIHS-107Z:A04</t>
  </si>
  <si>
    <t>MIHS-107Z:A05</t>
  </si>
  <si>
    <t>MIHS-107Z:A06</t>
  </si>
  <si>
    <t>MIHS-107Z:A07</t>
  </si>
  <si>
    <t>MIHS-107Z:A08</t>
  </si>
  <si>
    <t>MIHS-107Z:A09</t>
  </si>
  <si>
    <t>MIHS-107Z:A10</t>
  </si>
  <si>
    <t>MIHS-107Z:A11</t>
  </si>
  <si>
    <t>MIHS-107Z:A12</t>
  </si>
  <si>
    <t>hsa-miR-126-5p</t>
  </si>
  <si>
    <t>MIHS-107Z:B01</t>
  </si>
  <si>
    <t>MIHS-107Z:B02</t>
  </si>
  <si>
    <t>MIHS-107Z:B03</t>
  </si>
  <si>
    <t>MIHS-107Z:B04</t>
  </si>
  <si>
    <t>MIHS-107Z:B05</t>
  </si>
  <si>
    <t>MIHS-107Z:B06</t>
  </si>
  <si>
    <t>MIHS-107Z:B07</t>
  </si>
  <si>
    <t>MIHS-107Z:B08</t>
  </si>
  <si>
    <t>hsa-miR-139-5p</t>
  </si>
  <si>
    <t>MIHS-107Z:B09</t>
  </si>
  <si>
    <t>MIHS-107Z:B10</t>
  </si>
  <si>
    <t>MIHS-107Z:B11</t>
  </si>
  <si>
    <t>MIHS-107Z:B12</t>
  </si>
  <si>
    <t>MIHS-107Z:C01</t>
  </si>
  <si>
    <t>hsa-miR-151a-3p</t>
  </si>
  <si>
    <t>MIHS-107Z:C02</t>
  </si>
  <si>
    <t>MIHS-107Z:C03</t>
  </si>
  <si>
    <t>MIHS-107Z:C04</t>
  </si>
  <si>
    <t>MIHS-107Z:C05</t>
  </si>
  <si>
    <t>MIHS-107Z:C06</t>
  </si>
  <si>
    <t>MIHS-107Z:C07</t>
  </si>
  <si>
    <t>MIHS-107Z:C08</t>
  </si>
  <si>
    <t>MIHS-107Z:C09</t>
  </si>
  <si>
    <t>MIHS-107Z:C10</t>
  </si>
  <si>
    <t>MIHS-107Z:C11</t>
  </si>
  <si>
    <t>MIHS-107Z:C12</t>
  </si>
  <si>
    <t>MIHS-107Z:D01</t>
  </si>
  <si>
    <t>hsa-miR-212-3p</t>
  </si>
  <si>
    <t>MIHS-107Z:D02</t>
  </si>
  <si>
    <t>MIHS-107Z:D03</t>
  </si>
  <si>
    <t>MIHS-107Z:D04</t>
  </si>
  <si>
    <t>MIHS-107Z:D05</t>
  </si>
  <si>
    <t>MIHS-107Z:D06</t>
  </si>
  <si>
    <t>MIHS-107Z:D07</t>
  </si>
  <si>
    <t>MIHS-107Z:D08</t>
  </si>
  <si>
    <t>MIHS-107Z:D09</t>
  </si>
  <si>
    <t>MIHS-107Z:D10</t>
  </si>
  <si>
    <t>MIHS-107Z:D11</t>
  </si>
  <si>
    <t>hsa-miR-302a-5p</t>
  </si>
  <si>
    <t>MIHS-107Z:D12</t>
  </si>
  <si>
    <t>hsa-miR-302b-5p</t>
  </si>
  <si>
    <t>MIHS-107Z:E01</t>
  </si>
  <si>
    <t>MIHS-107Z:E02</t>
  </si>
  <si>
    <t>MIHS-107Z:E03</t>
  </si>
  <si>
    <t>hsa-miR-328-3p</t>
  </si>
  <si>
    <t>MIHS-107Z:E04</t>
  </si>
  <si>
    <t>hsa-miR-337-3p</t>
  </si>
  <si>
    <t>MIHS-107Z:E05</t>
  </si>
  <si>
    <t>hsa-miR-338-3p</t>
  </si>
  <si>
    <t>MIHS-107Z:E06</t>
  </si>
  <si>
    <t>hsa-miR-339-5p</t>
  </si>
  <si>
    <t>MIHS-107Z:E07</t>
  </si>
  <si>
    <t>hsa-miR-342-3p</t>
  </si>
  <si>
    <t>MIHS-107Z:E08</t>
  </si>
  <si>
    <t>hsa-miR-346</t>
  </si>
  <si>
    <t>MIHS-107Z:E09</t>
  </si>
  <si>
    <t>MIHS-107Z:E10</t>
  </si>
  <si>
    <t>hsa-miR-376b-3p</t>
  </si>
  <si>
    <t>MIHS-107Z:E11</t>
  </si>
  <si>
    <t>MIHS-107Z:E12</t>
  </si>
  <si>
    <t>MIHS-107Z:F01</t>
  </si>
  <si>
    <t>hsa-miR-431-5p</t>
  </si>
  <si>
    <t>MIHS-107Z:F02</t>
  </si>
  <si>
    <t>hsa-miR-432-5p</t>
  </si>
  <si>
    <t>MIHS-107Z:F03</t>
  </si>
  <si>
    <t>hsa-miR-433-3p</t>
  </si>
  <si>
    <t>MIHS-107Z:F04</t>
  </si>
  <si>
    <t>hsa-miR-455-5p</t>
  </si>
  <si>
    <t>MIHS-107Z:F05</t>
  </si>
  <si>
    <t>hsa-miR-484</t>
  </si>
  <si>
    <t>MIHS-107Z:F06</t>
  </si>
  <si>
    <t>hsa-miR-485-3p</t>
  </si>
  <si>
    <t>MIHS-107Z:F07</t>
  </si>
  <si>
    <t>hsa-miR-485-5p</t>
  </si>
  <si>
    <t>MIHS-107Z:F08</t>
  </si>
  <si>
    <t>hsa-miR-487a-3p</t>
  </si>
  <si>
    <t>MIHS-107Z:F09</t>
  </si>
  <si>
    <t>MIHS-107Z:F10</t>
  </si>
  <si>
    <t>hsa-miR-489-3p</t>
  </si>
  <si>
    <t>MIHS-107Z:F11</t>
  </si>
  <si>
    <t>MIHS-107Z:F12</t>
  </si>
  <si>
    <t>hsa-miR-509-3p</t>
  </si>
  <si>
    <t>MIHS-107Z:G01</t>
  </si>
  <si>
    <t>MIHS-107Z:G02</t>
  </si>
  <si>
    <t>hsa-miR-512-3p</t>
  </si>
  <si>
    <t>MIHS-107Z:G03</t>
  </si>
  <si>
    <t>MIHS-107Z:G04</t>
  </si>
  <si>
    <t>hsa-miR-539-5p</t>
  </si>
  <si>
    <t>MIHS-107Z:G05</t>
  </si>
  <si>
    <t>hsa-miR-652-3p</t>
  </si>
  <si>
    <t>MIHS-107Z:G06</t>
  </si>
  <si>
    <t>MIHS-107Z:G07</t>
  </si>
  <si>
    <t>MIHS-107Z:G08</t>
  </si>
  <si>
    <t>hsa-miR-9-3p</t>
  </si>
  <si>
    <t>MIHS-107Z:G09</t>
  </si>
  <si>
    <t>MIHS-107Z:G10</t>
  </si>
  <si>
    <t>MIHS-107Z:G11</t>
  </si>
  <si>
    <t>hsa-miR-95-3p</t>
  </si>
  <si>
    <t>MIHS-107Z:G12</t>
  </si>
  <si>
    <t>MIHS-107Z:H01</t>
  </si>
  <si>
    <t>MIHS-107Z:H02</t>
  </si>
  <si>
    <t>MIHS-107Z:H03</t>
  </si>
  <si>
    <t>MIHS-107Z:H04</t>
  </si>
  <si>
    <t>MIHS-107Z:H05</t>
  </si>
  <si>
    <t>MIHS-107Z:H06</t>
  </si>
  <si>
    <t>MIHS-107Z:H07</t>
  </si>
  <si>
    <t>MIHS-107Z:H08</t>
  </si>
  <si>
    <t>MIHS-107Z:H09</t>
  </si>
  <si>
    <t>MIHS-107Z:H10</t>
  </si>
  <si>
    <t>MIHS-107Z:H11</t>
  </si>
  <si>
    <t>MIHS-107Z:H12</t>
  </si>
  <si>
    <t>MIHS-108Z:A01</t>
  </si>
  <si>
    <t>MIHS-108Z:A02</t>
  </si>
  <si>
    <t>MIHS-108Z:A03</t>
  </si>
  <si>
    <t>MIHS-108Z:A04</t>
  </si>
  <si>
    <t>MIHS-108Z:A05</t>
  </si>
  <si>
    <t>MIHS-108Z:A06</t>
  </si>
  <si>
    <t>MIHS-108Z:A07</t>
  </si>
  <si>
    <t>MIHS-108Z:A08</t>
  </si>
  <si>
    <t>MIHS-108Z:A09</t>
  </si>
  <si>
    <t>MIHS-108Z:A10</t>
  </si>
  <si>
    <t>MIHS-108Z:A11</t>
  </si>
  <si>
    <t>MIHS-108Z:A12</t>
  </si>
  <si>
    <t>MIHS-108Z:B01</t>
  </si>
  <si>
    <t>MIHS-108Z:B02</t>
  </si>
  <si>
    <t>MIHS-108Z:B03</t>
  </si>
  <si>
    <t>MIHS-108Z:B04</t>
  </si>
  <si>
    <t>MIHS-108Z:B05</t>
  </si>
  <si>
    <t>MIHS-108Z:B06</t>
  </si>
  <si>
    <t>MIHS-108Z:B07</t>
  </si>
  <si>
    <t>MIHS-108Z:B08</t>
  </si>
  <si>
    <t>MIHS-108Z:B09</t>
  </si>
  <si>
    <t>MIHS-108Z:B10</t>
  </si>
  <si>
    <t>MIHS-108Z:B11</t>
  </si>
  <si>
    <t>MIHS-108Z:B12</t>
  </si>
  <si>
    <t>MIHS-108Z:C01</t>
  </si>
  <si>
    <t>MIHS-108Z:C02</t>
  </si>
  <si>
    <t>hsa-miR-153-3p</t>
  </si>
  <si>
    <t>MIHS-108Z:C03</t>
  </si>
  <si>
    <t>MIHS-108Z:C04</t>
  </si>
  <si>
    <t>MIHS-108Z:C05</t>
  </si>
  <si>
    <t>MIHS-108Z:C06</t>
  </si>
  <si>
    <t>MIHS-108Z:C07</t>
  </si>
  <si>
    <t>MIHS-108Z:C08</t>
  </si>
  <si>
    <t>MIHS-108Z:C09</t>
  </si>
  <si>
    <t>MIHS-108Z:C10</t>
  </si>
  <si>
    <t>MIHS-108Z:C11</t>
  </si>
  <si>
    <t>MIHS-108Z:C12</t>
  </si>
  <si>
    <t>MIHS-108Z:D01</t>
  </si>
  <si>
    <t>MIHS-108Z:D02</t>
  </si>
  <si>
    <t>MIHS-108Z:D03</t>
  </si>
  <si>
    <t>MIHS-108Z:D04</t>
  </si>
  <si>
    <t>hsa-miR-190a-5p</t>
  </si>
  <si>
    <t>MIHS-108Z:D05</t>
  </si>
  <si>
    <t>MIHS-108Z:D06</t>
  </si>
  <si>
    <t>MIHS-108Z:D07</t>
  </si>
  <si>
    <t>MIHS-108Z:D08</t>
  </si>
  <si>
    <t>MIHS-108Z:D09</t>
  </si>
  <si>
    <t>MIHS-108Z:D10</t>
  </si>
  <si>
    <t>MIHS-108Z:D11</t>
  </si>
  <si>
    <t>MIHS-108Z:D12</t>
  </si>
  <si>
    <t>MIHS-108Z:E01</t>
  </si>
  <si>
    <t>hsa-miR-216a-5p</t>
  </si>
  <si>
    <t>MIHS-108Z:E02</t>
  </si>
  <si>
    <t>hsa-miR-217</t>
  </si>
  <si>
    <t>MIHS-108Z:E03</t>
  </si>
  <si>
    <t>MIHS-108Z:E04</t>
  </si>
  <si>
    <t>MIHS-108Z:E05</t>
  </si>
  <si>
    <t>MIHS-108Z:E06</t>
  </si>
  <si>
    <t>hsa-miR-222-5p</t>
  </si>
  <si>
    <t>MIHS-108Z:E07</t>
  </si>
  <si>
    <t>MIHS-108Z:E08</t>
  </si>
  <si>
    <t>MIHS-108Z:E09</t>
  </si>
  <si>
    <t>MIHS-108Z:E10</t>
  </si>
  <si>
    <t>MIHS-108Z:E11</t>
  </si>
  <si>
    <t>MIHS-108Z:E12</t>
  </si>
  <si>
    <t>MIHS-108Z:F01</t>
  </si>
  <si>
    <t>MIHS-108Z:F02</t>
  </si>
  <si>
    <t>MIHS-108Z:F03</t>
  </si>
  <si>
    <t>MIHS-108Z:F04</t>
  </si>
  <si>
    <t>MIHS-108Z:F05</t>
  </si>
  <si>
    <t>MIHS-108Z:F06</t>
  </si>
  <si>
    <t>MIHS-108Z:F07</t>
  </si>
  <si>
    <t>MIHS-108Z:F08</t>
  </si>
  <si>
    <t>MIHS-108Z:F09</t>
  </si>
  <si>
    <t>hsa-miR-323a-5p</t>
  </si>
  <si>
    <t>MIHS-108Z:F10</t>
  </si>
  <si>
    <t>hsa-miR-324-5p</t>
  </si>
  <si>
    <t>MIHS-108Z:F11</t>
  </si>
  <si>
    <t>hsa-miR-326</t>
  </si>
  <si>
    <t>MIHS-108Z:F12</t>
  </si>
  <si>
    <t>MIHS-108Z:G01</t>
  </si>
  <si>
    <t>hsa-miR-331-5p</t>
  </si>
  <si>
    <t>MIHS-108Z:G02</t>
  </si>
  <si>
    <t>MIHS-108Z:G03</t>
  </si>
  <si>
    <t>MIHS-108Z:G04</t>
  </si>
  <si>
    <t>MIHS-108Z:G05</t>
  </si>
  <si>
    <t>MIHS-108Z:G06</t>
  </si>
  <si>
    <t>hsa-miR-486-5p</t>
  </si>
  <si>
    <t>MIHS-108Z:G07</t>
  </si>
  <si>
    <t>MIHS-108Z:G08</t>
  </si>
  <si>
    <t>MIHS-108Z:G09</t>
  </si>
  <si>
    <t>MIHS-108Z:G10</t>
  </si>
  <si>
    <t>MIHS-108Z:G11</t>
  </si>
  <si>
    <t>MIHS-108Z:G12</t>
  </si>
  <si>
    <t>MIHS-108Z:H01</t>
  </si>
  <si>
    <t>MIHS-108Z:H02</t>
  </si>
  <si>
    <t>MIHS-108Z:H03</t>
  </si>
  <si>
    <t>MIHS-108Z:H04</t>
  </si>
  <si>
    <t>MIHS-108Z:H05</t>
  </si>
  <si>
    <t>MIHS-108Z:H06</t>
  </si>
  <si>
    <t>MIHS-108Z:H07</t>
  </si>
  <si>
    <t>MIHS-108Z:H08</t>
  </si>
  <si>
    <t>MIHS-108Z:H09</t>
  </si>
  <si>
    <t>MIHS-108Z:H10</t>
  </si>
  <si>
    <t>MIHS-108Z:H11</t>
  </si>
  <si>
    <t>MIHS-108Z:H12</t>
  </si>
  <si>
    <t>MIHS-109Z:A01</t>
  </si>
  <si>
    <t>MIHS-109Z:A02</t>
  </si>
  <si>
    <t>MIHS-109Z:A03</t>
  </si>
  <si>
    <t>MIHS-109Z:A04</t>
  </si>
  <si>
    <t>MIHS-109Z:A05</t>
  </si>
  <si>
    <t>MIHS-109Z:A06</t>
  </si>
  <si>
    <t>MIHS-109Z:A07</t>
  </si>
  <si>
    <t>MIHS-109Z:A08</t>
  </si>
  <si>
    <t>MIHS-109Z:A09</t>
  </si>
  <si>
    <t>MIHS-109Z:A10</t>
  </si>
  <si>
    <t>MIHS-109Z:A11</t>
  </si>
  <si>
    <t>MIHS-109Z:A12</t>
  </si>
  <si>
    <t>MIHS-109Z:B01</t>
  </si>
  <si>
    <t>MIHS-109Z:B02</t>
  </si>
  <si>
    <t>MIHS-109Z:B03</t>
  </si>
  <si>
    <t>hsa-miR-125b-1-3p</t>
  </si>
  <si>
    <t>MIHS-109Z:B04</t>
  </si>
  <si>
    <t>MIHS-109Z:B05</t>
  </si>
  <si>
    <t>MIHS-109Z:B06</t>
  </si>
  <si>
    <t>MIHS-109Z:B07</t>
  </si>
  <si>
    <t>MIHS-109Z:B08</t>
  </si>
  <si>
    <t>MIHS-109Z:B09</t>
  </si>
  <si>
    <t>MIHS-109Z:B10</t>
  </si>
  <si>
    <t>MIHS-109Z:B11</t>
  </si>
  <si>
    <t>MIHS-109Z:B12</t>
  </si>
  <si>
    <t>MIHS-109Z:C01</t>
  </si>
  <si>
    <t>MIHS-109Z:C02</t>
  </si>
  <si>
    <t>MIHS-109Z:C03</t>
  </si>
  <si>
    <t>MIHS-109Z:C04</t>
  </si>
  <si>
    <t>MIHS-109Z:C05</t>
  </si>
  <si>
    <t>MIHS-109Z:C06</t>
  </si>
  <si>
    <t>MIHS-109Z:C07</t>
  </si>
  <si>
    <t>MIHS-109Z:C08</t>
  </si>
  <si>
    <t>MIHS-109Z:C09</t>
  </si>
  <si>
    <t>MIHS-109Z:C10</t>
  </si>
  <si>
    <t>MIHS-109Z:C11</t>
  </si>
  <si>
    <t>MIHS-109Z:C12</t>
  </si>
  <si>
    <t>MIHS-109Z:D01</t>
  </si>
  <si>
    <t>MIHS-109Z:D02</t>
  </si>
  <si>
    <t>MIHS-109Z:D03</t>
  </si>
  <si>
    <t>MIHS-109Z:D04</t>
  </si>
  <si>
    <t>hsa-miR-199a-3p hsa-miR-199b-3p</t>
  </si>
  <si>
    <t>MIHS-109Z:D05</t>
  </si>
  <si>
    <t>hsa-miR-199a-5p</t>
  </si>
  <si>
    <t>MIHS-109Z:D06</t>
  </si>
  <si>
    <t>MIHS-109Z:D07</t>
  </si>
  <si>
    <t>MIHS-109Z:D08</t>
  </si>
  <si>
    <t>MIHS-109Z:D09</t>
  </si>
  <si>
    <t>MIHS-109Z:D10</t>
  </si>
  <si>
    <t>MIHS-109Z:D11</t>
  </si>
  <si>
    <t>MIHS-109Z:D12</t>
  </si>
  <si>
    <t>MIHS-109Z:E01</t>
  </si>
  <si>
    <t>MIHS-109Z:E02</t>
  </si>
  <si>
    <t>MIHS-109Z:E03</t>
  </si>
  <si>
    <t>MIHS-109Z:E04</t>
  </si>
  <si>
    <t>MIHS-109Z:E05</t>
  </si>
  <si>
    <t>MIHS-109Z:E06</t>
  </si>
  <si>
    <t>MIHS-109Z:E07</t>
  </si>
  <si>
    <t>MIHS-109Z:E08</t>
  </si>
  <si>
    <t>MIHS-109Z:E09</t>
  </si>
  <si>
    <t>MIHS-109Z:E10</t>
  </si>
  <si>
    <t>MIHS-109Z:E11</t>
  </si>
  <si>
    <t>MIHS-109Z:E12</t>
  </si>
  <si>
    <t>MIHS-109Z:F01</t>
  </si>
  <si>
    <t>MIHS-109Z:F02</t>
  </si>
  <si>
    <t>MIHS-109Z:F03</t>
  </si>
  <si>
    <t>MIHS-109Z:F04</t>
  </si>
  <si>
    <t>MIHS-109Z:F05</t>
  </si>
  <si>
    <t>MIHS-109Z:F06</t>
  </si>
  <si>
    <t>MIHS-109Z:F07</t>
  </si>
  <si>
    <t>MIHS-109Z:F08</t>
  </si>
  <si>
    <t>MIHS-109Z:F09</t>
  </si>
  <si>
    <t>MIHS-109Z:F10</t>
  </si>
  <si>
    <t>MIHS-109Z:F11</t>
  </si>
  <si>
    <t>MIHS-109Z:F12</t>
  </si>
  <si>
    <t>MIHS-109Z:G01</t>
  </si>
  <si>
    <t>hsa-miR-429</t>
  </si>
  <si>
    <t>MIHS-109Z:G02</t>
  </si>
  <si>
    <t>MIHS-109Z:G03</t>
  </si>
  <si>
    <t>MIHS-109Z:G04</t>
  </si>
  <si>
    <t>hsa-miR-495-3p</t>
  </si>
  <si>
    <t>MIHS-109Z:G05</t>
  </si>
  <si>
    <t>MIHS-109Z:G06</t>
  </si>
  <si>
    <t>MIHS-109Z:G07</t>
  </si>
  <si>
    <t>MIHS-109Z:G08</t>
  </si>
  <si>
    <t>hsa-miR-613</t>
  </si>
  <si>
    <t>MIHS-109Z:G09</t>
  </si>
  <si>
    <t>MIHS-109Z:G10</t>
  </si>
  <si>
    <t>MIHS-109Z:G11</t>
  </si>
  <si>
    <t>MIHS-109Z:G12</t>
  </si>
  <si>
    <t>MIHS-109Z:H01</t>
  </si>
  <si>
    <t>MIHS-109Z:H02</t>
  </si>
  <si>
    <t>MIHS-109Z:H03</t>
  </si>
  <si>
    <t>MIHS-109Z:H04</t>
  </si>
  <si>
    <t>MIHS-109Z:H05</t>
  </si>
  <si>
    <t>MIHS-109Z:H06</t>
  </si>
  <si>
    <t>MIHS-109Z:H07</t>
  </si>
  <si>
    <t>MIHS-109Z:H08</t>
  </si>
  <si>
    <t>MIHS-109Z:H09</t>
  </si>
  <si>
    <t>MIHS-109Z:H10</t>
  </si>
  <si>
    <t>MIHS-109Z:H11</t>
  </si>
  <si>
    <t>MIHS-109Z:H12</t>
  </si>
  <si>
    <t>MIHS-110Z:A01</t>
  </si>
  <si>
    <t>MIHS-110Z:A02</t>
  </si>
  <si>
    <t>MIHS-110Z:A03</t>
  </si>
  <si>
    <t>MIHS-110Z:A04</t>
  </si>
  <si>
    <t>MIHS-110Z:A05</t>
  </si>
  <si>
    <t>MIHS-110Z:A06</t>
  </si>
  <si>
    <t>MIHS-110Z:A07</t>
  </si>
  <si>
    <t>MIHS-110Z:A08</t>
  </si>
  <si>
    <t>MIHS-110Z:A09</t>
  </si>
  <si>
    <t>MIHS-110Z:A10</t>
  </si>
  <si>
    <t>MIHS-110Z:A11</t>
  </si>
  <si>
    <t>MIHS-110Z:A12</t>
  </si>
  <si>
    <t>MIHS-110Z:B01</t>
  </si>
  <si>
    <t>MIHS-110Z:B02</t>
  </si>
  <si>
    <t>MIHS-110Z:B03</t>
  </si>
  <si>
    <t>MIHS-110Z:B04</t>
  </si>
  <si>
    <t>MIHS-110Z:B05</t>
  </si>
  <si>
    <t>MIHS-110Z:B06</t>
  </si>
  <si>
    <t>MIHS-110Z:B07</t>
  </si>
  <si>
    <t>MIHS-110Z:B08</t>
  </si>
  <si>
    <t>MIHS-110Z:B09</t>
  </si>
  <si>
    <t>MIHS-110Z:B10</t>
  </si>
  <si>
    <t>MIHS-110Z:B11</t>
  </si>
  <si>
    <t>MIHS-110Z:B12</t>
  </si>
  <si>
    <t>MIHS-110Z:C01</t>
  </si>
  <si>
    <t>hsa-miR-154-5p</t>
  </si>
  <si>
    <t>MIHS-110Z:C02</t>
  </si>
  <si>
    <t>hsa-miR-154-3p</t>
  </si>
  <si>
    <t>MIHS-110Z:C03</t>
  </si>
  <si>
    <t>MIHS-110Z:C04</t>
  </si>
  <si>
    <t>MIHS-110Z:C05</t>
  </si>
  <si>
    <t>MIHS-110Z:C06</t>
  </si>
  <si>
    <t>MIHS-110Z:C07</t>
  </si>
  <si>
    <t>MIHS-110Z:C08</t>
  </si>
  <si>
    <t>MIHS-110Z:C09</t>
  </si>
  <si>
    <t>MIHS-110Z:C10</t>
  </si>
  <si>
    <t>MIHS-110Z:C11</t>
  </si>
  <si>
    <t>MIHS-110Z:C12</t>
  </si>
  <si>
    <t>MIHS-110Z:D01</t>
  </si>
  <si>
    <t>MIHS-110Z:D02</t>
  </si>
  <si>
    <t>MIHS-110Z:D03</t>
  </si>
  <si>
    <t>MIHS-110Z:D04</t>
  </si>
  <si>
    <t>MIHS-110Z:D05</t>
  </si>
  <si>
    <t>MIHS-110Z:D06</t>
  </si>
  <si>
    <t>MIHS-110Z:D07</t>
  </si>
  <si>
    <t>MIHS-110Z:D08</t>
  </si>
  <si>
    <t>MIHS-110Z:D09</t>
  </si>
  <si>
    <t>MIHS-110Z:D10</t>
  </si>
  <si>
    <t>MIHS-110Z:D11</t>
  </si>
  <si>
    <t>MIHS-110Z:D12</t>
  </si>
  <si>
    <t>MIHS-110Z:E01</t>
  </si>
  <si>
    <t>MIHS-110Z:E02</t>
  </si>
  <si>
    <t>MIHS-110Z:E03</t>
  </si>
  <si>
    <t>MIHS-110Z:E04</t>
  </si>
  <si>
    <t>MIHS-110Z:E05</t>
  </si>
  <si>
    <t>MIHS-110Z:E06</t>
  </si>
  <si>
    <t>MIHS-110Z:E07</t>
  </si>
  <si>
    <t>MIHS-110Z:E08</t>
  </si>
  <si>
    <t>hsa-miR-30a-3p</t>
  </si>
  <si>
    <t>MIHS-110Z:E09</t>
  </si>
  <si>
    <t>MIHS-110Z:E10</t>
  </si>
  <si>
    <t>MIHS-110Z:E11</t>
  </si>
  <si>
    <t>MIHS-110Z:E12</t>
  </si>
  <si>
    <t>MIHS-110Z:F01</t>
  </si>
  <si>
    <t>hsa-miR-34b-3p</t>
  </si>
  <si>
    <t>MIHS-110Z:F02</t>
  </si>
  <si>
    <t>hsa-miR-365a-3p hsa-miR-365b-3p</t>
  </si>
  <si>
    <t>MIHS-110Z:F03</t>
  </si>
  <si>
    <t>hsa-miR-370-3p</t>
  </si>
  <si>
    <t>MIHS-110Z:F04</t>
  </si>
  <si>
    <t>MIHS-110Z:F05</t>
  </si>
  <si>
    <t>MIHS-110Z:F06</t>
  </si>
  <si>
    <t>hsa-miR-376a-3p</t>
  </si>
  <si>
    <t>MIHS-110Z:F07</t>
  </si>
  <si>
    <t>hsa-miR-377-3p</t>
  </si>
  <si>
    <t>MIHS-110Z:F08</t>
  </si>
  <si>
    <t>MIHS-110Z:F09</t>
  </si>
  <si>
    <t>MIHS-110Z:F10</t>
  </si>
  <si>
    <t>MIHS-110Z:F11</t>
  </si>
  <si>
    <t>MIHS-110Z:F12</t>
  </si>
  <si>
    <t>MIHS-110Z:G01</t>
  </si>
  <si>
    <t>hsa-miR-487b-3p</t>
  </si>
  <si>
    <t>MIHS-110Z:G02</t>
  </si>
  <si>
    <t>hsa-miR-492</t>
  </si>
  <si>
    <t>MIHS-110Z:G03</t>
  </si>
  <si>
    <t>MIHS-110Z:G04</t>
  </si>
  <si>
    <t>hsa-miR-507</t>
  </si>
  <si>
    <t>MIHS-110Z:G05</t>
  </si>
  <si>
    <t>hsa-miR-514a-3p</t>
  </si>
  <si>
    <t>MIHS-110Z:G06</t>
  </si>
  <si>
    <t>MIHS-110Z:G07</t>
  </si>
  <si>
    <t>hsa-miR-519e-3p</t>
  </si>
  <si>
    <t>MIHS-110Z:G08</t>
  </si>
  <si>
    <t>MIHS-110Z:G09</t>
  </si>
  <si>
    <t>hsa-miR-637</t>
  </si>
  <si>
    <t>MIHS-110Z:G10</t>
  </si>
  <si>
    <t>MIHS-110Z:G11</t>
  </si>
  <si>
    <t>MIHS-110Z:G12</t>
  </si>
  <si>
    <t>MIHS-110Z:H01</t>
  </si>
  <si>
    <t>MIHS-110Z:H02</t>
  </si>
  <si>
    <t>MIHS-110Z:H03</t>
  </si>
  <si>
    <t>MIHS-110Z:H04</t>
  </si>
  <si>
    <t>MIHS-110Z:H05</t>
  </si>
  <si>
    <t>MIHS-110Z:H06</t>
  </si>
  <si>
    <t>MIHS-110Z:H07</t>
  </si>
  <si>
    <t>MIHS-110Z:H08</t>
  </si>
  <si>
    <t>MIHS-110Z:H09</t>
  </si>
  <si>
    <t>MIHS-110Z:H10</t>
  </si>
  <si>
    <t>MIHS-110Z:H11</t>
  </si>
  <si>
    <t>MIHS-110Z:H12</t>
  </si>
  <si>
    <t>MIHS-111Z:A01</t>
  </si>
  <si>
    <t>MIHS-111Z:A02</t>
  </si>
  <si>
    <t>MIHS-111Z:A03</t>
  </si>
  <si>
    <t>MIHS-111Z:A04</t>
  </si>
  <si>
    <t>MIHS-111Z:A05</t>
  </si>
  <si>
    <t>MIHS-111Z:A06</t>
  </si>
  <si>
    <t>MIHS-111Z:A07</t>
  </si>
  <si>
    <t>MIHS-111Z:A08</t>
  </si>
  <si>
    <t>MIHS-111Z:A09</t>
  </si>
  <si>
    <t>MIHS-111Z:A10</t>
  </si>
  <si>
    <t>MIHS-111Z:A11</t>
  </si>
  <si>
    <t>MIHS-111Z:A12</t>
  </si>
  <si>
    <t>MIHS-111Z:B01</t>
  </si>
  <si>
    <t>MIHS-111Z:B02</t>
  </si>
  <si>
    <t>MIHS-111Z:B03</t>
  </si>
  <si>
    <t>MIHS-111Z:B04</t>
  </si>
  <si>
    <t>MIHS-111Z:B05</t>
  </si>
  <si>
    <t>MIHS-111Z:B06</t>
  </si>
  <si>
    <t>MIHS-111Z:B07</t>
  </si>
  <si>
    <t>MIHS-111Z:B08</t>
  </si>
  <si>
    <t>MIHS-111Z:B09</t>
  </si>
  <si>
    <t>MIHS-111Z:B10</t>
  </si>
  <si>
    <t>MIHS-111Z:B11</t>
  </si>
  <si>
    <t>MIHS-111Z:B12</t>
  </si>
  <si>
    <t>MIHS-111Z:C01</t>
  </si>
  <si>
    <t>MIHS-111Z:C02</t>
  </si>
  <si>
    <t>MIHS-111Z:C03</t>
  </si>
  <si>
    <t>MIHS-111Z:C04</t>
  </si>
  <si>
    <t>hsa-miR-15a-3p</t>
  </si>
  <si>
    <t>MIHS-111Z:C05</t>
  </si>
  <si>
    <t>MIHS-111Z:C06</t>
  </si>
  <si>
    <t>MIHS-111Z:C07</t>
  </si>
  <si>
    <t>MIHS-111Z:C08</t>
  </si>
  <si>
    <t>MIHS-111Z:C09</t>
  </si>
  <si>
    <t>MIHS-111Z:C10</t>
  </si>
  <si>
    <t>MIHS-111Z:C11</t>
  </si>
  <si>
    <t>MIHS-111Z:C12</t>
  </si>
  <si>
    <t>MIHS-111Z:D01</t>
  </si>
  <si>
    <t>MIHS-111Z:D02</t>
  </si>
  <si>
    <t>MIHS-111Z:D03</t>
  </si>
  <si>
    <t>MIHS-111Z:D04</t>
  </si>
  <si>
    <t>MIHS-111Z:D05</t>
  </si>
  <si>
    <t>MIHS-111Z:D06</t>
  </si>
  <si>
    <t>MIHS-111Z:D07</t>
  </si>
  <si>
    <t>MIHS-111Z:D08</t>
  </si>
  <si>
    <t>MIHS-111Z:D09</t>
  </si>
  <si>
    <t>MIHS-111Z:D10</t>
  </si>
  <si>
    <t>MIHS-111Z:D11</t>
  </si>
  <si>
    <t>MIHS-111Z:D12</t>
  </si>
  <si>
    <t>MIHS-111Z:E01</t>
  </si>
  <si>
    <t>MIHS-111Z:E02</t>
  </si>
  <si>
    <t>MIHS-111Z:E03</t>
  </si>
  <si>
    <t>MIHS-111Z:E04</t>
  </si>
  <si>
    <t>MIHS-111Z:E05</t>
  </si>
  <si>
    <t>MIHS-111Z:E06</t>
  </si>
  <si>
    <t>MIHS-111Z:E07</t>
  </si>
  <si>
    <t>MIHS-111Z:E08</t>
  </si>
  <si>
    <t>MIHS-111Z:E09</t>
  </si>
  <si>
    <t>MIHS-111Z:E10</t>
  </si>
  <si>
    <t>MIHS-111Z:E11</t>
  </si>
  <si>
    <t>MIHS-111Z:E12</t>
  </si>
  <si>
    <t>MIHS-111Z:F01</t>
  </si>
  <si>
    <t>MIHS-111Z:F02</t>
  </si>
  <si>
    <t>MIHS-111Z:F03</t>
  </si>
  <si>
    <t>MIHS-111Z:F04</t>
  </si>
  <si>
    <t>MIHS-111Z:F05</t>
  </si>
  <si>
    <t>MIHS-111Z:F06</t>
  </si>
  <si>
    <t>MIHS-111Z:F07</t>
  </si>
  <si>
    <t>MIHS-111Z:F08</t>
  </si>
  <si>
    <t>MIHS-111Z:F09</t>
  </si>
  <si>
    <t>MIHS-111Z:F10</t>
  </si>
  <si>
    <t>MIHS-111Z:F11</t>
  </si>
  <si>
    <t>MIHS-111Z:F12</t>
  </si>
  <si>
    <t>MIHS-111Z:G01</t>
  </si>
  <si>
    <t>hsa-miR-331-3p</t>
  </si>
  <si>
    <t>MIHS-111Z:G02</t>
  </si>
  <si>
    <t>MIHS-111Z:G03</t>
  </si>
  <si>
    <t>MIHS-111Z:G04</t>
  </si>
  <si>
    <t>MIHS-111Z:G05</t>
  </si>
  <si>
    <t>MIHS-111Z:G06</t>
  </si>
  <si>
    <t>MIHS-111Z:G07</t>
  </si>
  <si>
    <t>MIHS-111Z:G08</t>
  </si>
  <si>
    <t>MIHS-111Z:G09</t>
  </si>
  <si>
    <t>MIHS-111Z:G10</t>
  </si>
  <si>
    <t>MIHS-111Z:G11</t>
  </si>
  <si>
    <t>MIHS-111Z:G12</t>
  </si>
  <si>
    <t>MIHS-111Z:H01</t>
  </si>
  <si>
    <t>MIHS-111Z:H02</t>
  </si>
  <si>
    <t>MIHS-111Z:H03</t>
  </si>
  <si>
    <t>MIHS-111Z:H04</t>
  </si>
  <si>
    <t>MIHS-111Z:H05</t>
  </si>
  <si>
    <t>MIHS-111Z:H06</t>
  </si>
  <si>
    <t>MIHS-111Z:H07</t>
  </si>
  <si>
    <t>MIHS-111Z:H08</t>
  </si>
  <si>
    <t>MIHS-111Z:H09</t>
  </si>
  <si>
    <t>MIHS-111Z:H10</t>
  </si>
  <si>
    <t>MIHS-111Z:H11</t>
  </si>
  <si>
    <t>MIHS-111Z:H12</t>
  </si>
  <si>
    <t>MIHS-112Z:A01</t>
  </si>
  <si>
    <t>MIHS-112Z:A02</t>
  </si>
  <si>
    <t>MIHS-112Z:A03</t>
  </si>
  <si>
    <t>MIHS-112Z:A04</t>
  </si>
  <si>
    <t>MIHS-112Z:A05</t>
  </si>
  <si>
    <t>MIHS-112Z:A06</t>
  </si>
  <si>
    <t>MIHS-112Z:A07</t>
  </si>
  <si>
    <t>MIHS-112Z:A08</t>
  </si>
  <si>
    <t>MIHS-112Z:A09</t>
  </si>
  <si>
    <t>MIHS-112Z:A10</t>
  </si>
  <si>
    <t>MIHS-112Z:A11</t>
  </si>
  <si>
    <t>MIHS-112Z:A12</t>
  </si>
  <si>
    <t>MIHS-112Z:B01</t>
  </si>
  <si>
    <t>MIHS-112Z:B02</t>
  </si>
  <si>
    <t>MIHS-112Z:B03</t>
  </si>
  <si>
    <t>MIHS-112Z:B04</t>
  </si>
  <si>
    <t>MIHS-112Z:B05</t>
  </si>
  <si>
    <t>MIHS-112Z:B06</t>
  </si>
  <si>
    <t>MIHS-112Z:B07</t>
  </si>
  <si>
    <t>MIHS-112Z:B08</t>
  </si>
  <si>
    <t>MIHS-112Z:B09</t>
  </si>
  <si>
    <t>MIHS-112Z:B10</t>
  </si>
  <si>
    <t>MIHS-112Z:B11</t>
  </si>
  <si>
    <t>MIHS-112Z:B12</t>
  </si>
  <si>
    <t>MIHS-112Z:C01</t>
  </si>
  <si>
    <t>MIHS-112Z:C02</t>
  </si>
  <si>
    <t>MIHS-112Z:C03</t>
  </si>
  <si>
    <t>MIHS-112Z:C04</t>
  </si>
  <si>
    <t>MIHS-112Z:C05</t>
  </si>
  <si>
    <t>MIHS-112Z:C06</t>
  </si>
  <si>
    <t>MIHS-112Z:C07</t>
  </si>
  <si>
    <t>MIHS-112Z:C08</t>
  </si>
  <si>
    <t>MIHS-112Z:C09</t>
  </si>
  <si>
    <t>MIHS-112Z:C10</t>
  </si>
  <si>
    <t>MIHS-112Z:C11</t>
  </si>
  <si>
    <t>MIHS-112Z:C12</t>
  </si>
  <si>
    <t>MIHS-112Z:D01</t>
  </si>
  <si>
    <t>MIHS-112Z:D02</t>
  </si>
  <si>
    <t>MIHS-112Z:D03</t>
  </si>
  <si>
    <t>MIHS-112Z:D04</t>
  </si>
  <si>
    <t>MIHS-112Z:D05</t>
  </si>
  <si>
    <t>MIHS-112Z:D06</t>
  </si>
  <si>
    <t>MIHS-112Z:D07</t>
  </si>
  <si>
    <t>MIHS-112Z:D08</t>
  </si>
  <si>
    <t>MIHS-112Z:D09</t>
  </si>
  <si>
    <t>MIHS-112Z:D10</t>
  </si>
  <si>
    <t>MIHS-112Z:D11</t>
  </si>
  <si>
    <t>MIHS-112Z:D12</t>
  </si>
  <si>
    <t>MIHS-112Z:E01</t>
  </si>
  <si>
    <t>MIHS-112Z:E02</t>
  </si>
  <si>
    <t>MIHS-112Z:E03</t>
  </si>
  <si>
    <t>MIHS-112Z:E04</t>
  </si>
  <si>
    <t>MIHS-112Z:E05</t>
  </si>
  <si>
    <t>MIHS-112Z:E06</t>
  </si>
  <si>
    <t>MIHS-112Z:E07</t>
  </si>
  <si>
    <t>MIHS-112Z:E08</t>
  </si>
  <si>
    <t>MIHS-112Z:E09</t>
  </si>
  <si>
    <t>MIHS-112Z:E10</t>
  </si>
  <si>
    <t>MIHS-112Z:E11</t>
  </si>
  <si>
    <t>MIHS-112Z:E12</t>
  </si>
  <si>
    <t>hsa-miR-3163</t>
  </si>
  <si>
    <t>MIHS-112Z:F01</t>
  </si>
  <si>
    <t>MIHS-112Z:F02</t>
  </si>
  <si>
    <t>hsa-miR-330-3p</t>
  </si>
  <si>
    <t>MIHS-112Z:F03</t>
  </si>
  <si>
    <t>MIHS-112Z:F04</t>
  </si>
  <si>
    <t>MIHS-112Z:F05</t>
  </si>
  <si>
    <t>MIHS-112Z:F06</t>
  </si>
  <si>
    <t>MIHS-112Z:F07</t>
  </si>
  <si>
    <t>hsa-miR-361-5p</t>
  </si>
  <si>
    <t>MIHS-112Z:F08</t>
  </si>
  <si>
    <t>MIHS-112Z:F09</t>
  </si>
  <si>
    <t>hsa-miR-3662</t>
  </si>
  <si>
    <t>MIHS-112Z:F10</t>
  </si>
  <si>
    <t>hsa-miR-3666</t>
  </si>
  <si>
    <t>MIHS-112Z:F11</t>
  </si>
  <si>
    <t>hsa-miR-374b-5p hsa-miR-374c-5p</t>
  </si>
  <si>
    <t>MIHS-112Z:F12</t>
  </si>
  <si>
    <t>MIHS-112Z:G01</t>
  </si>
  <si>
    <t>MIHS-112Z:G02</t>
  </si>
  <si>
    <t>MIHS-112Z:G03</t>
  </si>
  <si>
    <t>MIHS-112Z:G04</t>
  </si>
  <si>
    <t>hsa-miR-494-3p</t>
  </si>
  <si>
    <t>MIHS-112Z:G05</t>
  </si>
  <si>
    <t>hsa-miR-616-3p</t>
  </si>
  <si>
    <t>MIHS-112Z:G06</t>
  </si>
  <si>
    <t>MIHS-112Z:G07</t>
  </si>
  <si>
    <t>MIHS-112Z:G08</t>
  </si>
  <si>
    <t>MIHS-112Z:G09</t>
  </si>
  <si>
    <t>MIHS-112Z:G10</t>
  </si>
  <si>
    <t>MIHS-112Z:G11</t>
  </si>
  <si>
    <t>MIHS-112Z:G12</t>
  </si>
  <si>
    <t>MIHS-112Z:H01</t>
  </si>
  <si>
    <t>MIHS-112Z:H02</t>
  </si>
  <si>
    <t>MIHS-112Z:H03</t>
  </si>
  <si>
    <t>MIHS-112Z:H04</t>
  </si>
  <si>
    <t>MIHS-112Z:H05</t>
  </si>
  <si>
    <t>MIHS-112Z:H06</t>
  </si>
  <si>
    <t>MIHS-112Z:H07</t>
  </si>
  <si>
    <t>MIHS-112Z:H08</t>
  </si>
  <si>
    <t>MIHS-112Z:H09</t>
  </si>
  <si>
    <t>MIHS-112Z:H10</t>
  </si>
  <si>
    <t>MIHS-112Z:H11</t>
  </si>
  <si>
    <t>MIHS-112Z:H12</t>
  </si>
  <si>
    <t>MIHS-113Z:A01</t>
  </si>
  <si>
    <t>MIHS-113Z:A02</t>
  </si>
  <si>
    <t>MIHS-113Z:A03</t>
  </si>
  <si>
    <t>MIHS-113Z:A04</t>
  </si>
  <si>
    <t>MIHS-113Z:A05</t>
  </si>
  <si>
    <t>MIHS-113Z:A06</t>
  </si>
  <si>
    <t>MIHS-113Z:A07</t>
  </si>
  <si>
    <t>MIHS-113Z:A08</t>
  </si>
  <si>
    <t>MIHS-113Z:A09</t>
  </si>
  <si>
    <t>MIHS-113Z:A10</t>
  </si>
  <si>
    <t>MIHS-113Z:A11</t>
  </si>
  <si>
    <t>MIHS-113Z:A12</t>
  </si>
  <si>
    <t>MIHS-113Z:B01</t>
  </si>
  <si>
    <t>MIHS-113Z:B02</t>
  </si>
  <si>
    <t>MIHS-113Z:B03</t>
  </si>
  <si>
    <t>MIHS-113Z:B04</t>
  </si>
  <si>
    <t>MIHS-113Z:B05</t>
  </si>
  <si>
    <t>MIHS-113Z:B06</t>
  </si>
  <si>
    <t>MIHS-113Z:B07</t>
  </si>
  <si>
    <t>MIHS-113Z:B08</t>
  </si>
  <si>
    <t>MIHS-113Z:B09</t>
  </si>
  <si>
    <t>MIHS-113Z:B10</t>
  </si>
  <si>
    <t>MIHS-113Z:B11</t>
  </si>
  <si>
    <t>MIHS-113Z:B12</t>
  </si>
  <si>
    <t>MIHS-113Z:C01</t>
  </si>
  <si>
    <t>MIHS-113Z:C02</t>
  </si>
  <si>
    <t>MIHS-113Z:C03</t>
  </si>
  <si>
    <t>MIHS-113Z:C04</t>
  </si>
  <si>
    <t>MIHS-113Z:C05</t>
  </si>
  <si>
    <t>MIHS-113Z:C06</t>
  </si>
  <si>
    <t>MIHS-113Z:C07</t>
  </si>
  <si>
    <t>MIHS-113Z:C08</t>
  </si>
  <si>
    <t>MIHS-113Z:C09</t>
  </si>
  <si>
    <t>MIHS-113Z:C10</t>
  </si>
  <si>
    <t>MIHS-113Z:C11</t>
  </si>
  <si>
    <t>MIHS-113Z:C12</t>
  </si>
  <si>
    <t>MIHS-113Z:D01</t>
  </si>
  <si>
    <t>MIHS-113Z:D02</t>
  </si>
  <si>
    <t>MIHS-113Z:D03</t>
  </si>
  <si>
    <t>MIHS-113Z:D04</t>
  </si>
  <si>
    <t>MIHS-113Z:D05</t>
  </si>
  <si>
    <t>MIHS-113Z:D06</t>
  </si>
  <si>
    <t>hsa-miR-208b-3p</t>
  </si>
  <si>
    <t>MIHS-113Z:D07</t>
  </si>
  <si>
    <t>MIHS-113Z:D08</t>
  </si>
  <si>
    <t>MIHS-113Z:D09</t>
  </si>
  <si>
    <t>MIHS-113Z:D10</t>
  </si>
  <si>
    <t>MIHS-113Z:D11</t>
  </si>
  <si>
    <t>MIHS-113Z:D12</t>
  </si>
  <si>
    <t>MIHS-113Z:E01</t>
  </si>
  <si>
    <t>MIHS-113Z:E02</t>
  </si>
  <si>
    <t>MIHS-113Z:E03</t>
  </si>
  <si>
    <t>MIHS-113Z:E04</t>
  </si>
  <si>
    <t>MIHS-113Z:E05</t>
  </si>
  <si>
    <t>MIHS-113Z:E06</t>
  </si>
  <si>
    <t>MIHS-113Z:E07</t>
  </si>
  <si>
    <t>MIHS-113Z:E08</t>
  </si>
  <si>
    <t>MIHS-113Z:E09</t>
  </si>
  <si>
    <t>MIHS-113Z:E10</t>
  </si>
  <si>
    <t>MIHS-113Z:E11</t>
  </si>
  <si>
    <t>MIHS-113Z:E12</t>
  </si>
  <si>
    <t>MIHS-113Z:F01</t>
  </si>
  <si>
    <t>MIHS-113Z:F02</t>
  </si>
  <si>
    <t>MIHS-113Z:F03</t>
  </si>
  <si>
    <t>MIHS-113Z:F04</t>
  </si>
  <si>
    <t>MIHS-113Z:F05</t>
  </si>
  <si>
    <t>MIHS-113Z:F06</t>
  </si>
  <si>
    <t>MIHS-113Z:F07</t>
  </si>
  <si>
    <t>MIHS-113Z:F08</t>
  </si>
  <si>
    <t>MIHS-113Z:F09</t>
  </si>
  <si>
    <t>MIHS-113Z:F10</t>
  </si>
  <si>
    <t>MIHS-113Z:F11</t>
  </si>
  <si>
    <t>MIHS-113Z:F12</t>
  </si>
  <si>
    <t>MIHS-113Z:G01</t>
  </si>
  <si>
    <t>MIHS-113Z:G02</t>
  </si>
  <si>
    <t>hsa-miR-423-3p</t>
  </si>
  <si>
    <t>MIHS-113Z:G03</t>
  </si>
  <si>
    <t>MIHS-113Z:G04</t>
  </si>
  <si>
    <t>MIHS-113Z:G05</t>
  </si>
  <si>
    <t>MIHS-113Z:G06</t>
  </si>
  <si>
    <t>MIHS-113Z:G07</t>
  </si>
  <si>
    <t>MIHS-113Z:G08</t>
  </si>
  <si>
    <t>MIHS-113Z:G09</t>
  </si>
  <si>
    <t>MIHS-113Z:G10</t>
  </si>
  <si>
    <t>MIHS-113Z:G11</t>
  </si>
  <si>
    <t>MIHS-113Z:G12</t>
  </si>
  <si>
    <t>MIHS-113Z:H01</t>
  </si>
  <si>
    <t>MIHS-113Z:H02</t>
  </si>
  <si>
    <t>MIHS-113Z:H03</t>
  </si>
  <si>
    <t>MIHS-113Z:H04</t>
  </si>
  <si>
    <t>MIHS-113Z:H05</t>
  </si>
  <si>
    <t>MIHS-113Z:H06</t>
  </si>
  <si>
    <t>MIHS-113Z:H07</t>
  </si>
  <si>
    <t>MIHS-113Z:H08</t>
  </si>
  <si>
    <t>MIHS-113Z:H09</t>
  </si>
  <si>
    <t>MIHS-113Z:H10</t>
  </si>
  <si>
    <t>MIHS-113Z:H11</t>
  </si>
  <si>
    <t>MIHS-113Z:H12</t>
  </si>
  <si>
    <t>MIHS-114Z:A01</t>
  </si>
  <si>
    <t>MIHS-114Z:A02</t>
  </si>
  <si>
    <t>MIHS-114Z:A03</t>
  </si>
  <si>
    <t>MIHS-114Z:A04</t>
  </si>
  <si>
    <t>MIHS-114Z:A05</t>
  </si>
  <si>
    <t>MIHS-114Z:A06</t>
  </si>
  <si>
    <t>MIHS-114Z:A07</t>
  </si>
  <si>
    <t>MIHS-114Z:A08</t>
  </si>
  <si>
    <t>MIHS-114Z:A09</t>
  </si>
  <si>
    <t>MIHS-114Z:A10</t>
  </si>
  <si>
    <t>MIHS-114Z:A11</t>
  </si>
  <si>
    <t>MIHS-114Z:A12</t>
  </si>
  <si>
    <t>hsa-miR-1285-3p</t>
  </si>
  <si>
    <t>MIHS-114Z:B01</t>
  </si>
  <si>
    <t>MIHS-114Z:B02</t>
  </si>
  <si>
    <t>MIHS-114Z:B03</t>
  </si>
  <si>
    <t>MIHS-114Z:B04</t>
  </si>
  <si>
    <t>MIHS-114Z:B05</t>
  </si>
  <si>
    <t>MIHS-114Z:B06</t>
  </si>
  <si>
    <t>MIHS-114Z:B07</t>
  </si>
  <si>
    <t>MIHS-114Z:B08</t>
  </si>
  <si>
    <t>MIHS-114Z:B09</t>
  </si>
  <si>
    <t>hsa-miR-149-3p</t>
  </si>
  <si>
    <t>MIHS-114Z:B10</t>
  </si>
  <si>
    <t>MIHS-114Z:B11</t>
  </si>
  <si>
    <t>MIHS-114Z:B12</t>
  </si>
  <si>
    <t>MIHS-114Z:C01</t>
  </si>
  <si>
    <t>MIHS-114Z:C02</t>
  </si>
  <si>
    <t>MIHS-114Z:C03</t>
  </si>
  <si>
    <t>MIHS-114Z:C04</t>
  </si>
  <si>
    <t>MIHS-114Z:C05</t>
  </si>
  <si>
    <t>MIHS-114Z:C06</t>
  </si>
  <si>
    <t>MIHS-114Z:C07</t>
  </si>
  <si>
    <t>MIHS-114Z:C08</t>
  </si>
  <si>
    <t>MIHS-114Z:C09</t>
  </si>
  <si>
    <t>hsa-miR-186-3p</t>
  </si>
  <si>
    <t>MIHS-114Z:C10</t>
  </si>
  <si>
    <t>MIHS-114Z:C11</t>
  </si>
  <si>
    <t>MIHS-114Z:C12</t>
  </si>
  <si>
    <t>MIHS-114Z:D01</t>
  </si>
  <si>
    <t>MIHS-114Z:D02</t>
  </si>
  <si>
    <t>MIHS-114Z:D03</t>
  </si>
  <si>
    <t>MIHS-114Z:D04</t>
  </si>
  <si>
    <t>MIHS-114Z:D05</t>
  </si>
  <si>
    <t>MIHS-114Z:D06</t>
  </si>
  <si>
    <t>MIHS-114Z:D07</t>
  </si>
  <si>
    <t>MIHS-114Z:D08</t>
  </si>
  <si>
    <t>MIHS-114Z:D09</t>
  </si>
  <si>
    <t>MIHS-114Z:D10</t>
  </si>
  <si>
    <t>MIHS-114Z:D11</t>
  </si>
  <si>
    <t>MIHS-114Z:D12</t>
  </si>
  <si>
    <t>MIHS-114Z:E01</t>
  </si>
  <si>
    <t>MIHS-114Z:E02</t>
  </si>
  <si>
    <t>MIHS-114Z:E03</t>
  </si>
  <si>
    <t>MIHS-114Z:E04</t>
  </si>
  <si>
    <t>MIHS-114Z:E05</t>
  </si>
  <si>
    <t>MIHS-114Z:E06</t>
  </si>
  <si>
    <t>MIHS-114Z:E07</t>
  </si>
  <si>
    <t>MIHS-114Z:E08</t>
  </si>
  <si>
    <t>MIHS-114Z:E09</t>
  </si>
  <si>
    <t>MIHS-114Z:E10</t>
  </si>
  <si>
    <t>MIHS-114Z:E11</t>
  </si>
  <si>
    <t>MIHS-114Z:E12</t>
  </si>
  <si>
    <t>MIHS-114Z:F01</t>
  </si>
  <si>
    <t>MIHS-114Z:F02</t>
  </si>
  <si>
    <t>MIHS-114Z:F03</t>
  </si>
  <si>
    <t>MIHS-114Z:F04</t>
  </si>
  <si>
    <t>MIHS-114Z:F05</t>
  </si>
  <si>
    <t>MIHS-114Z:F06</t>
  </si>
  <si>
    <t>MIHS-114Z:F07</t>
  </si>
  <si>
    <t>MIHS-114Z:F08</t>
  </si>
  <si>
    <t>MIHS-114Z:F09</t>
  </si>
  <si>
    <t>MIHS-114Z:F10</t>
  </si>
  <si>
    <t>MIHS-114Z:F11</t>
  </si>
  <si>
    <t>MIHS-114Z:F12</t>
  </si>
  <si>
    <t>MIHS-114Z:G01</t>
  </si>
  <si>
    <t>MIHS-114Z:G02</t>
  </si>
  <si>
    <t>MIHS-114Z:G03</t>
  </si>
  <si>
    <t>MIHS-114Z:G04</t>
  </si>
  <si>
    <t>hsa-miR-491-5p</t>
  </si>
  <si>
    <t>MIHS-114Z:G05</t>
  </si>
  <si>
    <t>MIHS-114Z:G06</t>
  </si>
  <si>
    <t>hsa-miR-512-5p</t>
  </si>
  <si>
    <t>MIHS-114Z:G07</t>
  </si>
  <si>
    <t>hsa-miR-542-3p</t>
  </si>
  <si>
    <t>MIHS-114Z:G08</t>
  </si>
  <si>
    <t>MIHS-114Z:G09</t>
  </si>
  <si>
    <t>hsa-miR-708-5p</t>
  </si>
  <si>
    <t>MIHS-114Z:G10</t>
  </si>
  <si>
    <t>MIHS-114Z:G11</t>
  </si>
  <si>
    <t>MIHS-114Z:G12</t>
  </si>
  <si>
    <t>MIHS-114Z:H01</t>
  </si>
  <si>
    <t>MIHS-114Z:H02</t>
  </si>
  <si>
    <t>MIHS-114Z:H03</t>
  </si>
  <si>
    <t>MIHS-114Z:H04</t>
  </si>
  <si>
    <t>MIHS-114Z:H05</t>
  </si>
  <si>
    <t>MIHS-114Z:H06</t>
  </si>
  <si>
    <t>MIHS-114Z:H07</t>
  </si>
  <si>
    <t>MIHS-114Z:H08</t>
  </si>
  <si>
    <t>MIHS-114Z:H09</t>
  </si>
  <si>
    <t>MIHS-114Z:H10</t>
  </si>
  <si>
    <t>MIHS-114Z:H11</t>
  </si>
  <si>
    <t>MIHS-114Z:H12</t>
  </si>
  <si>
    <t>MIHS-115Z:A01</t>
  </si>
  <si>
    <t>MIHS-115Z:A02</t>
  </si>
  <si>
    <t>MIHS-115Z:A03</t>
  </si>
  <si>
    <t>MIHS-115Z:A04</t>
  </si>
  <si>
    <t>MIHS-115Z:A05</t>
  </si>
  <si>
    <t>MIHS-115Z:A06</t>
  </si>
  <si>
    <t>MIHS-115Z:A07</t>
  </si>
  <si>
    <t>MIHS-115Z:A08</t>
  </si>
  <si>
    <t>MIHS-115Z:A09</t>
  </si>
  <si>
    <t>MIHS-115Z:A10</t>
  </si>
  <si>
    <t>hsa-miR-127-3p</t>
  </si>
  <si>
    <t>MIHS-115Z:A11</t>
  </si>
  <si>
    <t>hsa-miR-129-2-3p</t>
  </si>
  <si>
    <t>MIHS-115Z:A12</t>
  </si>
  <si>
    <t>MIHS-115Z:B01</t>
  </si>
  <si>
    <t>MIHS-115Z:B02</t>
  </si>
  <si>
    <t>MIHS-115Z:B03</t>
  </si>
  <si>
    <t>MIHS-115Z:B04</t>
  </si>
  <si>
    <t>MIHS-115Z:B05</t>
  </si>
  <si>
    <t>MIHS-115Z:B06</t>
  </si>
  <si>
    <t>MIHS-115Z:B07</t>
  </si>
  <si>
    <t>MIHS-115Z:B08</t>
  </si>
  <si>
    <t>MIHS-115Z:B09</t>
  </si>
  <si>
    <t>MIHS-115Z:B10</t>
  </si>
  <si>
    <t>MIHS-115Z:B11</t>
  </si>
  <si>
    <t>MIHS-115Z:B12</t>
  </si>
  <si>
    <t>MIHS-115Z:C01</t>
  </si>
  <si>
    <t>MIHS-115Z:C02</t>
  </si>
  <si>
    <t>MIHS-115Z:C03</t>
  </si>
  <si>
    <t>MIHS-115Z:C04</t>
  </si>
  <si>
    <t>hsa-miR-193a-3p</t>
  </si>
  <si>
    <t>MIHS-115Z:C05</t>
  </si>
  <si>
    <t>MIHS-115Z:C06</t>
  </si>
  <si>
    <t>MIHS-115Z:C07</t>
  </si>
  <si>
    <t>MIHS-115Z:C08</t>
  </si>
  <si>
    <t>MIHS-115Z:C09</t>
  </si>
  <si>
    <t>MIHS-115Z:C10</t>
  </si>
  <si>
    <t>MIHS-115Z:C11</t>
  </si>
  <si>
    <t>MIHS-115Z:C12</t>
  </si>
  <si>
    <t>MIHS-115Z:D01</t>
  </si>
  <si>
    <t>MIHS-115Z:D02</t>
  </si>
  <si>
    <t>MIHS-115Z:D03</t>
  </si>
  <si>
    <t>MIHS-115Z:D04</t>
  </si>
  <si>
    <t>MIHS-115Z:D05</t>
  </si>
  <si>
    <t>MIHS-115Z:D06</t>
  </si>
  <si>
    <t>MIHS-115Z:D07</t>
  </si>
  <si>
    <t>MIHS-115Z:D08</t>
  </si>
  <si>
    <t>MIHS-115Z:D09</t>
  </si>
  <si>
    <t>MIHS-115Z:D10</t>
  </si>
  <si>
    <t>MIHS-115Z:D11</t>
  </si>
  <si>
    <t>MIHS-115Z:D12</t>
  </si>
  <si>
    <t>MIHS-115Z:E01</t>
  </si>
  <si>
    <t>MIHS-115Z:E02</t>
  </si>
  <si>
    <t>MIHS-115Z:E03</t>
  </si>
  <si>
    <t>MIHS-115Z:E04</t>
  </si>
  <si>
    <t>MIHS-115Z:E05</t>
  </si>
  <si>
    <t>MIHS-115Z:E06</t>
  </si>
  <si>
    <t>hsa-miR-3121-3p</t>
  </si>
  <si>
    <t>MIHS-115Z:E07</t>
  </si>
  <si>
    <t>hsa-miR-320b</t>
  </si>
  <si>
    <t>MIHS-115Z:E08</t>
  </si>
  <si>
    <t>hsa-miR-324-3p</t>
  </si>
  <si>
    <t>MIHS-115Z:E09</t>
  </si>
  <si>
    <t>MIHS-115Z:E10</t>
  </si>
  <si>
    <t>hsa-miR-330-5p</t>
  </si>
  <si>
    <t>MIHS-115Z:E11</t>
  </si>
  <si>
    <t>MIHS-115Z:E12</t>
  </si>
  <si>
    <t>MIHS-115Z:F01</t>
  </si>
  <si>
    <t>MIHS-115Z:F02</t>
  </si>
  <si>
    <t>MIHS-115Z:F03</t>
  </si>
  <si>
    <t>MIHS-115Z:F04</t>
  </si>
  <si>
    <t>MIHS-115Z:F05</t>
  </si>
  <si>
    <t>MIHS-115Z:F06</t>
  </si>
  <si>
    <t>MIHS-115Z:F07</t>
  </si>
  <si>
    <t>MIHS-115Z:F08</t>
  </si>
  <si>
    <t>hsa-miR-380-5p</t>
  </si>
  <si>
    <t>MIHS-115Z:F09</t>
  </si>
  <si>
    <t>MIHS-115Z:F10</t>
  </si>
  <si>
    <t>hsa-miR-382-5p</t>
  </si>
  <si>
    <t>MIHS-115Z:F11</t>
  </si>
  <si>
    <t>MIHS-115Z:F12</t>
  </si>
  <si>
    <t>MIHS-115Z:G01</t>
  </si>
  <si>
    <t>hsa-miR-4458</t>
  </si>
  <si>
    <t>MIHS-115Z:G02</t>
  </si>
  <si>
    <t>hsa-miR-4500</t>
  </si>
  <si>
    <t>MIHS-115Z:G03</t>
  </si>
  <si>
    <t>hsa-miR-450a-5p</t>
  </si>
  <si>
    <t>MIHS-115Z:G04</t>
  </si>
  <si>
    <t>MIHS-115Z:G05</t>
  </si>
  <si>
    <t>hsa-miR-4699-3p</t>
  </si>
  <si>
    <t>MIHS-115Z:G06</t>
  </si>
  <si>
    <t>hsa-miR-4729</t>
  </si>
  <si>
    <t>MIHS-115Z:G07</t>
  </si>
  <si>
    <t>hsa-miR-490-3p</t>
  </si>
  <si>
    <t>MIHS-115Z:G08</t>
  </si>
  <si>
    <t>hsa-miR-506-3p</t>
  </si>
  <si>
    <t>MIHS-115Z:G09</t>
  </si>
  <si>
    <t>MIHS-115Z:G10</t>
  </si>
  <si>
    <t>MIHS-115Z:G11</t>
  </si>
  <si>
    <t>MIHS-115Z:G12</t>
  </si>
  <si>
    <t>MIHS-115Z:H01</t>
  </si>
  <si>
    <t>MIHS-115Z:H02</t>
  </si>
  <si>
    <t>MIHS-115Z:H03</t>
  </si>
  <si>
    <t>MIHS-115Z:H04</t>
  </si>
  <si>
    <t>MIHS-115Z:H05</t>
  </si>
  <si>
    <t>MIHS-115Z:H06</t>
  </si>
  <si>
    <t>MIHS-115Z:H07</t>
  </si>
  <si>
    <t>MIHS-115Z:H08</t>
  </si>
  <si>
    <t>MIHS-115Z:H09</t>
  </si>
  <si>
    <t>MIHS-115Z:H10</t>
  </si>
  <si>
    <t>MIHS-115Z:H11</t>
  </si>
  <si>
    <t>MIHS-115Z:H12</t>
  </si>
  <si>
    <t>MIHS-116Z:A01</t>
  </si>
  <si>
    <t>MIHS-116Z:A02</t>
  </si>
  <si>
    <t>MIHS-116Z:A03</t>
  </si>
  <si>
    <t>MIHS-116Z:A04</t>
  </si>
  <si>
    <t>MIHS-116Z:A05</t>
  </si>
  <si>
    <t>MIHS-116Z:A06</t>
  </si>
  <si>
    <t>MIHS-116Z:A07</t>
  </si>
  <si>
    <t>MIHS-116Z:A08</t>
  </si>
  <si>
    <t>MIHS-116Z:A09</t>
  </si>
  <si>
    <t>MIHS-116Z:A10</t>
  </si>
  <si>
    <t>MIHS-116Z:A11</t>
  </si>
  <si>
    <t>hsa-miR-122-3p</t>
  </si>
  <si>
    <t>MIHS-116Z:A12</t>
  </si>
  <si>
    <t>MIHS-116Z:B01</t>
  </si>
  <si>
    <t>MIHS-116Z:B02</t>
  </si>
  <si>
    <t>MIHS-116Z:B03</t>
  </si>
  <si>
    <t>hsa-miR-1260a</t>
  </si>
  <si>
    <t>MIHS-116Z:B04</t>
  </si>
  <si>
    <t>MIHS-116Z:B05</t>
  </si>
  <si>
    <t>MIHS-116Z:B06</t>
  </si>
  <si>
    <t>MIHS-116Z:B07</t>
  </si>
  <si>
    <t>MIHS-116Z:B08</t>
  </si>
  <si>
    <t>MIHS-116Z:B09</t>
  </si>
  <si>
    <t>hsa-miR-145-3p</t>
  </si>
  <si>
    <t>MIHS-116Z:B10</t>
  </si>
  <si>
    <t>MIHS-116Z:B11</t>
  </si>
  <si>
    <t>MIHS-116Z:B12</t>
  </si>
  <si>
    <t>MIHS-116Z:C01</t>
  </si>
  <si>
    <t>MIHS-116Z:C02</t>
  </si>
  <si>
    <t>MIHS-116Z:C03</t>
  </si>
  <si>
    <t>MIHS-116Z:C04</t>
  </si>
  <si>
    <t>MIHS-116Z:C05</t>
  </si>
  <si>
    <t>MIHS-116Z:C06</t>
  </si>
  <si>
    <t>hsa-miR-192-3p</t>
  </si>
  <si>
    <t>MIHS-116Z:C07</t>
  </si>
  <si>
    <t>MIHS-116Z:C08</t>
  </si>
  <si>
    <t>MIHS-116Z:C09</t>
  </si>
  <si>
    <t>MIHS-116Z:C10</t>
  </si>
  <si>
    <t>MIHS-116Z:C11</t>
  </si>
  <si>
    <t>MIHS-116Z:C12</t>
  </si>
  <si>
    <t>MIHS-116Z:D01</t>
  </si>
  <si>
    <t>MIHS-116Z:D02</t>
  </si>
  <si>
    <t>MIHS-116Z:D03</t>
  </si>
  <si>
    <t>MIHS-116Z:D04</t>
  </si>
  <si>
    <t>MIHS-116Z:D05</t>
  </si>
  <si>
    <t>MIHS-116Z:D06</t>
  </si>
  <si>
    <t>MIHS-116Z:D07</t>
  </si>
  <si>
    <t>MIHS-116Z:D08</t>
  </si>
  <si>
    <t>MIHS-116Z:D09</t>
  </si>
  <si>
    <t>MIHS-116Z:D10</t>
  </si>
  <si>
    <t>MIHS-116Z:D11</t>
  </si>
  <si>
    <t>hsa-miR-22-5p</t>
  </si>
  <si>
    <t>MIHS-116Z:D12</t>
  </si>
  <si>
    <t>MIHS-116Z:E01</t>
  </si>
  <si>
    <t>MIHS-116Z:E02</t>
  </si>
  <si>
    <t>MIHS-116Z:E03</t>
  </si>
  <si>
    <t>MIHS-116Z:E04</t>
  </si>
  <si>
    <t>MIHS-116Z:E05</t>
  </si>
  <si>
    <t>MIHS-116Z:E06</t>
  </si>
  <si>
    <t>MIHS-116Z:E07</t>
  </si>
  <si>
    <t>MIHS-116Z:E08</t>
  </si>
  <si>
    <t>hsa-miR-29a-5p</t>
  </si>
  <si>
    <t>MIHS-116Z:E09</t>
  </si>
  <si>
    <t>MIHS-116Z:E10</t>
  </si>
  <si>
    <t>MIHS-116Z:E11</t>
  </si>
  <si>
    <t>MIHS-116Z:E12</t>
  </si>
  <si>
    <t>MIHS-116Z:F01</t>
  </si>
  <si>
    <t>MIHS-116Z:F02</t>
  </si>
  <si>
    <t>MIHS-116Z:F03</t>
  </si>
  <si>
    <t>MIHS-116Z:F04</t>
  </si>
  <si>
    <t>hsa-miR-3183</t>
  </si>
  <si>
    <t>MIHS-116Z:F05</t>
  </si>
  <si>
    <t>hsa-miR-34a-3p</t>
  </si>
  <si>
    <t>MIHS-116Z:F06</t>
  </si>
  <si>
    <t>MIHS-116Z:F07</t>
  </si>
  <si>
    <t>hsa-miR-3607-5p</t>
  </si>
  <si>
    <t>MIHS-116Z:F08</t>
  </si>
  <si>
    <t>hsa-miR-3653-3p</t>
  </si>
  <si>
    <t>MIHS-116Z:F09</t>
  </si>
  <si>
    <t>hsa-miR-3663-3p</t>
  </si>
  <si>
    <t>MIHS-116Z:F10</t>
  </si>
  <si>
    <t>MIHS-116Z:F11</t>
  </si>
  <si>
    <t>hsa-miR-3907</t>
  </si>
  <si>
    <t>MIHS-116Z:F12</t>
  </si>
  <si>
    <t>hsa-miR-4286</t>
  </si>
  <si>
    <t>MIHS-116Z:G01</t>
  </si>
  <si>
    <t>hsa-miR-4291</t>
  </si>
  <si>
    <t>MIHS-116Z:G02</t>
  </si>
  <si>
    <t>hsa-miR-4301</t>
  </si>
  <si>
    <t>MIHS-116Z:G03</t>
  </si>
  <si>
    <t>hsa-miR-4454</t>
  </si>
  <si>
    <t>MIHS-116Z:G04</t>
  </si>
  <si>
    <t>hsa-miR-4516</t>
  </si>
  <si>
    <t>MIHS-116Z:G05</t>
  </si>
  <si>
    <t>MIHS-116Z:G06</t>
  </si>
  <si>
    <t>hsa-miR-5100</t>
  </si>
  <si>
    <t>MIHS-116Z:G07</t>
  </si>
  <si>
    <t>hsa-miR-5701</t>
  </si>
  <si>
    <t>MIHS-116Z:G08</t>
  </si>
  <si>
    <t>hsa-miR-664b-3p</t>
  </si>
  <si>
    <t>MIHS-116Z:G09</t>
  </si>
  <si>
    <t>MIHS-116Z:G10</t>
  </si>
  <si>
    <t>MIHS-116Z:G11</t>
  </si>
  <si>
    <t>hsa-miR-940</t>
  </si>
  <si>
    <t>MIHS-116Z:G12</t>
  </si>
  <si>
    <t>MIHS-116Z:H01</t>
  </si>
  <si>
    <t>MIHS-116Z:H02</t>
  </si>
  <si>
    <t>MIHS-116Z:H03</t>
  </si>
  <si>
    <t>MIHS-116Z:H04</t>
  </si>
  <si>
    <t>MIHS-116Z:H05</t>
  </si>
  <si>
    <t>MIHS-116Z:H06</t>
  </si>
  <si>
    <t>MIHS-116Z:H07</t>
  </si>
  <si>
    <t>MIHS-116Z:H08</t>
  </si>
  <si>
    <t>MIHS-116Z:H09</t>
  </si>
  <si>
    <t>MIHS-116Z:H10</t>
  </si>
  <si>
    <t>MIHS-116Z:H11</t>
  </si>
  <si>
    <t>MIHS-116Z:H12</t>
  </si>
  <si>
    <t>MIHS-117Z:A01</t>
  </si>
  <si>
    <t>MIHS-117Z:A02</t>
  </si>
  <si>
    <t>MIHS-117Z:A03</t>
  </si>
  <si>
    <t>MIHS-117Z:A04</t>
  </si>
  <si>
    <t>MIHS-117Z:A05</t>
  </si>
  <si>
    <t>MIHS-117Z:A06</t>
  </si>
  <si>
    <t>MIHS-117Z:A07</t>
  </si>
  <si>
    <t>MIHS-117Z:A08</t>
  </si>
  <si>
    <t>MIHS-117Z:A09</t>
  </si>
  <si>
    <t>MIHS-117Z:A10</t>
  </si>
  <si>
    <t>MIHS-117Z:A11</t>
  </si>
  <si>
    <t>MIHS-117Z:A12</t>
  </si>
  <si>
    <t>MIHS-117Z:B01</t>
  </si>
  <si>
    <t>MIHS-117Z:B02</t>
  </si>
  <si>
    <t>MIHS-117Z:B03</t>
  </si>
  <si>
    <t>MIHS-117Z:B04</t>
  </si>
  <si>
    <t>MIHS-117Z:B05</t>
  </si>
  <si>
    <t>MIHS-117Z:B06</t>
  </si>
  <si>
    <t>MIHS-117Z:B07</t>
  </si>
  <si>
    <t>MIHS-117Z:B08</t>
  </si>
  <si>
    <t>MIHS-117Z:B09</t>
  </si>
  <si>
    <t>MIHS-117Z:B10</t>
  </si>
  <si>
    <t>MIHS-117Z:B11</t>
  </si>
  <si>
    <t>MIHS-117Z:B12</t>
  </si>
  <si>
    <t>MIHS-117Z:C01</t>
  </si>
  <si>
    <t>MIHS-117Z:C02</t>
  </si>
  <si>
    <t>MIHS-117Z:C03</t>
  </si>
  <si>
    <t>MIHS-117Z:C04</t>
  </si>
  <si>
    <t>MIHS-117Z:C05</t>
  </si>
  <si>
    <t>MIHS-117Z:C06</t>
  </si>
  <si>
    <t>MIHS-117Z:C07</t>
  </si>
  <si>
    <t>hsa-miR-199b-5p</t>
  </si>
  <si>
    <t>MIHS-117Z:C08</t>
  </si>
  <si>
    <t>MIHS-117Z:C09</t>
  </si>
  <si>
    <t>MIHS-117Z:C10</t>
  </si>
  <si>
    <t>MIHS-117Z:C11</t>
  </si>
  <si>
    <t>MIHS-117Z:C12</t>
  </si>
  <si>
    <t>MIHS-117Z:D01</t>
  </si>
  <si>
    <t>MIHS-117Z:D02</t>
  </si>
  <si>
    <t>MIHS-117Z:D03</t>
  </si>
  <si>
    <t>MIHS-117Z:D04</t>
  </si>
  <si>
    <t>MIHS-117Z:D05</t>
  </si>
  <si>
    <t>MIHS-117Z:D06</t>
  </si>
  <si>
    <t>MIHS-117Z:D07</t>
  </si>
  <si>
    <t>MIHS-117Z:D08</t>
  </si>
  <si>
    <t>MIHS-117Z:D09</t>
  </si>
  <si>
    <t>MIHS-117Z:D10</t>
  </si>
  <si>
    <t>MIHS-117Z:D11</t>
  </si>
  <si>
    <t>MIHS-117Z:D12</t>
  </si>
  <si>
    <t>MIHS-117Z:E01</t>
  </si>
  <si>
    <t>MIHS-117Z:E02</t>
  </si>
  <si>
    <t>MIHS-117Z:E03</t>
  </si>
  <si>
    <t>MIHS-117Z:E04</t>
  </si>
  <si>
    <t>MIHS-117Z:E05</t>
  </si>
  <si>
    <t>MIHS-117Z:E06</t>
  </si>
  <si>
    <t>MIHS-117Z:E07</t>
  </si>
  <si>
    <t>MIHS-117Z:E08</t>
  </si>
  <si>
    <t>MIHS-117Z:E09</t>
  </si>
  <si>
    <t>MIHS-117Z:E10</t>
  </si>
  <si>
    <t>MIHS-117Z:E11</t>
  </si>
  <si>
    <t>MIHS-117Z:E12</t>
  </si>
  <si>
    <t>MIHS-117Z:F01</t>
  </si>
  <si>
    <t>MIHS-117Z:F02</t>
  </si>
  <si>
    <t>MIHS-117Z:F03</t>
  </si>
  <si>
    <t>MIHS-117Z:F04</t>
  </si>
  <si>
    <t>hsa-miR-338-5p</t>
  </si>
  <si>
    <t>MIHS-117Z:F05</t>
  </si>
  <si>
    <t>MIHS-117Z:F06</t>
  </si>
  <si>
    <t>MIHS-117Z:F07</t>
  </si>
  <si>
    <t>MIHS-117Z:F08</t>
  </si>
  <si>
    <t>MIHS-117Z:F09</t>
  </si>
  <si>
    <t>MIHS-117Z:F10</t>
  </si>
  <si>
    <t>MIHS-117Z:F11</t>
  </si>
  <si>
    <t>MIHS-117Z:F12</t>
  </si>
  <si>
    <t>MIHS-117Z:G01</t>
  </si>
  <si>
    <t>MIHS-117Z:G02</t>
  </si>
  <si>
    <t>MIHS-117Z:G03</t>
  </si>
  <si>
    <t>hsa-miR-5011-5p</t>
  </si>
  <si>
    <t>MIHS-117Z:G04</t>
  </si>
  <si>
    <t>hsa-miR-503-5p</t>
  </si>
  <si>
    <t>MIHS-117Z:G05</t>
  </si>
  <si>
    <t>hsa-miR-5692a</t>
  </si>
  <si>
    <t>MIHS-117Z:G06</t>
  </si>
  <si>
    <t>MIHS-117Z:G07</t>
  </si>
  <si>
    <t>hsa-miR-661</t>
  </si>
  <si>
    <t>MIHS-117Z:G08</t>
  </si>
  <si>
    <t>hsa-miR-663a</t>
  </si>
  <si>
    <t>MIHS-117Z:G09</t>
  </si>
  <si>
    <t>hsa-miR-744-5p</t>
  </si>
  <si>
    <t>MIHS-117Z:G10</t>
  </si>
  <si>
    <t>MIHS-117Z:G11</t>
  </si>
  <si>
    <t>hsa-miR-874-3p</t>
  </si>
  <si>
    <t>MIHS-117Z:G12</t>
  </si>
  <si>
    <t>MIHS-117Z:H01</t>
  </si>
  <si>
    <t>MIHS-117Z:H02</t>
  </si>
  <si>
    <t>MIHS-117Z:H03</t>
  </si>
  <si>
    <t>MIHS-117Z:H04</t>
  </si>
  <si>
    <t>MIHS-117Z:H05</t>
  </si>
  <si>
    <t>MIHS-117Z:H06</t>
  </si>
  <si>
    <t>MIHS-117Z:H07</t>
  </si>
  <si>
    <t>MIHS-117Z:H08</t>
  </si>
  <si>
    <t>MIHS-117Z:H09</t>
  </si>
  <si>
    <t>MIHS-117Z:H10</t>
  </si>
  <si>
    <t>MIHS-117Z:H11</t>
  </si>
  <si>
    <t>MIHS-117Z:H12</t>
  </si>
  <si>
    <t>MIHS-118Z:A01</t>
  </si>
  <si>
    <t>MIHS-118Z:A02</t>
  </si>
  <si>
    <t>MIHS-118Z:A03</t>
  </si>
  <si>
    <t>MIHS-118Z:A04</t>
  </si>
  <si>
    <t>MIHS-118Z:A05</t>
  </si>
  <si>
    <t>MIHS-118Z:A06</t>
  </si>
  <si>
    <t>MIHS-118Z:A07</t>
  </si>
  <si>
    <t>MIHS-118Z:A08</t>
  </si>
  <si>
    <t>MIHS-118Z:A09</t>
  </si>
  <si>
    <t>MIHS-118Z:A10</t>
  </si>
  <si>
    <t>MIHS-118Z:A11</t>
  </si>
  <si>
    <t>MIHS-118Z:A12</t>
  </si>
  <si>
    <t>MIHS-118Z:B01</t>
  </si>
  <si>
    <t>MIHS-118Z:B02</t>
  </si>
  <si>
    <t>hsa-miR-1181</t>
  </si>
  <si>
    <t>MIHS-118Z:B03</t>
  </si>
  <si>
    <t>hsa-miR-1207-5p</t>
  </si>
  <si>
    <t>MIHS-118Z:B04</t>
  </si>
  <si>
    <t>MIHS-118Z:B05</t>
  </si>
  <si>
    <t>MIHS-118Z:B06</t>
  </si>
  <si>
    <t>MIHS-118Z:B07</t>
  </si>
  <si>
    <t>MIHS-118Z:B08</t>
  </si>
  <si>
    <t>MIHS-118Z:B09</t>
  </si>
  <si>
    <t>MIHS-118Z:B10</t>
  </si>
  <si>
    <t>MIHS-118Z:B11</t>
  </si>
  <si>
    <t>MIHS-118Z:B12</t>
  </si>
  <si>
    <t>MIHS-118Z:C01</t>
  </si>
  <si>
    <t>MIHS-118Z:C02</t>
  </si>
  <si>
    <t>MIHS-118Z:C03</t>
  </si>
  <si>
    <t>MIHS-118Z:C04</t>
  </si>
  <si>
    <t>MIHS-118Z:C05</t>
  </si>
  <si>
    <t>MIHS-118Z:C06</t>
  </si>
  <si>
    <t>MIHS-118Z:C07</t>
  </si>
  <si>
    <t>MIHS-118Z:C08</t>
  </si>
  <si>
    <t>MIHS-118Z:C09</t>
  </si>
  <si>
    <t>MIHS-118Z:C10</t>
  </si>
  <si>
    <t>MIHS-118Z:C11</t>
  </si>
  <si>
    <t>hsa-miR-16-2-3p</t>
  </si>
  <si>
    <t>MIHS-118Z:C12</t>
  </si>
  <si>
    <t>MIHS-118Z:D01</t>
  </si>
  <si>
    <t>MIHS-118Z:D02</t>
  </si>
  <si>
    <t>MIHS-118Z:D03</t>
  </si>
  <si>
    <t>MIHS-118Z:D04</t>
  </si>
  <si>
    <t>MIHS-118Z:D05</t>
  </si>
  <si>
    <t>MIHS-118Z:D06</t>
  </si>
  <si>
    <t>MIHS-118Z:D07</t>
  </si>
  <si>
    <t>MIHS-118Z:D08</t>
  </si>
  <si>
    <t>MIHS-118Z:D09</t>
  </si>
  <si>
    <t>MIHS-118Z:D10</t>
  </si>
  <si>
    <t>MIHS-118Z:D11</t>
  </si>
  <si>
    <t>MIHS-118Z:D12</t>
  </si>
  <si>
    <t>MIHS-118Z:E01</t>
  </si>
  <si>
    <t>MIHS-118Z:E02</t>
  </si>
  <si>
    <t>MIHS-118Z:E03</t>
  </si>
  <si>
    <t>MIHS-118Z:E04</t>
  </si>
  <si>
    <t>MIHS-118Z:E05</t>
  </si>
  <si>
    <t>MIHS-118Z:E06</t>
  </si>
  <si>
    <t>MIHS-118Z:E07</t>
  </si>
  <si>
    <t>MIHS-118Z:E08</t>
  </si>
  <si>
    <t>MIHS-118Z:E09</t>
  </si>
  <si>
    <t>MIHS-118Z:E10</t>
  </si>
  <si>
    <t>MIHS-118Z:E11</t>
  </si>
  <si>
    <t>MIHS-118Z:E12</t>
  </si>
  <si>
    <t>hsa-miR-299-5p</t>
  </si>
  <si>
    <t>MIHS-118Z:F01</t>
  </si>
  <si>
    <t>MIHS-118Z:F02</t>
  </si>
  <si>
    <t>MIHS-118Z:F03</t>
  </si>
  <si>
    <t>MIHS-118Z:F04</t>
  </si>
  <si>
    <t>hsa-miR-320d</t>
  </si>
  <si>
    <t>MIHS-118Z:F05</t>
  </si>
  <si>
    <t>MIHS-118Z:F06</t>
  </si>
  <si>
    <t>MIHS-118Z:F07</t>
  </si>
  <si>
    <t>MIHS-118Z:F08</t>
  </si>
  <si>
    <t>MIHS-118Z:F09</t>
  </si>
  <si>
    <t>MIHS-118Z:F10</t>
  </si>
  <si>
    <t>MIHS-118Z:F11</t>
  </si>
  <si>
    <t>MIHS-118Z:F12</t>
  </si>
  <si>
    <t>MIHS-118Z:G01</t>
  </si>
  <si>
    <t>hsa-miR-455-3p</t>
  </si>
  <si>
    <t>MIHS-118Z:G02</t>
  </si>
  <si>
    <t>MIHS-118Z:G03</t>
  </si>
  <si>
    <t>MIHS-118Z:G04</t>
  </si>
  <si>
    <t>MIHS-118Z:G05</t>
  </si>
  <si>
    <t>hsa-miR-516a-5p</t>
  </si>
  <si>
    <t>MIHS-118Z:G06</t>
  </si>
  <si>
    <t>hsa-miR-517a-3p hsa-miR-517b-3p</t>
  </si>
  <si>
    <t>MIHS-118Z:G07</t>
  </si>
  <si>
    <t>hsa-miR-522-3p</t>
  </si>
  <si>
    <t>MIHS-118Z:G08</t>
  </si>
  <si>
    <t>hsa-miR-548d-5p</t>
  </si>
  <si>
    <t>MIHS-118Z:G09</t>
  </si>
  <si>
    <t>hsa-miR-636</t>
  </si>
  <si>
    <t>MIHS-118Z:G10</t>
  </si>
  <si>
    <t>MIHS-118Z:G11</t>
  </si>
  <si>
    <t>MIHS-118Z:G12</t>
  </si>
  <si>
    <t>MIHS-118Z:H01</t>
  </si>
  <si>
    <t>MIHS-118Z:H02</t>
  </si>
  <si>
    <t>MIHS-118Z:H03</t>
  </si>
  <si>
    <t>MIHS-118Z:H04</t>
  </si>
  <si>
    <t>MIHS-118Z:H05</t>
  </si>
  <si>
    <t>MIHS-118Z:H06</t>
  </si>
  <si>
    <t>MIHS-118Z:H07</t>
  </si>
  <si>
    <t>MIHS-118Z:H08</t>
  </si>
  <si>
    <t>MIHS-118Z:H09</t>
  </si>
  <si>
    <t>MIHS-118Z:H10</t>
  </si>
  <si>
    <t>MIHS-118Z:H11</t>
  </si>
  <si>
    <t>MIHS-118Z:H12</t>
  </si>
  <si>
    <t>MIHS-119Z:A01</t>
  </si>
  <si>
    <t>MIHS-119Z:A02</t>
  </si>
  <si>
    <t>MIHS-119Z:A03</t>
  </si>
  <si>
    <t>MIHS-119Z:A04</t>
  </si>
  <si>
    <t>MIHS-119Z:A05</t>
  </si>
  <si>
    <t>MIHS-119Z:A06</t>
  </si>
  <si>
    <t>MIHS-119Z:A07</t>
  </si>
  <si>
    <t>MIHS-119Z:A08</t>
  </si>
  <si>
    <t>MIHS-119Z:A09</t>
  </si>
  <si>
    <t>MIHS-119Z:A10</t>
  </si>
  <si>
    <t>MIHS-119Z:A11</t>
  </si>
  <si>
    <t>MIHS-119Z:A12</t>
  </si>
  <si>
    <t>MIHS-119Z:B01</t>
  </si>
  <si>
    <t>MIHS-119Z:B02</t>
  </si>
  <si>
    <t>MIHS-119Z:B03</t>
  </si>
  <si>
    <t>MIHS-119Z:B04</t>
  </si>
  <si>
    <t>MIHS-119Z:B05</t>
  </si>
  <si>
    <t>MIHS-119Z:B06</t>
  </si>
  <si>
    <t>hsa-miR-1291</t>
  </si>
  <si>
    <t>MIHS-119Z:B07</t>
  </si>
  <si>
    <t>MIHS-119Z:B08</t>
  </si>
  <si>
    <t>MIHS-119Z:B09</t>
  </si>
  <si>
    <t>MIHS-119Z:B10</t>
  </si>
  <si>
    <t>MIHS-119Z:B11</t>
  </si>
  <si>
    <t>MIHS-119Z:B12</t>
  </si>
  <si>
    <t>MIHS-119Z:C01</t>
  </si>
  <si>
    <t>MIHS-119Z:C02</t>
  </si>
  <si>
    <t>MIHS-119Z:C03</t>
  </si>
  <si>
    <t>MIHS-119Z:C04</t>
  </si>
  <si>
    <t>MIHS-119Z:C05</t>
  </si>
  <si>
    <t>MIHS-119Z:C06</t>
  </si>
  <si>
    <t>MIHS-119Z:C07</t>
  </si>
  <si>
    <t>MIHS-119Z:C08</t>
  </si>
  <si>
    <t>MIHS-119Z:C09</t>
  </si>
  <si>
    <t>MIHS-119Z:C10</t>
  </si>
  <si>
    <t>MIHS-119Z:C11</t>
  </si>
  <si>
    <t>MIHS-119Z:C12</t>
  </si>
  <si>
    <t>MIHS-119Z:D01</t>
  </si>
  <si>
    <t>MIHS-119Z:D02</t>
  </si>
  <si>
    <t>MIHS-119Z:D03</t>
  </si>
  <si>
    <t>MIHS-119Z:D04</t>
  </si>
  <si>
    <t>MIHS-119Z:D05</t>
  </si>
  <si>
    <t>MIHS-119Z:D06</t>
  </si>
  <si>
    <t>MIHS-119Z:D07</t>
  </si>
  <si>
    <t>MIHS-119Z:D08</t>
  </si>
  <si>
    <t>MIHS-119Z:D09</t>
  </si>
  <si>
    <t>MIHS-119Z:D10</t>
  </si>
  <si>
    <t>MIHS-119Z:D11</t>
  </si>
  <si>
    <t>MIHS-119Z:D12</t>
  </si>
  <si>
    <t>MIHS-119Z:E01</t>
  </si>
  <si>
    <t>hsa-miR-216b-5p</t>
  </si>
  <si>
    <t>MIHS-119Z:E02</t>
  </si>
  <si>
    <t>MIHS-119Z:E03</t>
  </si>
  <si>
    <t>MIHS-119Z:E04</t>
  </si>
  <si>
    <t>MIHS-119Z:E05</t>
  </si>
  <si>
    <t>MIHS-119Z:E06</t>
  </si>
  <si>
    <t>MIHS-119Z:E07</t>
  </si>
  <si>
    <t>MIHS-119Z:E08</t>
  </si>
  <si>
    <t>MIHS-119Z:E09</t>
  </si>
  <si>
    <t>MIHS-119Z:E10</t>
  </si>
  <si>
    <t>MIHS-119Z:E11</t>
  </si>
  <si>
    <t>MIHS-119Z:E12</t>
  </si>
  <si>
    <t>MIHS-119Z:F01</t>
  </si>
  <si>
    <t>MIHS-119Z:F02</t>
  </si>
  <si>
    <t>MIHS-119Z:F03</t>
  </si>
  <si>
    <t>MIHS-119Z:F04</t>
  </si>
  <si>
    <t>MIHS-119Z:F05</t>
  </si>
  <si>
    <t>MIHS-119Z:F06</t>
  </si>
  <si>
    <t>MIHS-119Z:F07</t>
  </si>
  <si>
    <t>MIHS-119Z:F08</t>
  </si>
  <si>
    <t>MIHS-119Z:F09</t>
  </si>
  <si>
    <t>MIHS-119Z:F10</t>
  </si>
  <si>
    <t>MIHS-119Z:F11</t>
  </si>
  <si>
    <t>MIHS-119Z:F12</t>
  </si>
  <si>
    <t>hsa-miR-483-3p</t>
  </si>
  <si>
    <t>MIHS-119Z:G01</t>
  </si>
  <si>
    <t>hsa-miR-483-5p</t>
  </si>
  <si>
    <t>MIHS-119Z:G02</t>
  </si>
  <si>
    <t>MIHS-119Z:G03</t>
  </si>
  <si>
    <t>MIHS-119Z:G04</t>
  </si>
  <si>
    <t>hsa-miR-502-5p</t>
  </si>
  <si>
    <t>MIHS-119Z:G05</t>
  </si>
  <si>
    <t>MIHS-119Z:G06</t>
  </si>
  <si>
    <t>hsa-miR-520c-3p hsa-miR-520f-3p</t>
  </si>
  <si>
    <t>MIHS-119Z:G07</t>
  </si>
  <si>
    <t>hsa-miR-542-5p</t>
  </si>
  <si>
    <t>MIHS-119Z:G08</t>
  </si>
  <si>
    <t>hsa-miR-622</t>
  </si>
  <si>
    <t>MIHS-119Z:G09</t>
  </si>
  <si>
    <t>MIHS-119Z:G10</t>
  </si>
  <si>
    <t>MIHS-119Z:G11</t>
  </si>
  <si>
    <t>MIHS-119Z:G12</t>
  </si>
  <si>
    <t>MIHS-119Z:H01</t>
  </si>
  <si>
    <t>MIHS-119Z:H02</t>
  </si>
  <si>
    <t>MIHS-119Z:H03</t>
  </si>
  <si>
    <t>MIHS-119Z:H04</t>
  </si>
  <si>
    <t>MIHS-119Z:H05</t>
  </si>
  <si>
    <t>MIHS-119Z:H06</t>
  </si>
  <si>
    <t>MIHS-119Z:H07</t>
  </si>
  <si>
    <t>MIHS-119Z:H08</t>
  </si>
  <si>
    <t>MIHS-119Z:H09</t>
  </si>
  <si>
    <t>MIHS-119Z:H10</t>
  </si>
  <si>
    <t>MIHS-119Z:H11</t>
  </si>
  <si>
    <t>MIHS-119Z:H12</t>
  </si>
  <si>
    <t>MIHS-120Z:A01</t>
  </si>
  <si>
    <t>MIHS-120Z:A02</t>
  </si>
  <si>
    <t>MIHS-120Z:A03</t>
  </si>
  <si>
    <t>MIHS-120Z:A04</t>
  </si>
  <si>
    <t>MIHS-120Z:A05</t>
  </si>
  <si>
    <t>MIHS-120Z:A06</t>
  </si>
  <si>
    <t>MIHS-120Z:A07</t>
  </si>
  <si>
    <t>MIHS-120Z:A08</t>
  </si>
  <si>
    <t>MIHS-120Z:A09</t>
  </si>
  <si>
    <t>MIHS-120Z:A10</t>
  </si>
  <si>
    <t>MIHS-120Z:A11</t>
  </si>
  <si>
    <t>MIHS-120Z:A12</t>
  </si>
  <si>
    <t>MIHS-120Z:B01</t>
  </si>
  <si>
    <t>MIHS-120Z:B02</t>
  </si>
  <si>
    <t>MIHS-120Z:B03</t>
  </si>
  <si>
    <t>hsa-miR-132-5p</t>
  </si>
  <si>
    <t>MIHS-120Z:B04</t>
  </si>
  <si>
    <t>MIHS-120Z:B05</t>
  </si>
  <si>
    <t>MIHS-120Z:B06</t>
  </si>
  <si>
    <t>MIHS-120Z:B07</t>
  </si>
  <si>
    <t>MIHS-120Z:B08</t>
  </si>
  <si>
    <t>MIHS-120Z:B09</t>
  </si>
  <si>
    <t>MIHS-120Z:B10</t>
  </si>
  <si>
    <t>MIHS-120Z:B11</t>
  </si>
  <si>
    <t>MIHS-120Z:B12</t>
  </si>
  <si>
    <t>MIHS-120Z:C01</t>
  </si>
  <si>
    <t>MIHS-120Z:C02</t>
  </si>
  <si>
    <t>MIHS-120Z:C03</t>
  </si>
  <si>
    <t>MIHS-120Z:C04</t>
  </si>
  <si>
    <t>MIHS-120Z:C05</t>
  </si>
  <si>
    <t>MIHS-120Z:C06</t>
  </si>
  <si>
    <t>MIHS-120Z:C07</t>
  </si>
  <si>
    <t>MIHS-120Z:C08</t>
  </si>
  <si>
    <t>MIHS-120Z:C09</t>
  </si>
  <si>
    <t>MIHS-120Z:C10</t>
  </si>
  <si>
    <t>MIHS-120Z:C11</t>
  </si>
  <si>
    <t>MIHS-120Z:C12</t>
  </si>
  <si>
    <t>MIHS-120Z:D01</t>
  </si>
  <si>
    <t>MIHS-120Z:D02</t>
  </si>
  <si>
    <t>hsa-miR-204-3p</t>
  </si>
  <si>
    <t>MIHS-120Z:D03</t>
  </si>
  <si>
    <t>MIHS-120Z:D04</t>
  </si>
  <si>
    <t>MIHS-120Z:D05</t>
  </si>
  <si>
    <t>MIHS-120Z:D06</t>
  </si>
  <si>
    <t>MIHS-120Z:D07</t>
  </si>
  <si>
    <t>MIHS-120Z:D08</t>
  </si>
  <si>
    <t>MIHS-120Z:D09</t>
  </si>
  <si>
    <t>MIHS-120Z:D10</t>
  </si>
  <si>
    <t>hsa-miR-219a-2-3p</t>
  </si>
  <si>
    <t>MIHS-120Z:D11</t>
  </si>
  <si>
    <t>MIHS-120Z:D12</t>
  </si>
  <si>
    <t>MIHS-120Z:E01</t>
  </si>
  <si>
    <t>MIHS-120Z:E02</t>
  </si>
  <si>
    <t>MIHS-120Z:E03</t>
  </si>
  <si>
    <t>MIHS-120Z:E04</t>
  </si>
  <si>
    <t>MIHS-120Z:E05</t>
  </si>
  <si>
    <t>hsa-miR-302d-3p</t>
  </si>
  <si>
    <t>MIHS-120Z:E06</t>
  </si>
  <si>
    <t>MIHS-120Z:E07</t>
  </si>
  <si>
    <t>MIHS-120Z:E08</t>
  </si>
  <si>
    <t>MIHS-120Z:E09</t>
  </si>
  <si>
    <t>MIHS-120Z:E10</t>
  </si>
  <si>
    <t>MIHS-120Z:E11</t>
  </si>
  <si>
    <t>hsa-miR-323a-3p</t>
  </si>
  <si>
    <t>MIHS-120Z:E12</t>
  </si>
  <si>
    <t>MIHS-120Z:F01</t>
  </si>
  <si>
    <t>MIHS-120Z:F02</t>
  </si>
  <si>
    <t>MIHS-120Z:F03</t>
  </si>
  <si>
    <t>MIHS-120Z:F04</t>
  </si>
  <si>
    <t>MIHS-120Z:F05</t>
  </si>
  <si>
    <t>MIHS-120Z:F06</t>
  </si>
  <si>
    <t>MIHS-120Z:F07</t>
  </si>
  <si>
    <t>hsa-miR-369-5p</t>
  </si>
  <si>
    <t>MIHS-120Z:F08</t>
  </si>
  <si>
    <t>MIHS-120Z:F09</t>
  </si>
  <si>
    <t>hsa-miR-376b-5p</t>
  </si>
  <si>
    <t>MIHS-120Z:F10</t>
  </si>
  <si>
    <t>MIHS-120Z:F11</t>
  </si>
  <si>
    <t>hsa-miR-379-3p</t>
  </si>
  <si>
    <t>MIHS-120Z:F12</t>
  </si>
  <si>
    <t>MIHS-120Z:G01</t>
  </si>
  <si>
    <t>MIHS-120Z:G02</t>
  </si>
  <si>
    <t>MIHS-120Z:G03</t>
  </si>
  <si>
    <t>hsa-miR-505-5p</t>
  </si>
  <si>
    <t>MIHS-120Z:G04</t>
  </si>
  <si>
    <t>MIHS-120Z:G05</t>
  </si>
  <si>
    <t>hsa-miR-665</t>
  </si>
  <si>
    <t>MIHS-120Z:G06</t>
  </si>
  <si>
    <t>MIHS-120Z:G07</t>
  </si>
  <si>
    <t>MIHS-120Z:G08</t>
  </si>
  <si>
    <t>hsa-miR-92b-3p</t>
  </si>
  <si>
    <t>MIHS-120Z:G09</t>
  </si>
  <si>
    <t>MIHS-120Z:G10</t>
  </si>
  <si>
    <t>MIHS-120Z:G11</t>
  </si>
  <si>
    <t>MIHS-120Z:G12</t>
  </si>
  <si>
    <t>MIHS-120Z:H01</t>
  </si>
  <si>
    <t>MIHS-120Z:H02</t>
  </si>
  <si>
    <t>MIHS-120Z:H03</t>
  </si>
  <si>
    <t>MIHS-120Z:H04</t>
  </si>
  <si>
    <t>MIHS-120Z:H05</t>
  </si>
  <si>
    <t>MIHS-120Z:H06</t>
  </si>
  <si>
    <t>MIHS-120Z:H07</t>
  </si>
  <si>
    <t>MIHS-120Z:H08</t>
  </si>
  <si>
    <t>MIHS-120Z:H09</t>
  </si>
  <si>
    <t>MIHS-120Z:H10</t>
  </si>
  <si>
    <t>MIHS-120Z:H11</t>
  </si>
  <si>
    <t>MIHS-120Z:H12</t>
  </si>
  <si>
    <t>MIHS-121Z:A01</t>
  </si>
  <si>
    <t>MIHS-121Z:A02</t>
  </si>
  <si>
    <t>MIHS-121Z:A03</t>
  </si>
  <si>
    <t>MIHS-121Z:A04</t>
  </si>
  <si>
    <t>MIHS-121Z:A05</t>
  </si>
  <si>
    <t>MIHS-121Z:A06</t>
  </si>
  <si>
    <t>MIHS-121Z:A07</t>
  </si>
  <si>
    <t>MIHS-121Z:A08</t>
  </si>
  <si>
    <t>MIHS-121Z:A09</t>
  </si>
  <si>
    <t>MIHS-121Z:A10</t>
  </si>
  <si>
    <t>MIHS-121Z:A11</t>
  </si>
  <si>
    <t>MIHS-121Z:A12</t>
  </si>
  <si>
    <t>MIHS-121Z:B01</t>
  </si>
  <si>
    <t>MIHS-121Z:B02</t>
  </si>
  <si>
    <t>MIHS-121Z:B03</t>
  </si>
  <si>
    <t>MIHS-121Z:B04</t>
  </si>
  <si>
    <t>MIHS-121Z:B05</t>
  </si>
  <si>
    <t>MIHS-121Z:B06</t>
  </si>
  <si>
    <t>MIHS-121Z:B07</t>
  </si>
  <si>
    <t>MIHS-121Z:B08</t>
  </si>
  <si>
    <t>MIHS-121Z:B09</t>
  </si>
  <si>
    <t>MIHS-121Z:B10</t>
  </si>
  <si>
    <t>MIHS-121Z:B11</t>
  </si>
  <si>
    <t>MIHS-121Z:B12</t>
  </si>
  <si>
    <t>MIHS-121Z:C01</t>
  </si>
  <si>
    <t>MIHS-121Z:C02</t>
  </si>
  <si>
    <t>MIHS-121Z:C03</t>
  </si>
  <si>
    <t>MIHS-121Z:C04</t>
  </si>
  <si>
    <t>MIHS-121Z:C05</t>
  </si>
  <si>
    <t>MIHS-121Z:C06</t>
  </si>
  <si>
    <t>MIHS-121Z:C07</t>
  </si>
  <si>
    <t>MIHS-121Z:C08</t>
  </si>
  <si>
    <t>MIHS-121Z:C09</t>
  </si>
  <si>
    <t>MIHS-121Z:C10</t>
  </si>
  <si>
    <t>MIHS-121Z:C11</t>
  </si>
  <si>
    <t>MIHS-121Z:C12</t>
  </si>
  <si>
    <t>hsa-miR-188-5p</t>
  </si>
  <si>
    <t>MIHS-121Z:D01</t>
  </si>
  <si>
    <t>MIHS-121Z:D02</t>
  </si>
  <si>
    <t>MIHS-121Z:D03</t>
  </si>
  <si>
    <t>MIHS-121Z:D04</t>
  </si>
  <si>
    <t>MIHS-121Z:D05</t>
  </si>
  <si>
    <t>MIHS-121Z:D06</t>
  </si>
  <si>
    <t>MIHS-121Z:D07</t>
  </si>
  <si>
    <t>MIHS-121Z:D08</t>
  </si>
  <si>
    <t>MIHS-121Z:D09</t>
  </si>
  <si>
    <t>MIHS-121Z:D10</t>
  </si>
  <si>
    <t>MIHS-121Z:D11</t>
  </si>
  <si>
    <t>MIHS-121Z:D12</t>
  </si>
  <si>
    <t>MIHS-121Z:E01</t>
  </si>
  <si>
    <t>MIHS-121Z:E02</t>
  </si>
  <si>
    <t>MIHS-121Z:E03</t>
  </si>
  <si>
    <t>MIHS-121Z:E04</t>
  </si>
  <si>
    <t>MIHS-121Z:E05</t>
  </si>
  <si>
    <t>MIHS-121Z:E06</t>
  </si>
  <si>
    <t>MIHS-121Z:E07</t>
  </si>
  <si>
    <t>MIHS-121Z:E08</t>
  </si>
  <si>
    <t>MIHS-121Z:E09</t>
  </si>
  <si>
    <t>MIHS-121Z:E10</t>
  </si>
  <si>
    <t>MIHS-121Z:E11</t>
  </si>
  <si>
    <t>MIHS-121Z:E12</t>
  </si>
  <si>
    <t>MIHS-121Z:F01</t>
  </si>
  <si>
    <t>MIHS-121Z:F02</t>
  </si>
  <si>
    <t>MIHS-121Z:F03</t>
  </si>
  <si>
    <t>MIHS-121Z:F04</t>
  </si>
  <si>
    <t>MIHS-121Z:F05</t>
  </si>
  <si>
    <t>MIHS-121Z:F06</t>
  </si>
  <si>
    <t>MIHS-121Z:F07</t>
  </si>
  <si>
    <t>MIHS-121Z:F08</t>
  </si>
  <si>
    <t>MIHS-121Z:F09</t>
  </si>
  <si>
    <t>MIHS-121Z:F10</t>
  </si>
  <si>
    <t>MIHS-121Z:F11</t>
  </si>
  <si>
    <t>MIHS-121Z:F12</t>
  </si>
  <si>
    <t>MIHS-121Z:G01</t>
  </si>
  <si>
    <t>MIHS-121Z:G02</t>
  </si>
  <si>
    <t>MIHS-121Z:G03</t>
  </si>
  <si>
    <t>MIHS-121Z:G04</t>
  </si>
  <si>
    <t>hsa-miR-504-5p</t>
  </si>
  <si>
    <t>MIHS-121Z:G05</t>
  </si>
  <si>
    <t>MIHS-121Z:G06</t>
  </si>
  <si>
    <t>hsa-miR-877-3p</t>
  </si>
  <si>
    <t>MIHS-121Z:G07</t>
  </si>
  <si>
    <t>MIHS-121Z:G08</t>
  </si>
  <si>
    <t>hsa-miR-935</t>
  </si>
  <si>
    <t>MIHS-121Z:G09</t>
  </si>
  <si>
    <t>MIHS-121Z:G10</t>
  </si>
  <si>
    <t>MIHS-121Z:G11</t>
  </si>
  <si>
    <t>MIHS-121Z:G12</t>
  </si>
  <si>
    <t>MIHS-121Z:H01</t>
  </si>
  <si>
    <t>MIHS-121Z:H02</t>
  </si>
  <si>
    <t>MIHS-121Z:H03</t>
  </si>
  <si>
    <t>MIHS-121Z:H04</t>
  </si>
  <si>
    <t>MIHS-121Z:H05</t>
  </si>
  <si>
    <t>MIHS-121Z:H06</t>
  </si>
  <si>
    <t>MIHS-121Z:H07</t>
  </si>
  <si>
    <t>MIHS-121Z:H08</t>
  </si>
  <si>
    <t>MIHS-121Z:H09</t>
  </si>
  <si>
    <t>MIHS-121Z:H10</t>
  </si>
  <si>
    <t>MIHS-121Z:H11</t>
  </si>
  <si>
    <t>MIHS-121Z:H12</t>
  </si>
  <si>
    <t>MIHS-122Z:A01</t>
  </si>
  <si>
    <t>MIHS-122Z:A02</t>
  </si>
  <si>
    <t>MIHS-122Z:A03</t>
  </si>
  <si>
    <t>MIHS-122Z:A04</t>
  </si>
  <si>
    <t>MIHS-122Z:A05</t>
  </si>
  <si>
    <t>MIHS-122Z:A06</t>
  </si>
  <si>
    <t>MIHS-122Z:A07</t>
  </si>
  <si>
    <t>MIHS-122Z:A08</t>
  </si>
  <si>
    <t>MIHS-122Z:A09</t>
  </si>
  <si>
    <t>MIHS-122Z:A10</t>
  </si>
  <si>
    <t>MIHS-122Z:A11</t>
  </si>
  <si>
    <t>MIHS-122Z:A12</t>
  </si>
  <si>
    <t>MIHS-122Z:B01</t>
  </si>
  <si>
    <t>MIHS-122Z:B02</t>
  </si>
  <si>
    <t>MIHS-122Z:B03</t>
  </si>
  <si>
    <t>MIHS-122Z:B04</t>
  </si>
  <si>
    <t>MIHS-122Z:B05</t>
  </si>
  <si>
    <t>hsa-miR-136-5p</t>
  </si>
  <si>
    <t>MIHS-122Z:B06</t>
  </si>
  <si>
    <t>MIHS-122Z:B07</t>
  </si>
  <si>
    <t>MIHS-122Z:B08</t>
  </si>
  <si>
    <t>MIHS-122Z:B09</t>
  </si>
  <si>
    <t>MIHS-122Z:B10</t>
  </si>
  <si>
    <t>MIHS-122Z:B11</t>
  </si>
  <si>
    <t>MIHS-122Z:B12</t>
  </si>
  <si>
    <t>MIHS-122Z:C01</t>
  </si>
  <si>
    <t>MIHS-122Z:C02</t>
  </si>
  <si>
    <t>MIHS-122Z:C03</t>
  </si>
  <si>
    <t>MIHS-122Z:C04</t>
  </si>
  <si>
    <t>MIHS-122Z:C05</t>
  </si>
  <si>
    <t>MIHS-122Z:C06</t>
  </si>
  <si>
    <t>MIHS-122Z:C07</t>
  </si>
  <si>
    <t>MIHS-122Z:C08</t>
  </si>
  <si>
    <t>MIHS-122Z:C09</t>
  </si>
  <si>
    <t>MIHS-122Z:C10</t>
  </si>
  <si>
    <t>MIHS-122Z:C11</t>
  </si>
  <si>
    <t>MIHS-122Z:C12</t>
  </si>
  <si>
    <t>MIHS-122Z:D01</t>
  </si>
  <si>
    <t>MIHS-122Z:D02</t>
  </si>
  <si>
    <t>MIHS-122Z:D03</t>
  </si>
  <si>
    <t>MIHS-122Z:D04</t>
  </si>
  <si>
    <t>MIHS-122Z:D05</t>
  </si>
  <si>
    <t>MIHS-122Z:D06</t>
  </si>
  <si>
    <t>MIHS-122Z:D07</t>
  </si>
  <si>
    <t>MIHS-122Z:D08</t>
  </si>
  <si>
    <t>hsa-miR-24-2-5p</t>
  </si>
  <si>
    <t>MIHS-122Z:D09</t>
  </si>
  <si>
    <t>MIHS-122Z:D10</t>
  </si>
  <si>
    <t>MIHS-122Z:D11</t>
  </si>
  <si>
    <t>MIHS-122Z:D12</t>
  </si>
  <si>
    <t>MIHS-122Z:E01</t>
  </si>
  <si>
    <t>MIHS-122Z:E02</t>
  </si>
  <si>
    <t>MIHS-122Z:E03</t>
  </si>
  <si>
    <t>MIHS-122Z:E04</t>
  </si>
  <si>
    <t>MIHS-122Z:E05</t>
  </si>
  <si>
    <t>hsa-miR-302c-5p</t>
  </si>
  <si>
    <t>MIHS-122Z:E06</t>
  </si>
  <si>
    <t>MIHS-122Z:E07</t>
  </si>
  <si>
    <t>MIHS-122Z:E08</t>
  </si>
  <si>
    <t>MIHS-122Z:E09</t>
  </si>
  <si>
    <t>MIHS-122Z:E10</t>
  </si>
  <si>
    <t>MIHS-122Z:E11</t>
  </si>
  <si>
    <t>hsa-miR-367-3p</t>
  </si>
  <si>
    <t>MIHS-122Z:E12</t>
  </si>
  <si>
    <t>hsa-miR-371a-5p</t>
  </si>
  <si>
    <t>MIHS-122Z:F01</t>
  </si>
  <si>
    <t>MIHS-122Z:F02</t>
  </si>
  <si>
    <t>MIHS-122Z:F03</t>
  </si>
  <si>
    <t>hsa-miR-373-5p</t>
  </si>
  <si>
    <t>MIHS-122Z:F04</t>
  </si>
  <si>
    <t>MIHS-122Z:F05</t>
  </si>
  <si>
    <t>MIHS-122Z:F06</t>
  </si>
  <si>
    <t>MIHS-122Z:F07</t>
  </si>
  <si>
    <t>MIHS-122Z:F08</t>
  </si>
  <si>
    <t>MIHS-122Z:F09</t>
  </si>
  <si>
    <t>MIHS-122Z:F10</t>
  </si>
  <si>
    <t>MIHS-122Z:F11</t>
  </si>
  <si>
    <t>MIHS-122Z:F12</t>
  </si>
  <si>
    <t>MIHS-122Z:G01</t>
  </si>
  <si>
    <t>MIHS-122Z:G02</t>
  </si>
  <si>
    <t>hsa-miR-518c-3p</t>
  </si>
  <si>
    <t>MIHS-122Z:G03</t>
  </si>
  <si>
    <t>hsa-miR-520a-3p</t>
  </si>
  <si>
    <t>MIHS-122Z:G04</t>
  </si>
  <si>
    <t>hsa-miR-520b hsa-miR-520c-3p hsa-miR-520f-3p</t>
  </si>
  <si>
    <t>MIHS-122Z:G05</t>
  </si>
  <si>
    <t>MIHS-122Z:G06</t>
  </si>
  <si>
    <t>MIHS-122Z:G07</t>
  </si>
  <si>
    <t>MIHS-122Z:G08</t>
  </si>
  <si>
    <t>MIHS-122Z:G09</t>
  </si>
  <si>
    <t>MIHS-122Z:G10</t>
  </si>
  <si>
    <t>MIHS-122Z:G11</t>
  </si>
  <si>
    <t>MIHS-122Z:G12</t>
  </si>
  <si>
    <t>MIHS-122Z:H01</t>
  </si>
  <si>
    <t>MIHS-122Z:H02</t>
  </si>
  <si>
    <t>MIHS-122Z:H03</t>
  </si>
  <si>
    <t>MIHS-122Z:H04</t>
  </si>
  <si>
    <t>MIHS-122Z:H05</t>
  </si>
  <si>
    <t>MIHS-122Z:H06</t>
  </si>
  <si>
    <t>MIHS-122Z:H07</t>
  </si>
  <si>
    <t>MIHS-122Z:H08</t>
  </si>
  <si>
    <t>MIHS-122Z:H09</t>
  </si>
  <si>
    <t>MIHS-122Z:H10</t>
  </si>
  <si>
    <t>MIHS-122Z:H11</t>
  </si>
  <si>
    <t>MIHS-122Z:H12</t>
  </si>
  <si>
    <t>MIMM-001Z:A01</t>
  </si>
  <si>
    <t>mmu-miR-142a-5p</t>
  </si>
  <si>
    <t>MIMM-001Z:A02</t>
  </si>
  <si>
    <t>mmu-miR-16-5p</t>
  </si>
  <si>
    <t>MIMM-001Z:A03</t>
  </si>
  <si>
    <t>mmu-miR-142a-3p</t>
  </si>
  <si>
    <t>MIMM-001Z:A04</t>
  </si>
  <si>
    <t>mmu-miR-21a-5p</t>
  </si>
  <si>
    <t>MIMM-001Z:A05</t>
  </si>
  <si>
    <t>mmu-miR-124-3p</t>
  </si>
  <si>
    <t>MIMM-001Z:A06</t>
  </si>
  <si>
    <t>mmu-miR-126a-3p</t>
  </si>
  <si>
    <t>MIMM-001Z:A07</t>
  </si>
  <si>
    <t>mmu-miR-15a-5p</t>
  </si>
  <si>
    <t>MIMM-001Z:A08</t>
  </si>
  <si>
    <t>mmu-miR-29b-3p</t>
  </si>
  <si>
    <t>MIMM-001Z:A09</t>
  </si>
  <si>
    <t>mmu-miR-9-5p</t>
  </si>
  <si>
    <t>MIMM-001Z:A10</t>
  </si>
  <si>
    <t>mmu-let-7c-5p</t>
  </si>
  <si>
    <t>MIMM-001Z:A11</t>
  </si>
  <si>
    <t>mmu-miR-24-3p</t>
  </si>
  <si>
    <t>MIMM-001Z:A12</t>
  </si>
  <si>
    <t>mmu-miR-27a-3p</t>
  </si>
  <si>
    <t>MIMM-001Z:B01</t>
  </si>
  <si>
    <t>mmu-miR-30e-5p</t>
  </si>
  <si>
    <t>MIMM-001Z:B02</t>
  </si>
  <si>
    <t>mmu-miR-22-3p</t>
  </si>
  <si>
    <t>MIMM-001Z:B03</t>
  </si>
  <si>
    <t>mmu-miR-30a-5p</t>
  </si>
  <si>
    <t>MIMM-001Z:B04</t>
  </si>
  <si>
    <t>mmu-let-7a-5p</t>
  </si>
  <si>
    <t>MIMM-001Z:B05</t>
  </si>
  <si>
    <t>mmu-miR-30d-5p</t>
  </si>
  <si>
    <t>MIMM-001Z:B06</t>
  </si>
  <si>
    <t>mmu-miR-140-5p</t>
  </si>
  <si>
    <t>MIMM-001Z:B07</t>
  </si>
  <si>
    <t>mmu-let-7f-5p</t>
  </si>
  <si>
    <t>MIMM-001Z:B08</t>
  </si>
  <si>
    <t>mmu-miR-155-5p</t>
  </si>
  <si>
    <t>MIMM-001Z:B09</t>
  </si>
  <si>
    <t>mmu-miR-130a-3p</t>
  </si>
  <si>
    <t>MIMM-001Z:B10</t>
  </si>
  <si>
    <t>mmu-let-7b-5p</t>
  </si>
  <si>
    <t>MIMM-001Z:B11</t>
  </si>
  <si>
    <t>mmu-miR-322-5p</t>
  </si>
  <si>
    <t>MIMM-001Z:B12</t>
  </si>
  <si>
    <t>mmu-miR-17-5p</t>
  </si>
  <si>
    <t>MIMM-001Z:C01</t>
  </si>
  <si>
    <t>mmu-miR-27b-3p</t>
  </si>
  <si>
    <t>MIMM-001Z:C02</t>
  </si>
  <si>
    <t>mmu-miR-125b-5p</t>
  </si>
  <si>
    <t>MIMM-001Z:C03</t>
  </si>
  <si>
    <t>mmu-miR-29a-3p</t>
  </si>
  <si>
    <t>MIMM-001Z:C04</t>
  </si>
  <si>
    <t>mmu-miR-872-5p</t>
  </si>
  <si>
    <t>MIMM-001Z:C05</t>
  </si>
  <si>
    <t>mmu-miR-32-5p</t>
  </si>
  <si>
    <t>MIMM-001Z:C06</t>
  </si>
  <si>
    <t>mmu-miR-19b-3p</t>
  </si>
  <si>
    <t>MIMM-001Z:C07</t>
  </si>
  <si>
    <t>mmu-miR-191-5p</t>
  </si>
  <si>
    <t>MIMM-001Z:C08</t>
  </si>
  <si>
    <t>mmu-miR-126a-5p</t>
  </si>
  <si>
    <t>MIMM-001Z:C09</t>
  </si>
  <si>
    <t>mmu-miR-93-5p</t>
  </si>
  <si>
    <t>MIMM-001Z:C10</t>
  </si>
  <si>
    <t>mmu-miR-146a-5p</t>
  </si>
  <si>
    <t>MIMM-001Z:C11</t>
  </si>
  <si>
    <t>mmu-miR-196b-5p</t>
  </si>
  <si>
    <t>MIMM-001Z:C12</t>
  </si>
  <si>
    <t>mmu-let-7i-5p</t>
  </si>
  <si>
    <t>MIMM-001Z:D01</t>
  </si>
  <si>
    <t>mmu-miR-20a-5p</t>
  </si>
  <si>
    <t>MIMM-001Z:D02</t>
  </si>
  <si>
    <t>mmu-miR-18a-5p</t>
  </si>
  <si>
    <t>MIMM-001Z:D03</t>
  </si>
  <si>
    <t>mmu-miR-28a-5p mmu-miR-28c</t>
  </si>
  <si>
    <t>MIMM-001Z:D04</t>
  </si>
  <si>
    <t>mmu-miR-23b-3p</t>
  </si>
  <si>
    <t>MIMM-001Z:D05</t>
  </si>
  <si>
    <t>mmu-miR-150-5p</t>
  </si>
  <si>
    <t>MIMM-001Z:D06</t>
  </si>
  <si>
    <t>mmu-miR-92a-3p</t>
  </si>
  <si>
    <t>MIMM-001Z:D07</t>
  </si>
  <si>
    <t>mmu-miR-10a-5p</t>
  </si>
  <si>
    <t>MIMM-001Z:D08</t>
  </si>
  <si>
    <t>mmu-let-7d-5p</t>
  </si>
  <si>
    <t>MIMM-001Z:D09</t>
  </si>
  <si>
    <t>mmu-miR-196a-5p</t>
  </si>
  <si>
    <t>MIMM-001Z:D10</t>
  </si>
  <si>
    <t>mmu-miR-23a-3p</t>
  </si>
  <si>
    <t>MIMM-001Z:D11</t>
  </si>
  <si>
    <t>mmu-miR-106b-5p</t>
  </si>
  <si>
    <t>MIMM-001Z:D12</t>
  </si>
  <si>
    <t>mmu-miR-34c-5p</t>
  </si>
  <si>
    <t>MIMM-001Z:E01</t>
  </si>
  <si>
    <t>mmu-miR-503-5p</t>
  </si>
  <si>
    <t>MIMM-001Z:E02</t>
  </si>
  <si>
    <t>mmu-miR-25-3p</t>
  </si>
  <si>
    <t>MIMM-001Z:E03</t>
  </si>
  <si>
    <t>mmu-let-7g-5p</t>
  </si>
  <si>
    <t>MIMM-001Z:E04</t>
  </si>
  <si>
    <t>mmu-miR-96-5p</t>
  </si>
  <si>
    <t>MIMM-001Z:E05</t>
  </si>
  <si>
    <t>mmu-miR-31-5p</t>
  </si>
  <si>
    <t>MIMM-001Z:E06</t>
  </si>
  <si>
    <t>mmu-miR-30c-5p</t>
  </si>
  <si>
    <t>MIMM-001Z:E07</t>
  </si>
  <si>
    <t>mmu-miR-15b-5p</t>
  </si>
  <si>
    <t>MIMM-001Z:E08</t>
  </si>
  <si>
    <t>mmu-miR-10b-5p</t>
  </si>
  <si>
    <t>MIMM-001Z:E09</t>
  </si>
  <si>
    <t>mmu-miR-144-3p</t>
  </si>
  <si>
    <t>MIMM-001Z:E10</t>
  </si>
  <si>
    <t>mmu-miR-467e-5p</t>
  </si>
  <si>
    <t>MIMM-001Z:E11</t>
  </si>
  <si>
    <t>mmu-miR-125a-5p</t>
  </si>
  <si>
    <t>MIMM-001Z:E12</t>
  </si>
  <si>
    <t>mmu-miR-99a-5p</t>
  </si>
  <si>
    <t>MIMM-001Z:F01</t>
  </si>
  <si>
    <t>mmu-miR-880-3p</t>
  </si>
  <si>
    <t>MIMM-001Z:F02</t>
  </si>
  <si>
    <t>mmu-miR-19a-3p</t>
  </si>
  <si>
    <t>MIMM-001Z:F03</t>
  </si>
  <si>
    <t>mmu-miR-199a-5p</t>
  </si>
  <si>
    <t>MIMM-001Z:F04</t>
  </si>
  <si>
    <t>mmu-miR-488-3p</t>
  </si>
  <si>
    <t>MIMM-001Z:F05</t>
  </si>
  <si>
    <t>mmu-miR-182-5p</t>
  </si>
  <si>
    <t>MIMM-001Z:F06</t>
  </si>
  <si>
    <t>mmu-miR-291a-3p</t>
  </si>
  <si>
    <t>MIMM-001Z:F07</t>
  </si>
  <si>
    <t>mmu-miR-186-5p</t>
  </si>
  <si>
    <t>MIMM-001Z:F08</t>
  </si>
  <si>
    <t>mmu-miR-541-5p</t>
  </si>
  <si>
    <t>MIMM-001Z:F09</t>
  </si>
  <si>
    <t>mmu-miR-302d-3p</t>
  </si>
  <si>
    <t>MIMM-001Z:F10</t>
  </si>
  <si>
    <t>mmu-miR-183-5p</t>
  </si>
  <si>
    <t>MIMM-001Z:F11</t>
  </si>
  <si>
    <t>mmu-let-7e-5p</t>
  </si>
  <si>
    <t>MIMM-001Z:F12</t>
  </si>
  <si>
    <t>mmu-miR-140-3p</t>
  </si>
  <si>
    <t>MIMM-001Z:G01</t>
  </si>
  <si>
    <t>mmu-miR-411-5p</t>
  </si>
  <si>
    <t>MIMM-001Z:G02</t>
  </si>
  <si>
    <t>mmu-miR-295-3p</t>
  </si>
  <si>
    <t>MIMM-001Z:G03</t>
  </si>
  <si>
    <t>mmu-miR-1a-3p</t>
  </si>
  <si>
    <t>MIMM-001Z:G04</t>
  </si>
  <si>
    <t>mmu-miR-214-3p</t>
  </si>
  <si>
    <t>MIMM-001Z:G05</t>
  </si>
  <si>
    <t>mmu-miR-138-5p</t>
  </si>
  <si>
    <t>MIMM-001Z:G06</t>
  </si>
  <si>
    <t>mmu-miR-425-5p</t>
  </si>
  <si>
    <t>MIMM-001Z:G07</t>
  </si>
  <si>
    <t>mmu-miR-218-5p</t>
  </si>
  <si>
    <t>MIMM-001Z:G08</t>
  </si>
  <si>
    <t>mmu-miR-335-5p</t>
  </si>
  <si>
    <t>MIMM-001Z:G09</t>
  </si>
  <si>
    <t>mmu-miR-101a-3p</t>
  </si>
  <si>
    <t>MIMM-001Z:G10</t>
  </si>
  <si>
    <t>mmu-miR-141-3p</t>
  </si>
  <si>
    <t>MIMM-001Z:G11</t>
  </si>
  <si>
    <t>mmu-miR-744-5p</t>
  </si>
  <si>
    <t>MIMM-001Z:G12</t>
  </si>
  <si>
    <t>mmu-miR-467c-5p</t>
  </si>
  <si>
    <t>MIMM-001Z:H01</t>
  </si>
  <si>
    <t>MIMM-001Z:H02</t>
  </si>
  <si>
    <t>MIMM-001Z:H03</t>
  </si>
  <si>
    <t>MIMM-001Z:H04</t>
  </si>
  <si>
    <t>MIMM-001Z:H05</t>
  </si>
  <si>
    <t>MIMM-001Z:H06</t>
  </si>
  <si>
    <t>MIMM-001Z:H07</t>
  </si>
  <si>
    <t>MIMM-001Z:H08</t>
  </si>
  <si>
    <t>MIMM-001Z:H09</t>
  </si>
  <si>
    <t>MIMM-001Z:H10</t>
  </si>
  <si>
    <t>MIMM-001Z:H11</t>
  </si>
  <si>
    <t>MIMM-001Z:H12</t>
  </si>
  <si>
    <t>MIMM-102Z:A01</t>
  </si>
  <si>
    <t>MIMM-102Z:A02</t>
  </si>
  <si>
    <t>mmu-miR-133b-3p</t>
  </si>
  <si>
    <t>MIMM-102Z:A03</t>
  </si>
  <si>
    <t>mmu-miR-122-5p</t>
  </si>
  <si>
    <t>MIMM-102Z:A04</t>
  </si>
  <si>
    <t>mmu-miR-20b-5p</t>
  </si>
  <si>
    <t>MIMM-102Z:A05</t>
  </si>
  <si>
    <t>MIMM-102Z:A06</t>
  </si>
  <si>
    <t>MIMM-102Z:A07</t>
  </si>
  <si>
    <t>MIMM-102Z:A08</t>
  </si>
  <si>
    <t>MIMM-102Z:A09</t>
  </si>
  <si>
    <t>MIMM-102Z:A10</t>
  </si>
  <si>
    <t>mmu-miR-222-3p</t>
  </si>
  <si>
    <t>MIMM-102Z:A11</t>
  </si>
  <si>
    <t>MIMM-102Z:A12</t>
  </si>
  <si>
    <t>mmu-miR-184-3p</t>
  </si>
  <si>
    <t>MIMM-102Z:B01</t>
  </si>
  <si>
    <t>MIMM-102Z:B02</t>
  </si>
  <si>
    <t>mmu-miR-106a-5p</t>
  </si>
  <si>
    <t>MIMM-102Z:B03</t>
  </si>
  <si>
    <t>mmu-miR-378a-3p</t>
  </si>
  <si>
    <t>MIMM-102Z:B04</t>
  </si>
  <si>
    <t>MIMM-102Z:B05</t>
  </si>
  <si>
    <t>mmu-miR-205-5p</t>
  </si>
  <si>
    <t>MIMM-102Z:B06</t>
  </si>
  <si>
    <t>mmu-miR-137-3p</t>
  </si>
  <si>
    <t>MIMM-102Z:B07</t>
  </si>
  <si>
    <t>MIMM-102Z:B08</t>
  </si>
  <si>
    <t>MIMM-102Z:B09</t>
  </si>
  <si>
    <t>MIMM-102Z:B10</t>
  </si>
  <si>
    <t>MIMM-102Z:B11</t>
  </si>
  <si>
    <t>mmu-miR-146b-5p</t>
  </si>
  <si>
    <t>MIMM-102Z:B12</t>
  </si>
  <si>
    <t>mmu-miR-132-3p</t>
  </si>
  <si>
    <t>MIMM-102Z:C01</t>
  </si>
  <si>
    <t>mmu-miR-193b-3p</t>
  </si>
  <si>
    <t>MIMM-102Z:C02</t>
  </si>
  <si>
    <t>MIMM-102Z:C03</t>
  </si>
  <si>
    <t>MIMM-102Z:C04</t>
  </si>
  <si>
    <t>MIMM-102Z:C05</t>
  </si>
  <si>
    <t>mmu-miR-148a-3p</t>
  </si>
  <si>
    <t>MIMM-102Z:C06</t>
  </si>
  <si>
    <t>mmu-miR-134-5p</t>
  </si>
  <si>
    <t>MIMM-102Z:C07</t>
  </si>
  <si>
    <t>MIMM-102Z:C08</t>
  </si>
  <si>
    <t>MIMM-102Z:C09</t>
  </si>
  <si>
    <t>MIMM-102Z:C10</t>
  </si>
  <si>
    <t>MIMM-102Z:C11</t>
  </si>
  <si>
    <t>MIMM-102Z:C12</t>
  </si>
  <si>
    <t>MIMM-102Z:D01</t>
  </si>
  <si>
    <t>MIMM-102Z:D02</t>
  </si>
  <si>
    <t>MIMM-102Z:D03</t>
  </si>
  <si>
    <t>mmu-miR-135b-5p</t>
  </si>
  <si>
    <t>MIMM-102Z:D04</t>
  </si>
  <si>
    <t>MIMM-102Z:D05</t>
  </si>
  <si>
    <t>MIMM-102Z:D06</t>
  </si>
  <si>
    <t>MIMM-102Z:D07</t>
  </si>
  <si>
    <t>mmu-miR-181d-5p</t>
  </si>
  <si>
    <t>MIMM-102Z:D08</t>
  </si>
  <si>
    <t>mmu-miR-301a-3p</t>
  </si>
  <si>
    <t>MIMM-102Z:D09</t>
  </si>
  <si>
    <t>mmu-miR-195a-5p</t>
  </si>
  <si>
    <t>MIMM-102Z:D10</t>
  </si>
  <si>
    <t>mmu-miR-100-5p</t>
  </si>
  <si>
    <t>MIMM-102Z:D11</t>
  </si>
  <si>
    <t>MIMM-102Z:D12</t>
  </si>
  <si>
    <t>MIMM-102Z:E01</t>
  </si>
  <si>
    <t>MIMM-102Z:E02</t>
  </si>
  <si>
    <t>MIMM-102Z:E03</t>
  </si>
  <si>
    <t>MIMM-102Z:E04</t>
  </si>
  <si>
    <t>MIMM-102Z:E05</t>
  </si>
  <si>
    <t>mmu-miR-7a-5p</t>
  </si>
  <si>
    <t>MIMM-102Z:E06</t>
  </si>
  <si>
    <t>mmu-miR-221-3p</t>
  </si>
  <si>
    <t>MIMM-102Z:E07</t>
  </si>
  <si>
    <t>MIMM-102Z:E08</t>
  </si>
  <si>
    <t>MIMM-102Z:E09</t>
  </si>
  <si>
    <t>MIMM-102Z:E10</t>
  </si>
  <si>
    <t>MIMM-102Z:E11</t>
  </si>
  <si>
    <t>MIMM-102Z:E12</t>
  </si>
  <si>
    <t>MIMM-102Z:F01</t>
  </si>
  <si>
    <t>mmu-miR-181b-5p</t>
  </si>
  <si>
    <t>MIMM-102Z:F02</t>
  </si>
  <si>
    <t>MIMM-102Z:F03</t>
  </si>
  <si>
    <t>MIMM-102Z:F04</t>
  </si>
  <si>
    <t>mmu-miR-210-3p</t>
  </si>
  <si>
    <t>MIMM-102Z:F05</t>
  </si>
  <si>
    <t>MIMM-102Z:F06</t>
  </si>
  <si>
    <t>mmu-miR-98-5p</t>
  </si>
  <si>
    <t>MIMM-102Z:F07</t>
  </si>
  <si>
    <t>mmu-miR-34a-5p</t>
  </si>
  <si>
    <t>MIMM-102Z:F08</t>
  </si>
  <si>
    <t>MIMM-102Z:F09</t>
  </si>
  <si>
    <t>MIMM-102Z:F10</t>
  </si>
  <si>
    <t>mmu-miR-128-3p</t>
  </si>
  <si>
    <t>MIMM-102Z:F11</t>
  </si>
  <si>
    <t>mmu-miR-223-3p</t>
  </si>
  <si>
    <t>MIMM-102Z:F12</t>
  </si>
  <si>
    <t>mmu-miR-215-5p</t>
  </si>
  <si>
    <t>MIMM-102Z:G01</t>
  </si>
  <si>
    <t>MIMM-102Z:G02</t>
  </si>
  <si>
    <t>mmu-miR-193a-5p</t>
  </si>
  <si>
    <t>MIMM-102Z:G03</t>
  </si>
  <si>
    <t>MIMM-102Z:G04</t>
  </si>
  <si>
    <t>MIMM-102Z:G05</t>
  </si>
  <si>
    <t>MIMM-102Z:G06</t>
  </si>
  <si>
    <t>MIMM-102Z:G07</t>
  </si>
  <si>
    <t>mmu-miR-103-3p</t>
  </si>
  <si>
    <t>MIMM-102Z:G08</t>
  </si>
  <si>
    <t>mmu-miR-149-5p</t>
  </si>
  <si>
    <t>MIMM-102Z:G09</t>
  </si>
  <si>
    <t>MIMM-102Z:G10</t>
  </si>
  <si>
    <t>mmu-miR-203-3p</t>
  </si>
  <si>
    <t>MIMM-102Z:G11</t>
  </si>
  <si>
    <t>MIMM-102Z:G12</t>
  </si>
  <si>
    <t>mmu-miR-181c-5p</t>
  </si>
  <si>
    <t>MIMM-102Z:H01</t>
  </si>
  <si>
    <t>MIMM-102Z:H02</t>
  </si>
  <si>
    <t>MIMM-102Z:H03</t>
  </si>
  <si>
    <t>MIMM-102Z:H04</t>
  </si>
  <si>
    <t>MIMM-102Z:H05</t>
  </si>
  <si>
    <t>MIMM-102Z:H06</t>
  </si>
  <si>
    <t>MIMM-102Z:H07</t>
  </si>
  <si>
    <t>MIMM-102Z:H08</t>
  </si>
  <si>
    <t>MIMM-102Z:H09</t>
  </si>
  <si>
    <t>MIMM-102Z:H10</t>
  </si>
  <si>
    <t>MIMM-102Z:H11</t>
  </si>
  <si>
    <t>MIMM-102Z:H12</t>
  </si>
  <si>
    <t>MIMM-103Z:A01</t>
  </si>
  <si>
    <t>MIMM-103Z:A02</t>
  </si>
  <si>
    <t>MIMM-103Z:A03</t>
  </si>
  <si>
    <t>MIMM-103Z:A04</t>
  </si>
  <si>
    <t>MIMM-103Z:A05</t>
  </si>
  <si>
    <t>MIMM-103Z:A06</t>
  </si>
  <si>
    <t>MIMM-103Z:A07</t>
  </si>
  <si>
    <t>MIMM-103Z:A08</t>
  </si>
  <si>
    <t>MIMM-103Z:A09</t>
  </si>
  <si>
    <t>MIMM-103Z:A10</t>
  </si>
  <si>
    <t>MIMM-103Z:A11</t>
  </si>
  <si>
    <t>MIMM-103Z:A12</t>
  </si>
  <si>
    <t>MIMM-103Z:B01</t>
  </si>
  <si>
    <t>MIMM-103Z:B02</t>
  </si>
  <si>
    <t>MIMM-103Z:B03</t>
  </si>
  <si>
    <t>mmu-miR-429-3p</t>
  </si>
  <si>
    <t>MIMM-103Z:B04</t>
  </si>
  <si>
    <t>MIMM-103Z:B05</t>
  </si>
  <si>
    <t>MIMM-103Z:B06</t>
  </si>
  <si>
    <t>MIMM-103Z:B07</t>
  </si>
  <si>
    <t>MIMM-103Z:B08</t>
  </si>
  <si>
    <t>MIMM-103Z:B09</t>
  </si>
  <si>
    <t>MIMM-103Z:B10</t>
  </si>
  <si>
    <t>MIMM-103Z:B11</t>
  </si>
  <si>
    <t>MIMM-103Z:B12</t>
  </si>
  <si>
    <t>MIMM-103Z:C01</t>
  </si>
  <si>
    <t>MIMM-103Z:C02</t>
  </si>
  <si>
    <t>mmu-miR-192-5p</t>
  </si>
  <si>
    <t>MIMM-103Z:C03</t>
  </si>
  <si>
    <t>MIMM-103Z:C04</t>
  </si>
  <si>
    <t>MIMM-103Z:C05</t>
  </si>
  <si>
    <t>MIMM-103Z:C06</t>
  </si>
  <si>
    <t>MIMM-103Z:C07</t>
  </si>
  <si>
    <t>MIMM-103Z:C08</t>
  </si>
  <si>
    <t>MIMM-103Z:C09</t>
  </si>
  <si>
    <t>MIMM-103Z:C10</t>
  </si>
  <si>
    <t>MIMM-103Z:C11</t>
  </si>
  <si>
    <t>MIMM-103Z:C12</t>
  </si>
  <si>
    <t>MIMM-103Z:D01</t>
  </si>
  <si>
    <t>MIMM-103Z:D02</t>
  </si>
  <si>
    <t>MIMM-103Z:D03</t>
  </si>
  <si>
    <t>MIMM-103Z:D04</t>
  </si>
  <si>
    <t>MIMM-103Z:D05</t>
  </si>
  <si>
    <t>MIMM-103Z:D06</t>
  </si>
  <si>
    <t>MIMM-103Z:D07</t>
  </si>
  <si>
    <t>MIMM-103Z:D08</t>
  </si>
  <si>
    <t>MIMM-103Z:D09</t>
  </si>
  <si>
    <t>MIMM-103Z:D10</t>
  </si>
  <si>
    <t>mmu-miR-451a</t>
  </si>
  <si>
    <t>MIMM-103Z:D11</t>
  </si>
  <si>
    <t>mmu-miR-345-5p</t>
  </si>
  <si>
    <t>MIMM-103Z:D12</t>
  </si>
  <si>
    <t>MIMM-103Z:E01</t>
  </si>
  <si>
    <t>mmu-miR-26b-5p</t>
  </si>
  <si>
    <t>MIMM-103Z:E02</t>
  </si>
  <si>
    <t>mmu-miR-101b-3p</t>
  </si>
  <si>
    <t>MIMM-103Z:E03</t>
  </si>
  <si>
    <t>MIMM-103Z:E04</t>
  </si>
  <si>
    <t>mmu-miR-129-5p</t>
  </si>
  <si>
    <t>MIMM-103Z:E05</t>
  </si>
  <si>
    <t>MIMM-103Z:E06</t>
  </si>
  <si>
    <t>MIMM-103Z:E07</t>
  </si>
  <si>
    <t>MIMM-103Z:E08</t>
  </si>
  <si>
    <t>MIMM-103Z:E09</t>
  </si>
  <si>
    <t>MIMM-103Z:E10</t>
  </si>
  <si>
    <t>mmu-miR-320-3p</t>
  </si>
  <si>
    <t>MIMM-103Z:E11</t>
  </si>
  <si>
    <t>mmu-miR-194-5p</t>
  </si>
  <si>
    <t>MIMM-103Z:E12</t>
  </si>
  <si>
    <t>MIMM-103Z:F01</t>
  </si>
  <si>
    <t>MIMM-103Z:F02</t>
  </si>
  <si>
    <t>MIMM-103Z:F03</t>
  </si>
  <si>
    <t>MIMM-103Z:F04</t>
  </si>
  <si>
    <t>MIMM-103Z:F05</t>
  </si>
  <si>
    <t>mmu-miR-185-5p</t>
  </si>
  <si>
    <t>MIMM-103Z:F06</t>
  </si>
  <si>
    <t>MIMM-103Z:F07</t>
  </si>
  <si>
    <t>MIMM-103Z:F08</t>
  </si>
  <si>
    <t>mmu-miR-33-5p</t>
  </si>
  <si>
    <t>MIMM-103Z:F09</t>
  </si>
  <si>
    <t>MIMM-103Z:F10</t>
  </si>
  <si>
    <t>MIMM-103Z:F11</t>
  </si>
  <si>
    <t>MIMM-103Z:F12</t>
  </si>
  <si>
    <t>MIMM-103Z:G01</t>
  </si>
  <si>
    <t>MIMM-103Z:G02</t>
  </si>
  <si>
    <t>MIMM-103Z:G03</t>
  </si>
  <si>
    <t>MIMM-103Z:G04</t>
  </si>
  <si>
    <t>MIMM-103Z:G05</t>
  </si>
  <si>
    <t>MIMM-103Z:G06</t>
  </si>
  <si>
    <t>MIMM-103Z:G07</t>
  </si>
  <si>
    <t>MIMM-103Z:G08</t>
  </si>
  <si>
    <t>mmu-miR-375-3p</t>
  </si>
  <si>
    <t>MIMM-103Z:G09</t>
  </si>
  <si>
    <t>MIMM-103Z:G10</t>
  </si>
  <si>
    <t>MIMM-103Z:G11</t>
  </si>
  <si>
    <t>mmu-miR-292a-3p</t>
  </si>
  <si>
    <t>MIMM-103Z:G12</t>
  </si>
  <si>
    <t>MIMM-103Z:H01</t>
  </si>
  <si>
    <t>MIMM-103Z:H02</t>
  </si>
  <si>
    <t>MIMM-103Z:H03</t>
  </si>
  <si>
    <t>MIMM-103Z:H04</t>
  </si>
  <si>
    <t>MIMM-103Z:H05</t>
  </si>
  <si>
    <t>MIMM-103Z:H06</t>
  </si>
  <si>
    <t>MIMM-103Z:H07</t>
  </si>
  <si>
    <t>MIMM-103Z:H08</t>
  </si>
  <si>
    <t>MIMM-103Z:H09</t>
  </si>
  <si>
    <t>MIMM-103Z:H10</t>
  </si>
  <si>
    <t>MIMM-103Z:H11</t>
  </si>
  <si>
    <t>MIMM-103Z:H12</t>
  </si>
  <si>
    <t>MIMM-104Z:A01</t>
  </si>
  <si>
    <t>MIMM-104Z:A02</t>
  </si>
  <si>
    <t>MIMM-104Z:A03</t>
  </si>
  <si>
    <t>MIMM-104Z:A04</t>
  </si>
  <si>
    <t>MIMM-104Z:A05</t>
  </si>
  <si>
    <t>MIMM-104Z:A06</t>
  </si>
  <si>
    <t>MIMM-104Z:A07</t>
  </si>
  <si>
    <t>mmu-miR-105</t>
  </si>
  <si>
    <t>MIMM-104Z:A08</t>
  </si>
  <si>
    <t>MIMM-104Z:A09</t>
  </si>
  <si>
    <t>MIMM-104Z:A10</t>
  </si>
  <si>
    <t>MIMM-104Z:A11</t>
  </si>
  <si>
    <t>MIMM-104Z:A12</t>
  </si>
  <si>
    <t>MIMM-104Z:B01</t>
  </si>
  <si>
    <t>MIMM-104Z:B02</t>
  </si>
  <si>
    <t>MIMM-104Z:B03</t>
  </si>
  <si>
    <t>MIMM-104Z:B04</t>
  </si>
  <si>
    <t>mmu-miR-135a-5p</t>
  </si>
  <si>
    <t>MIMM-104Z:B05</t>
  </si>
  <si>
    <t>MIMM-104Z:B06</t>
  </si>
  <si>
    <t>MIMM-104Z:B07</t>
  </si>
  <si>
    <t>MIMM-104Z:B08</t>
  </si>
  <si>
    <t>MIMM-104Z:B09</t>
  </si>
  <si>
    <t>MIMM-104Z:B10</t>
  </si>
  <si>
    <t>mmu-miR-145a-5p</t>
  </si>
  <si>
    <t>MIMM-104Z:B11</t>
  </si>
  <si>
    <t>MIMM-104Z:B12</t>
  </si>
  <si>
    <t>MIMM-104Z:C01</t>
  </si>
  <si>
    <t>mmu-miR-147-3p</t>
  </si>
  <si>
    <t>MIMM-104Z:C02</t>
  </si>
  <si>
    <t>MIMM-104Z:C03</t>
  </si>
  <si>
    <t>MIMM-104Z:C04</t>
  </si>
  <si>
    <t>MIMM-104Z:C05</t>
  </si>
  <si>
    <t>mmu-miR-152-3p</t>
  </si>
  <si>
    <t>MIMM-104Z:C06</t>
  </si>
  <si>
    <t>MIMM-104Z:C07</t>
  </si>
  <si>
    <t>MIMM-104Z:C08</t>
  </si>
  <si>
    <t>MIMM-104Z:C09</t>
  </si>
  <si>
    <t>MIMM-104Z:C10</t>
  </si>
  <si>
    <t>mmu-miR-181a-5p</t>
  </si>
  <si>
    <t>MIMM-104Z:C11</t>
  </si>
  <si>
    <t>MIMM-104Z:C12</t>
  </si>
  <si>
    <t>MIMM-104Z:D01</t>
  </si>
  <si>
    <t>MIMM-104Z:D02</t>
  </si>
  <si>
    <t>MIMM-104Z:D03</t>
  </si>
  <si>
    <t>MIMM-104Z:D04</t>
  </si>
  <si>
    <t>mmu-miR-187-3p</t>
  </si>
  <si>
    <t>MIMM-104Z:D05</t>
  </si>
  <si>
    <t>MIMM-104Z:D06</t>
  </si>
  <si>
    <t>mmu-miR-18b-5p</t>
  </si>
  <si>
    <t>MIMM-104Z:D07</t>
  </si>
  <si>
    <t>MIMM-104Z:D08</t>
  </si>
  <si>
    <t>MIMM-104Z:D09</t>
  </si>
  <si>
    <t>MIMM-104Z:D10</t>
  </si>
  <si>
    <t>MIMM-104Z:D11</t>
  </si>
  <si>
    <t>MIMM-104Z:D12</t>
  </si>
  <si>
    <t>MIMM-104Z:E01</t>
  </si>
  <si>
    <t>mmu-miR-200a-3p</t>
  </si>
  <si>
    <t>MIMM-104Z:E02</t>
  </si>
  <si>
    <t>MIMM-104Z:E03</t>
  </si>
  <si>
    <t>MIMM-104Z:E04</t>
  </si>
  <si>
    <t>mmu-miR-207</t>
  </si>
  <si>
    <t>MIMM-104Z:E05</t>
  </si>
  <si>
    <t>MIMM-104Z:E06</t>
  </si>
  <si>
    <t>MIMM-104Z:E07</t>
  </si>
  <si>
    <t>MIMM-104Z:E08</t>
  </si>
  <si>
    <t>MIMM-104Z:E09</t>
  </si>
  <si>
    <t>MIMM-104Z:E10</t>
  </si>
  <si>
    <t>MIMM-104Z:E11</t>
  </si>
  <si>
    <t>MIMM-104Z:E12</t>
  </si>
  <si>
    <t>mmu-miR-26a-5p</t>
  </si>
  <si>
    <t>MIMM-104Z:F01</t>
  </si>
  <si>
    <t>MIMM-104Z:F02</t>
  </si>
  <si>
    <t>MIMM-104Z:F03</t>
  </si>
  <si>
    <t>MIMM-104Z:F04</t>
  </si>
  <si>
    <t>MIMM-104Z:F05</t>
  </si>
  <si>
    <t>mmu-miR-298-5p</t>
  </si>
  <si>
    <t>MIMM-104Z:F06</t>
  </si>
  <si>
    <t>mmu-miR-299a-3p</t>
  </si>
  <si>
    <t>MIMM-104Z:F07</t>
  </si>
  <si>
    <t>MIMM-104Z:F08</t>
  </si>
  <si>
    <t>mmu-miR-29c-3p</t>
  </si>
  <si>
    <t>MIMM-104Z:F09</t>
  </si>
  <si>
    <t>mmu-miR-30b-5p</t>
  </si>
  <si>
    <t>MIMM-104Z:F10</t>
  </si>
  <si>
    <t>MIMM-104Z:F11</t>
  </si>
  <si>
    <t>MIMM-104Z:F12</t>
  </si>
  <si>
    <t>MIMM-104Z:G01</t>
  </si>
  <si>
    <t>MIMM-104Z:G02</t>
  </si>
  <si>
    <t>mmu-miR-325-3p</t>
  </si>
  <si>
    <t>MIMM-104Z:G03</t>
  </si>
  <si>
    <t>MIMM-104Z:G04</t>
  </si>
  <si>
    <t>MIMM-104Z:G05</t>
  </si>
  <si>
    <t>MIMM-104Z:G06</t>
  </si>
  <si>
    <t>mmu-miR-383-5p</t>
  </si>
  <si>
    <t>MIMM-104Z:G07</t>
  </si>
  <si>
    <t>mmu-miR-409-3p</t>
  </si>
  <si>
    <t>MIMM-104Z:G08</t>
  </si>
  <si>
    <t>MIMM-104Z:G09</t>
  </si>
  <si>
    <t>mmu-miR-493-3p</t>
  </si>
  <si>
    <t>MIMM-104Z:G10</t>
  </si>
  <si>
    <t>mmu-miR-574-3p</t>
  </si>
  <si>
    <t>MIMM-104Z:G11</t>
  </si>
  <si>
    <t>MIMM-104Z:G12</t>
  </si>
  <si>
    <t>MIMM-104Z:H01</t>
  </si>
  <si>
    <t>MIMM-104Z:H02</t>
  </si>
  <si>
    <t>MIMM-104Z:H03</t>
  </si>
  <si>
    <t>MIMM-104Z:H04</t>
  </si>
  <si>
    <t>MIMM-104Z:H05</t>
  </si>
  <si>
    <t>MIMM-104Z:H06</t>
  </si>
  <si>
    <t>MIMM-104Z:H07</t>
  </si>
  <si>
    <t>MIMM-104Z:H08</t>
  </si>
  <si>
    <t>MIMM-104Z:H09</t>
  </si>
  <si>
    <t>MIMM-104Z:H10</t>
  </si>
  <si>
    <t>MIMM-104Z:H11</t>
  </si>
  <si>
    <t>MIMM-104Z:H12</t>
  </si>
  <si>
    <t>MIMM-105Z:A01</t>
  </si>
  <si>
    <t>MIMM-105Z:A02</t>
  </si>
  <si>
    <t>MIMM-105Z:A03</t>
  </si>
  <si>
    <t>MIMM-105Z:A04</t>
  </si>
  <si>
    <t>MIMM-105Z:A05</t>
  </si>
  <si>
    <t>MIMM-105Z:A06</t>
  </si>
  <si>
    <t>MIMM-105Z:A07</t>
  </si>
  <si>
    <t>MIMM-105Z:A08</t>
  </si>
  <si>
    <t>MIMM-105Z:A09</t>
  </si>
  <si>
    <t>MIMM-105Z:A10</t>
  </si>
  <si>
    <t>MIMM-105Z:A11</t>
  </si>
  <si>
    <t>mmu-miR-1192</t>
  </si>
  <si>
    <t>MIMM-105Z:A12</t>
  </si>
  <si>
    <t>MIMM-105Z:B01</t>
  </si>
  <si>
    <t>MIMM-105Z:B02</t>
  </si>
  <si>
    <t>MIMM-105Z:B03</t>
  </si>
  <si>
    <t>mmu-miR-130b-3p</t>
  </si>
  <si>
    <t>MIMM-105Z:B04</t>
  </si>
  <si>
    <t>MIMM-105Z:B05</t>
  </si>
  <si>
    <t>MIMM-105Z:B06</t>
  </si>
  <si>
    <t>MIMM-105Z:B07</t>
  </si>
  <si>
    <t>MIMM-105Z:B08</t>
  </si>
  <si>
    <t>MIMM-105Z:B09</t>
  </si>
  <si>
    <t>MIMM-105Z:B10</t>
  </si>
  <si>
    <t>MIMM-105Z:B11</t>
  </si>
  <si>
    <t>MIMM-105Z:B12</t>
  </si>
  <si>
    <t>MIMM-105Z:C01</t>
  </si>
  <si>
    <t>MIMM-105Z:C02</t>
  </si>
  <si>
    <t>MIMM-105Z:C03</t>
  </si>
  <si>
    <t>MIMM-105Z:C04</t>
  </si>
  <si>
    <t>MIMM-105Z:C05</t>
  </si>
  <si>
    <t>MIMM-105Z:C06</t>
  </si>
  <si>
    <t>MIMM-105Z:C07</t>
  </si>
  <si>
    <t>MIMM-105Z:C08</t>
  </si>
  <si>
    <t>MIMM-105Z:C09</t>
  </si>
  <si>
    <t>mmu-miR-200c-3p</t>
  </si>
  <si>
    <t>MIMM-105Z:C10</t>
  </si>
  <si>
    <t>MIMM-105Z:C11</t>
  </si>
  <si>
    <t>MIMM-105Z:C12</t>
  </si>
  <si>
    <t>MIMM-105Z:D01</t>
  </si>
  <si>
    <t>MIMM-105Z:D02</t>
  </si>
  <si>
    <t>MIMM-105Z:D03</t>
  </si>
  <si>
    <t>MIMM-105Z:D04</t>
  </si>
  <si>
    <t>MIMM-105Z:D05</t>
  </si>
  <si>
    <t>MIMM-105Z:D06</t>
  </si>
  <si>
    <t>MIMM-105Z:D07</t>
  </si>
  <si>
    <t>MIMM-105Z:D08</t>
  </si>
  <si>
    <t>MIMM-105Z:D09</t>
  </si>
  <si>
    <t>mmu-miR-294-3p</t>
  </si>
  <si>
    <t>MIMM-105Z:D10</t>
  </si>
  <si>
    <t>MIMM-105Z:D11</t>
  </si>
  <si>
    <t>MIMM-105Z:D12</t>
  </si>
  <si>
    <t>MIMM-105Z:E01</t>
  </si>
  <si>
    <t>MIMM-105Z:E02</t>
  </si>
  <si>
    <t>MIMM-105Z:E03</t>
  </si>
  <si>
    <t>mmu-miR-301b-3p</t>
  </si>
  <si>
    <t>MIMM-105Z:E04</t>
  </si>
  <si>
    <t>mmu-miR-302b-3p</t>
  </si>
  <si>
    <t>MIMM-105Z:E05</t>
  </si>
  <si>
    <t>MIMM-105Z:E06</t>
  </si>
  <si>
    <t>MIMM-105Z:E07</t>
  </si>
  <si>
    <t>MIMM-105Z:E08</t>
  </si>
  <si>
    <t>MIMM-105Z:E09</t>
  </si>
  <si>
    <t>MIMM-105Z:E10</t>
  </si>
  <si>
    <t>MIMM-105Z:E11</t>
  </si>
  <si>
    <t>MIMM-105Z:E12</t>
  </si>
  <si>
    <t>MIMM-105Z:F01</t>
  </si>
  <si>
    <t>mmu-miR-338-5p</t>
  </si>
  <si>
    <t>MIMM-105Z:F02</t>
  </si>
  <si>
    <t>mmu-miR-340-5p</t>
  </si>
  <si>
    <t>MIMM-105Z:F03</t>
  </si>
  <si>
    <t>mmu-miR-350-3p</t>
  </si>
  <si>
    <t>MIMM-105Z:F04</t>
  </si>
  <si>
    <t>mmu-miR-369-3p</t>
  </si>
  <si>
    <t>MIMM-105Z:F05</t>
  </si>
  <si>
    <t>mmu-miR-384-5p</t>
  </si>
  <si>
    <t>MIMM-105Z:F06</t>
  </si>
  <si>
    <t>mmu-miR-410-3p</t>
  </si>
  <si>
    <t>MIMM-105Z:F07</t>
  </si>
  <si>
    <t>MIMM-105Z:F08</t>
  </si>
  <si>
    <t>mmu-miR-466d-3p</t>
  </si>
  <si>
    <t>MIMM-105Z:F09</t>
  </si>
  <si>
    <t>mmu-miR-466k</t>
  </si>
  <si>
    <t>MIMM-105Z:F10</t>
  </si>
  <si>
    <t>mmu-miR-495-3p</t>
  </si>
  <si>
    <t>MIMM-105Z:F11</t>
  </si>
  <si>
    <t>mmu-miR-497a-5p</t>
  </si>
  <si>
    <t>MIMM-105Z:F12</t>
  </si>
  <si>
    <t>mmu-miR-568</t>
  </si>
  <si>
    <t>MIMM-105Z:G01</t>
  </si>
  <si>
    <t>mmu-miR-590-3p</t>
  </si>
  <si>
    <t>MIMM-105Z:G02</t>
  </si>
  <si>
    <t>mmu-miR-669h-3p</t>
  </si>
  <si>
    <t>MIMM-105Z:G03</t>
  </si>
  <si>
    <t>mmu-miR-669k-3p</t>
  </si>
  <si>
    <t>MIMM-105Z:G04</t>
  </si>
  <si>
    <t>mmu-miR-694</t>
  </si>
  <si>
    <t>MIMM-105Z:G05</t>
  </si>
  <si>
    <t>mmu-miR-712-5p</t>
  </si>
  <si>
    <t>MIMM-105Z:G06</t>
  </si>
  <si>
    <t>mmu-miR-721</t>
  </si>
  <si>
    <t>MIMM-105Z:G07</t>
  </si>
  <si>
    <t>mmu-miR-743a-3p</t>
  </si>
  <si>
    <t>MIMM-105Z:G08</t>
  </si>
  <si>
    <t>mmu-miR-743b-3p</t>
  </si>
  <si>
    <t>MIMM-105Z:G09</t>
  </si>
  <si>
    <t>mmu-miR-876-3p</t>
  </si>
  <si>
    <t>MIMM-105Z:G10</t>
  </si>
  <si>
    <t>MIMM-105Z:G11</t>
  </si>
  <si>
    <t>MIMM-105Z:G12</t>
  </si>
  <si>
    <t>MIMM-105Z:H01</t>
  </si>
  <si>
    <t>MIMM-105Z:H02</t>
  </si>
  <si>
    <t>MIMM-105Z:H03</t>
  </si>
  <si>
    <t>MIMM-105Z:H04</t>
  </si>
  <si>
    <t>MIMM-105Z:H05</t>
  </si>
  <si>
    <t>MIMM-105Z:H06</t>
  </si>
  <si>
    <t>MIMM-105Z:H07</t>
  </si>
  <si>
    <t>MIMM-105Z:H08</t>
  </si>
  <si>
    <t>MIMM-105Z:H09</t>
  </si>
  <si>
    <t>MIMM-105Z:H10</t>
  </si>
  <si>
    <t>MIMM-105Z:H11</t>
  </si>
  <si>
    <t>MIMM-105Z:H12</t>
  </si>
  <si>
    <t>MIMM-106Z:A01</t>
  </si>
  <si>
    <t>MIMM-106Z:A02</t>
  </si>
  <si>
    <t>MIMM-106Z:A03</t>
  </si>
  <si>
    <t>MIMM-106Z:A04</t>
  </si>
  <si>
    <t>MIMM-106Z:A05</t>
  </si>
  <si>
    <t>MIMM-106Z:A06</t>
  </si>
  <si>
    <t>MIMM-106Z:A07</t>
  </si>
  <si>
    <t>MIMM-106Z:A08</t>
  </si>
  <si>
    <t>MIMM-106Z:A09</t>
  </si>
  <si>
    <t>MIMM-106Z:A10</t>
  </si>
  <si>
    <t>MIMM-106Z:A11</t>
  </si>
  <si>
    <t>mmu-miR-133a-3p</t>
  </si>
  <si>
    <t>MIMM-106Z:A12</t>
  </si>
  <si>
    <t>MIMM-106Z:B01</t>
  </si>
  <si>
    <t>MIMM-106Z:B02</t>
  </si>
  <si>
    <t>MIMM-106Z:B03</t>
  </si>
  <si>
    <t>mmu-miR-143-3p</t>
  </si>
  <si>
    <t>MIMM-106Z:B04</t>
  </si>
  <si>
    <t>MIMM-106Z:B05</t>
  </si>
  <si>
    <t>MIMM-106Z:B06</t>
  </si>
  <si>
    <t>MIMM-106Z:B07</t>
  </si>
  <si>
    <t>MIMM-106Z:B08</t>
  </si>
  <si>
    <t>mmu-miR-17-3p</t>
  </si>
  <si>
    <t>MIMM-106Z:B09</t>
  </si>
  <si>
    <t>MIMM-106Z:B10</t>
  </si>
  <si>
    <t>MIMM-106Z:B11</t>
  </si>
  <si>
    <t>MIMM-106Z:B12</t>
  </si>
  <si>
    <t>MIMM-106Z:C01</t>
  </si>
  <si>
    <t>MIMM-106Z:C02</t>
  </si>
  <si>
    <t>MIMM-106Z:C03</t>
  </si>
  <si>
    <t>MIMM-106Z:C04</t>
  </si>
  <si>
    <t>mmu-miR-200b-3p</t>
  </si>
  <si>
    <t>MIMM-106Z:C05</t>
  </si>
  <si>
    <t>MIMM-106Z:C06</t>
  </si>
  <si>
    <t>MIMM-106Z:C07</t>
  </si>
  <si>
    <t>MIMM-106Z:C08</t>
  </si>
  <si>
    <t>MIMM-106Z:C09</t>
  </si>
  <si>
    <t>MIMM-106Z:C10</t>
  </si>
  <si>
    <t>MIMM-106Z:C11</t>
  </si>
  <si>
    <t>MIMM-106Z:C12</t>
  </si>
  <si>
    <t>MIMM-106Z:D01</t>
  </si>
  <si>
    <t>MIMM-106Z:D02</t>
  </si>
  <si>
    <t>MIMM-106Z:D03</t>
  </si>
  <si>
    <t>MIMM-106Z:D04</t>
  </si>
  <si>
    <t>mmu-miR-224-5p</t>
  </si>
  <si>
    <t>MIMM-106Z:D05</t>
  </si>
  <si>
    <t>MIMM-106Z:D06</t>
  </si>
  <si>
    <t>MIMM-106Z:D07</t>
  </si>
  <si>
    <t>MIMM-106Z:D08</t>
  </si>
  <si>
    <t>mmu-miR-296-5p</t>
  </si>
  <si>
    <t>MIMM-106Z:D09</t>
  </si>
  <si>
    <t>MIMM-106Z:D10</t>
  </si>
  <si>
    <t>MIMM-106Z:D11</t>
  </si>
  <si>
    <t>MIMM-106Z:D12</t>
  </si>
  <si>
    <t>MIMM-106Z:E01</t>
  </si>
  <si>
    <t>mmu-miR-423-5p</t>
  </si>
  <si>
    <t>MIMM-106Z:E02</t>
  </si>
  <si>
    <t>mmu-miR-499-5p</t>
  </si>
  <si>
    <t>MIMM-106Z:E03</t>
  </si>
  <si>
    <t>MIMM-106Z:E04</t>
  </si>
  <si>
    <t>MIMM-106Z:E05</t>
  </si>
  <si>
    <t>MIMM-106Z:E06</t>
  </si>
  <si>
    <t>MIMM-106Z:E07</t>
  </si>
  <si>
    <t>MIMM-106Z:E08</t>
  </si>
  <si>
    <t>MIMM-106Z:E09</t>
  </si>
  <si>
    <t>MIMM-106Z:E10</t>
  </si>
  <si>
    <t>mmu-miR-107-3p</t>
  </si>
  <si>
    <t>MIMM-106Z:E11</t>
  </si>
  <si>
    <t>MIMM-106Z:E12</t>
  </si>
  <si>
    <t>MIMM-106Z:F01</t>
  </si>
  <si>
    <t>MIMM-106Z:F02</t>
  </si>
  <si>
    <t>MIMM-106Z:F03</t>
  </si>
  <si>
    <t>MIMM-106Z:F04</t>
  </si>
  <si>
    <t>MIMM-106Z:F05</t>
  </si>
  <si>
    <t>MIMM-106Z:F06</t>
  </si>
  <si>
    <t>mmu-miR-193a-3p</t>
  </si>
  <si>
    <t>MIMM-106Z:F07</t>
  </si>
  <si>
    <t>mmu-miR-204-5p</t>
  </si>
  <si>
    <t>MIMM-106Z:F08</t>
  </si>
  <si>
    <t>mmu-miR-206-3p</t>
  </si>
  <si>
    <t>MIMM-106Z:F09</t>
  </si>
  <si>
    <t>mmu-miR-211-5p</t>
  </si>
  <si>
    <t>MIMM-106Z:F10</t>
  </si>
  <si>
    <t>MIMM-106Z:F11</t>
  </si>
  <si>
    <t>MIMM-106Z:F12</t>
  </si>
  <si>
    <t>MIMM-106Z:G01</t>
  </si>
  <si>
    <t>MIMM-106Z:G02</t>
  </si>
  <si>
    <t>MIMM-106Z:G03</t>
  </si>
  <si>
    <t>mmu-miR-376c-3p</t>
  </si>
  <si>
    <t>MIMM-106Z:G04</t>
  </si>
  <si>
    <t>MIMM-106Z:G05</t>
  </si>
  <si>
    <t>MIMM-106Z:G06</t>
  </si>
  <si>
    <t>MIMM-106Z:G07</t>
  </si>
  <si>
    <t>MIMM-106Z:G08</t>
  </si>
  <si>
    <t>MIMM-106Z:G09</t>
  </si>
  <si>
    <t>MIMM-106Z:G10</t>
  </si>
  <si>
    <t>MIMM-106Z:G11</t>
  </si>
  <si>
    <t>MIMM-106Z:G12</t>
  </si>
  <si>
    <t>MIMM-106Z:H01</t>
  </si>
  <si>
    <t>MIMM-106Z:H02</t>
  </si>
  <si>
    <t>MIMM-106Z:H03</t>
  </si>
  <si>
    <t>MIMM-106Z:H04</t>
  </si>
  <si>
    <t>MIMM-106Z:H05</t>
  </si>
  <si>
    <t>MIMM-106Z:H06</t>
  </si>
  <si>
    <t>MIMM-106Z:H07</t>
  </si>
  <si>
    <t>MIMM-106Z:H08</t>
  </si>
  <si>
    <t>MIMM-106Z:H09</t>
  </si>
  <si>
    <t>MIMM-106Z:H10</t>
  </si>
  <si>
    <t>MIMM-106Z:H11</t>
  </si>
  <si>
    <t>MIMM-106Z:H12</t>
  </si>
  <si>
    <t>MIMM-107Z:A01</t>
  </si>
  <si>
    <t>MIMM-107Z:A02</t>
  </si>
  <si>
    <t>MIMM-107Z:A03</t>
  </si>
  <si>
    <t>MIMM-107Z:A04</t>
  </si>
  <si>
    <t>MIMM-107Z:A05</t>
  </si>
  <si>
    <t>MIMM-107Z:A06</t>
  </si>
  <si>
    <t>MIMM-107Z:A07</t>
  </si>
  <si>
    <t>MIMM-107Z:A08</t>
  </si>
  <si>
    <t>MIMM-107Z:A09</t>
  </si>
  <si>
    <t>MIMM-107Z:A10</t>
  </si>
  <si>
    <t>MIMM-107Z:A11</t>
  </si>
  <si>
    <t>MIMM-107Z:A12</t>
  </si>
  <si>
    <t>MIMM-107Z:B01</t>
  </si>
  <si>
    <t>MIMM-107Z:B02</t>
  </si>
  <si>
    <t>MIMM-107Z:B03</t>
  </si>
  <si>
    <t>MIMM-107Z:B04</t>
  </si>
  <si>
    <t>MIMM-107Z:B05</t>
  </si>
  <si>
    <t>MIMM-107Z:B06</t>
  </si>
  <si>
    <t>MIMM-107Z:B07</t>
  </si>
  <si>
    <t>MIMM-107Z:B08</t>
  </si>
  <si>
    <t>MIMM-107Z:B09</t>
  </si>
  <si>
    <t>mmu-miR-139-5p</t>
  </si>
  <si>
    <t>MIMM-107Z:B10</t>
  </si>
  <si>
    <t>MIMM-107Z:B11</t>
  </si>
  <si>
    <t>MIMM-107Z:B12</t>
  </si>
  <si>
    <t>MIMM-107Z:C01</t>
  </si>
  <si>
    <t>mmu-miR-148b-3p</t>
  </si>
  <si>
    <t>MIMM-107Z:C02</t>
  </si>
  <si>
    <t>mmu-miR-151-3p</t>
  </si>
  <si>
    <t>MIMM-107Z:C03</t>
  </si>
  <si>
    <t>MIMM-107Z:C04</t>
  </si>
  <si>
    <t>MIMM-107Z:C05</t>
  </si>
  <si>
    <t>MIMM-107Z:C06</t>
  </si>
  <si>
    <t>MIMM-107Z:C07</t>
  </si>
  <si>
    <t>mmu-miR-181a-1-3p</t>
  </si>
  <si>
    <t>MIMM-107Z:C08</t>
  </si>
  <si>
    <t>MIMM-107Z:C09</t>
  </si>
  <si>
    <t>MIMM-107Z:C10</t>
  </si>
  <si>
    <t>MIMM-107Z:C11</t>
  </si>
  <si>
    <t>MIMM-107Z:C12</t>
  </si>
  <si>
    <t>MIMM-107Z:D01</t>
  </si>
  <si>
    <t>MIMM-107Z:D02</t>
  </si>
  <si>
    <t>MIMM-107Z:D03</t>
  </si>
  <si>
    <t>MIMM-107Z:D04</t>
  </si>
  <si>
    <t>MIMM-107Z:D05</t>
  </si>
  <si>
    <t>MIMM-107Z:D06</t>
  </si>
  <si>
    <t>MIMM-107Z:D07</t>
  </si>
  <si>
    <t>MIMM-107Z:D08</t>
  </si>
  <si>
    <t>MIMM-107Z:D09</t>
  </si>
  <si>
    <t>MIMM-107Z:D10</t>
  </si>
  <si>
    <t>MIMM-107Z:D11</t>
  </si>
  <si>
    <t>MIMM-107Z:D12</t>
  </si>
  <si>
    <t>MIMM-107Z:E01</t>
  </si>
  <si>
    <t>MIMM-107Z:E02</t>
  </si>
  <si>
    <t>MIMM-107Z:E03</t>
  </si>
  <si>
    <t>mmu-miR-302a-5p</t>
  </si>
  <si>
    <t>MIMM-107Z:E04</t>
  </si>
  <si>
    <t>mmu-miR-302b-5p</t>
  </si>
  <si>
    <t>MIMM-107Z:E05</t>
  </si>
  <si>
    <t>MIMM-107Z:E06</t>
  </si>
  <si>
    <t>MIMM-107Z:E07</t>
  </si>
  <si>
    <t>MIMM-107Z:E08</t>
  </si>
  <si>
    <t>MIMM-107Z:E09</t>
  </si>
  <si>
    <t>mmu-miR-328-3p</t>
  </si>
  <si>
    <t>MIMM-107Z:E10</t>
  </si>
  <si>
    <t>MIMM-107Z:E11</t>
  </si>
  <si>
    <t>mmu-miR-337-3p</t>
  </si>
  <si>
    <t>MIMM-107Z:E12</t>
  </si>
  <si>
    <t>mmu-miR-338-3p</t>
  </si>
  <si>
    <t>MIMM-107Z:F01</t>
  </si>
  <si>
    <t>mmu-miR-339-5p</t>
  </si>
  <si>
    <t>MIMM-107Z:F02</t>
  </si>
  <si>
    <t>mmu-miR-342-3p</t>
  </si>
  <si>
    <t>MIMM-107Z:F03</t>
  </si>
  <si>
    <t>mmu-miR-346-5p</t>
  </si>
  <si>
    <t>MIMM-107Z:F04</t>
  </si>
  <si>
    <t>MIMM-107Z:F05</t>
  </si>
  <si>
    <t>mmu-miR-376b-3p</t>
  </si>
  <si>
    <t>MIMM-107Z:F06</t>
  </si>
  <si>
    <t>mmu-miR-381-3p</t>
  </si>
  <si>
    <t>MIMM-107Z:F07</t>
  </si>
  <si>
    <t>MIMM-107Z:F08</t>
  </si>
  <si>
    <t>mmu-miR-431-5p</t>
  </si>
  <si>
    <t>MIMM-107Z:F09</t>
  </si>
  <si>
    <t>mmu-miR-433-3p</t>
  </si>
  <si>
    <t>MIMM-107Z:F10</t>
  </si>
  <si>
    <t>mmu-miR-455-5p</t>
  </si>
  <si>
    <t>MIMM-107Z:F11</t>
  </si>
  <si>
    <t>mmu-miR-484</t>
  </si>
  <si>
    <t>MIMM-107Z:F12</t>
  </si>
  <si>
    <t>mmu-miR-485-5p</t>
  </si>
  <si>
    <t>MIMM-107Z:G01</t>
  </si>
  <si>
    <t>mmu-miR-485-3p</t>
  </si>
  <si>
    <t>MIMM-107Z:G02</t>
  </si>
  <si>
    <t>MIMM-107Z:G03</t>
  </si>
  <si>
    <t>mmu-miR-489-3p</t>
  </si>
  <si>
    <t>MIMM-107Z:G04</t>
  </si>
  <si>
    <t>mmu-miR-509-3p</t>
  </si>
  <si>
    <t>MIMM-107Z:G05</t>
  </si>
  <si>
    <t>mmu-miR-598-3p</t>
  </si>
  <si>
    <t>MIMM-107Z:G06</t>
  </si>
  <si>
    <t>mmu-miR-652-3p</t>
  </si>
  <si>
    <t>MIMM-107Z:G07</t>
  </si>
  <si>
    <t>MIMM-107Z:G08</t>
  </si>
  <si>
    <t>MIMM-107Z:G09</t>
  </si>
  <si>
    <t>mmu-miR-9-3p</t>
  </si>
  <si>
    <t>MIMM-107Z:G10</t>
  </si>
  <si>
    <t>MIMM-107Z:G11</t>
  </si>
  <si>
    <t>MIMM-107Z:G12</t>
  </si>
  <si>
    <t>MIMM-107Z:H01</t>
  </si>
  <si>
    <t>MIMM-107Z:H02</t>
  </si>
  <si>
    <t>MIMM-107Z:H03</t>
  </si>
  <si>
    <t>MIMM-107Z:H04</t>
  </si>
  <si>
    <t>MIMM-107Z:H05</t>
  </si>
  <si>
    <t>MIMM-107Z:H06</t>
  </si>
  <si>
    <t>MIMM-107Z:H07</t>
  </si>
  <si>
    <t>MIMM-107Z:H08</t>
  </si>
  <si>
    <t>MIMM-107Z:H09</t>
  </si>
  <si>
    <t>MIMM-107Z:H10</t>
  </si>
  <si>
    <t>MIMM-107Z:H11</t>
  </si>
  <si>
    <t>MIMM-107Z:H12</t>
  </si>
  <si>
    <t>MIMM-108Z:A01</t>
  </si>
  <si>
    <t>MIMM-108Z:A02</t>
  </si>
  <si>
    <t>MIMM-108Z:A03</t>
  </si>
  <si>
    <t>MIMM-108Z:A04</t>
  </si>
  <si>
    <t>MIMM-108Z:A05</t>
  </si>
  <si>
    <t>MIMM-108Z:A06</t>
  </si>
  <si>
    <t>MIMM-108Z:A07</t>
  </si>
  <si>
    <t>MIMM-108Z:A08</t>
  </si>
  <si>
    <t>MIMM-108Z:A09</t>
  </si>
  <si>
    <t>MIMM-108Z:A10</t>
  </si>
  <si>
    <t>mmu-miR-127-5p</t>
  </si>
  <si>
    <t>MIMM-108Z:A11</t>
  </si>
  <si>
    <t>MIMM-108Z:A12</t>
  </si>
  <si>
    <t>MIMM-108Z:B01</t>
  </si>
  <si>
    <t>MIMM-108Z:B02</t>
  </si>
  <si>
    <t>MIMM-108Z:B03</t>
  </si>
  <si>
    <t>MIMM-108Z:B04</t>
  </si>
  <si>
    <t>MIMM-108Z:B05</t>
  </si>
  <si>
    <t>MIMM-108Z:B06</t>
  </si>
  <si>
    <t>MIMM-108Z:B07</t>
  </si>
  <si>
    <t>MIMM-108Z:B08</t>
  </si>
  <si>
    <t>MIMM-108Z:B09</t>
  </si>
  <si>
    <t>MIMM-108Z:B10</t>
  </si>
  <si>
    <t>MIMM-108Z:B11</t>
  </si>
  <si>
    <t>MIMM-108Z:B12</t>
  </si>
  <si>
    <t>MIMM-108Z:C01</t>
  </si>
  <si>
    <t>MIMM-108Z:C02</t>
  </si>
  <si>
    <t>mmu-miR-153-3p</t>
  </si>
  <si>
    <t>MIMM-108Z:C03</t>
  </si>
  <si>
    <t>MIMM-108Z:C04</t>
  </si>
  <si>
    <t>MIMM-108Z:C05</t>
  </si>
  <si>
    <t>MIMM-108Z:C06</t>
  </si>
  <si>
    <t>MIMM-108Z:C07</t>
  </si>
  <si>
    <t>MIMM-108Z:C08</t>
  </si>
  <si>
    <t>MIMM-108Z:C09</t>
  </si>
  <si>
    <t>MIMM-108Z:C10</t>
  </si>
  <si>
    <t>MIMM-108Z:C11</t>
  </si>
  <si>
    <t>MIMM-108Z:C12</t>
  </si>
  <si>
    <t>MIMM-108Z:D01</t>
  </si>
  <si>
    <t>MIMM-108Z:D02</t>
  </si>
  <si>
    <t>MIMM-108Z:D03</t>
  </si>
  <si>
    <t>MIMM-108Z:D04</t>
  </si>
  <si>
    <t>mmu-miR-190a-5p</t>
  </si>
  <si>
    <t>MIMM-108Z:D05</t>
  </si>
  <si>
    <t>MIMM-108Z:D06</t>
  </si>
  <si>
    <t>mmu-miR-199b-5p</t>
  </si>
  <si>
    <t>MIMM-108Z:D07</t>
  </si>
  <si>
    <t>MIMM-108Z:D08</t>
  </si>
  <si>
    <t>MIMM-108Z:D09</t>
  </si>
  <si>
    <t>MIMM-108Z:D10</t>
  </si>
  <si>
    <t>MIMM-108Z:D11</t>
  </si>
  <si>
    <t>MIMM-108Z:D12</t>
  </si>
  <si>
    <t>MIMM-108Z:E01</t>
  </si>
  <si>
    <t>MIMM-108Z:E02</t>
  </si>
  <si>
    <t>mmu-miR-216a-5p</t>
  </si>
  <si>
    <t>MIMM-108Z:E03</t>
  </si>
  <si>
    <t>mmu-miR-217-5p</t>
  </si>
  <si>
    <t>MIMM-108Z:E04</t>
  </si>
  <si>
    <t>MIMM-108Z:E05</t>
  </si>
  <si>
    <t>MIMM-108Z:E06</t>
  </si>
  <si>
    <t>MIMM-108Z:E07</t>
  </si>
  <si>
    <t>MIMM-108Z:E08</t>
  </si>
  <si>
    <t>MIMM-108Z:E09</t>
  </si>
  <si>
    <t>MIMM-108Z:E10</t>
  </si>
  <si>
    <t>MIMM-108Z:E11</t>
  </si>
  <si>
    <t>MIMM-108Z:E12</t>
  </si>
  <si>
    <t>MIMM-108Z:F01</t>
  </si>
  <si>
    <t>MIMM-108Z:F02</t>
  </si>
  <si>
    <t>MIMM-108Z:F03</t>
  </si>
  <si>
    <t>MIMM-108Z:F04</t>
  </si>
  <si>
    <t>MIMM-108Z:F05</t>
  </si>
  <si>
    <t>MIMM-108Z:F06</t>
  </si>
  <si>
    <t>MIMM-108Z:F07</t>
  </si>
  <si>
    <t>MIMM-108Z:F08</t>
  </si>
  <si>
    <t>MIMM-108Z:F09</t>
  </si>
  <si>
    <t>mmu-miR-323-5p</t>
  </si>
  <si>
    <t>MIMM-108Z:F10</t>
  </si>
  <si>
    <t>mmu-miR-324-5p</t>
  </si>
  <si>
    <t>MIMM-108Z:F11</t>
  </si>
  <si>
    <t>mmu-miR-326-3p</t>
  </si>
  <si>
    <t>MIMM-108Z:F12</t>
  </si>
  <si>
    <t>MIMM-108Z:G01</t>
  </si>
  <si>
    <t>mmu-miR-330-5p</t>
  </si>
  <si>
    <t>MIMM-108Z:G02</t>
  </si>
  <si>
    <t>mmu-miR-331-5p</t>
  </si>
  <si>
    <t>MIMM-108Z:G03</t>
  </si>
  <si>
    <t>MIMM-108Z:G04</t>
  </si>
  <si>
    <t>MIMM-108Z:G05</t>
  </si>
  <si>
    <t>MIMM-108Z:G06</t>
  </si>
  <si>
    <t>MIMM-108Z:G07</t>
  </si>
  <si>
    <t>MIMM-108Z:G08</t>
  </si>
  <si>
    <t>MIMM-108Z:G09</t>
  </si>
  <si>
    <t>MIMM-108Z:G10</t>
  </si>
  <si>
    <t>MIMM-108Z:G11</t>
  </si>
  <si>
    <t>MIMM-108Z:G12</t>
  </si>
  <si>
    <t>MIMM-108Z:H01</t>
  </si>
  <si>
    <t>MIMM-108Z:H02</t>
  </si>
  <si>
    <t>MIMM-108Z:H03</t>
  </si>
  <si>
    <t>MIMM-108Z:H04</t>
  </si>
  <si>
    <t>MIMM-108Z:H05</t>
  </si>
  <si>
    <t>MIMM-108Z:H06</t>
  </si>
  <si>
    <t>MIMM-108Z:H07</t>
  </si>
  <si>
    <t>MIMM-108Z:H08</t>
  </si>
  <si>
    <t>MIMM-108Z:H09</t>
  </si>
  <si>
    <t>MIMM-108Z:H10</t>
  </si>
  <si>
    <t>MIMM-108Z:H11</t>
  </si>
  <si>
    <t>MIMM-108Z:H12</t>
  </si>
  <si>
    <t>MIMM-109Z:A01</t>
  </si>
  <si>
    <t>MIMM-109Z:A02</t>
  </si>
  <si>
    <t>MIMM-109Z:A03</t>
  </si>
  <si>
    <t>MIMM-109Z:A04</t>
  </si>
  <si>
    <t>MIMM-109Z:A05</t>
  </si>
  <si>
    <t>MIMM-109Z:A06</t>
  </si>
  <si>
    <t>MIMM-109Z:A07</t>
  </si>
  <si>
    <t>MIMM-109Z:A08</t>
  </si>
  <si>
    <t>MIMM-109Z:A09</t>
  </si>
  <si>
    <t>MIMM-109Z:A10</t>
  </si>
  <si>
    <t>MIMM-109Z:A11</t>
  </si>
  <si>
    <t>MIMM-109Z:A12</t>
  </si>
  <si>
    <t>MIMM-109Z:B01</t>
  </si>
  <si>
    <t>MIMM-109Z:B02</t>
  </si>
  <si>
    <t>MIMM-109Z:B03</t>
  </si>
  <si>
    <t>MIMM-109Z:B04</t>
  </si>
  <si>
    <t>MIMM-109Z:B05</t>
  </si>
  <si>
    <t>MIMM-109Z:B06</t>
  </si>
  <si>
    <t>MIMM-109Z:B07</t>
  </si>
  <si>
    <t>MIMM-109Z:B08</t>
  </si>
  <si>
    <t>MIMM-109Z:B09</t>
  </si>
  <si>
    <t>MIMM-109Z:B10</t>
  </si>
  <si>
    <t>MIMM-109Z:B11</t>
  </si>
  <si>
    <t>MIMM-109Z:B12</t>
  </si>
  <si>
    <t>MIMM-109Z:C01</t>
  </si>
  <si>
    <t>MIMM-109Z:C02</t>
  </si>
  <si>
    <t>MIMM-109Z:C03</t>
  </si>
  <si>
    <t>MIMM-109Z:C04</t>
  </si>
  <si>
    <t>MIMM-109Z:C05</t>
  </si>
  <si>
    <t>MIMM-109Z:C06</t>
  </si>
  <si>
    <t>MIMM-109Z:C07</t>
  </si>
  <si>
    <t>MIMM-109Z:C08</t>
  </si>
  <si>
    <t>MIMM-109Z:C09</t>
  </si>
  <si>
    <t>MIMM-109Z:C10</t>
  </si>
  <si>
    <t>MIMM-109Z:C11</t>
  </si>
  <si>
    <t>MIMM-109Z:C12</t>
  </si>
  <si>
    <t>MIMM-109Z:D01</t>
  </si>
  <si>
    <t>MIMM-109Z:D02</t>
  </si>
  <si>
    <t>MIMM-109Z:D03</t>
  </si>
  <si>
    <t>MIMM-109Z:D04</t>
  </si>
  <si>
    <t>MIMM-109Z:D05</t>
  </si>
  <si>
    <t>MIMM-109Z:D06</t>
  </si>
  <si>
    <t>MIMM-109Z:D07</t>
  </si>
  <si>
    <t>mmu-miR-199a-3p mmu-miR-199b-3p</t>
  </si>
  <si>
    <t>MIMM-109Z:D08</t>
  </si>
  <si>
    <t>MIMM-109Z:D09</t>
  </si>
  <si>
    <t>MIMM-109Z:D10</t>
  </si>
  <si>
    <t>MIMM-109Z:D11</t>
  </si>
  <si>
    <t>MIMM-109Z:D12</t>
  </si>
  <si>
    <t>mmu-miR-200a-5p</t>
  </si>
  <si>
    <t>MIMM-109Z:E01</t>
  </si>
  <si>
    <t>MIMM-109Z:E02</t>
  </si>
  <si>
    <t>MIMM-109Z:E03</t>
  </si>
  <si>
    <t>MIMM-109Z:E04</t>
  </si>
  <si>
    <t>MIMM-109Z:E05</t>
  </si>
  <si>
    <t>MIMM-109Z:E06</t>
  </si>
  <si>
    <t>MIMM-109Z:E07</t>
  </si>
  <si>
    <t>MIMM-109Z:E08</t>
  </si>
  <si>
    <t>MIMM-109Z:E09</t>
  </si>
  <si>
    <t>MIMM-109Z:E10</t>
  </si>
  <si>
    <t>MIMM-109Z:E11</t>
  </si>
  <si>
    <t>MIMM-109Z:E12</t>
  </si>
  <si>
    <t>MIMM-109Z:F01</t>
  </si>
  <si>
    <t>MIMM-109Z:F02</t>
  </si>
  <si>
    <t>MIMM-109Z:F03</t>
  </si>
  <si>
    <t>MIMM-109Z:F04</t>
  </si>
  <si>
    <t>MIMM-109Z:F05</t>
  </si>
  <si>
    <t>MIMM-109Z:F06</t>
  </si>
  <si>
    <t>MIMM-109Z:F07</t>
  </si>
  <si>
    <t>MIMM-109Z:F08</t>
  </si>
  <si>
    <t>MIMM-109Z:F09</t>
  </si>
  <si>
    <t>MIMM-109Z:F10</t>
  </si>
  <si>
    <t>MIMM-109Z:F11</t>
  </si>
  <si>
    <t>MIMM-109Z:F12</t>
  </si>
  <si>
    <t>MIMM-109Z:G01</t>
  </si>
  <si>
    <t>MIMM-109Z:G02</t>
  </si>
  <si>
    <t>MIMM-109Z:G03</t>
  </si>
  <si>
    <t>MIMM-109Z:G04</t>
  </si>
  <si>
    <t>MIMM-109Z:G05</t>
  </si>
  <si>
    <t>MIMM-109Z:G06</t>
  </si>
  <si>
    <t>MIMM-109Z:G07</t>
  </si>
  <si>
    <t>MIMM-109Z:G08</t>
  </si>
  <si>
    <t>MIMM-109Z:G09</t>
  </si>
  <si>
    <t>MIMM-109Z:G10</t>
  </si>
  <si>
    <t>MIMM-109Z:G11</t>
  </si>
  <si>
    <t>MIMM-109Z:G12</t>
  </si>
  <si>
    <t>MIMM-109Z:H01</t>
  </si>
  <si>
    <t>MIMM-109Z:H02</t>
  </si>
  <si>
    <t>MIMM-109Z:H03</t>
  </si>
  <si>
    <t>MIMM-109Z:H04</t>
  </si>
  <si>
    <t>MIMM-109Z:H05</t>
  </si>
  <si>
    <t>MIMM-109Z:H06</t>
  </si>
  <si>
    <t>MIMM-109Z:H07</t>
  </si>
  <si>
    <t>MIMM-109Z:H08</t>
  </si>
  <si>
    <t>MIMM-109Z:H09</t>
  </si>
  <si>
    <t>MIMM-109Z:H10</t>
  </si>
  <si>
    <t>MIMM-109Z:H11</t>
  </si>
  <si>
    <t>MIMM-109Z:H12</t>
  </si>
  <si>
    <t>MIMM-110Z:A01</t>
  </si>
  <si>
    <t>MIMM-110Z:A02</t>
  </si>
  <si>
    <t>MIMM-110Z:A03</t>
  </si>
  <si>
    <t>MIMM-110Z:A04</t>
  </si>
  <si>
    <t>MIMM-110Z:A05</t>
  </si>
  <si>
    <t>MIMM-110Z:A06</t>
  </si>
  <si>
    <t>MIMM-110Z:A07</t>
  </si>
  <si>
    <t>MIMM-110Z:A08</t>
  </si>
  <si>
    <t>MIMM-110Z:A09</t>
  </si>
  <si>
    <t>MIMM-110Z:A10</t>
  </si>
  <si>
    <t>MIMM-110Z:A11</t>
  </si>
  <si>
    <t>MIMM-110Z:A12</t>
  </si>
  <si>
    <t>MIMM-110Z:B01</t>
  </si>
  <si>
    <t>MIMM-110Z:B02</t>
  </si>
  <si>
    <t>MIMM-110Z:B03</t>
  </si>
  <si>
    <t>MIMM-110Z:B04</t>
  </si>
  <si>
    <t>MIMM-110Z:B05</t>
  </si>
  <si>
    <t>MIMM-110Z:B06</t>
  </si>
  <si>
    <t>MIMM-110Z:B07</t>
  </si>
  <si>
    <t>MIMM-110Z:B08</t>
  </si>
  <si>
    <t>MIMM-110Z:B09</t>
  </si>
  <si>
    <t>MIMM-110Z:B10</t>
  </si>
  <si>
    <t>MIMM-110Z:B11</t>
  </si>
  <si>
    <t>MIMM-110Z:B12</t>
  </si>
  <si>
    <t>MIMM-110Z:C01</t>
  </si>
  <si>
    <t>MIMM-110Z:C02</t>
  </si>
  <si>
    <t>mmu-miR-154-5p</t>
  </si>
  <si>
    <t>MIMM-110Z:C03</t>
  </si>
  <si>
    <t>mmu-miR-154-3p</t>
  </si>
  <si>
    <t>MIMM-110Z:C04</t>
  </si>
  <si>
    <t>MIMM-110Z:C05</t>
  </si>
  <si>
    <t>MIMM-110Z:C06</t>
  </si>
  <si>
    <t>MIMM-110Z:C07</t>
  </si>
  <si>
    <t>MIMM-110Z:C08</t>
  </si>
  <si>
    <t>MIMM-110Z:C09</t>
  </si>
  <si>
    <t>MIMM-110Z:C10</t>
  </si>
  <si>
    <t>MIMM-110Z:C11</t>
  </si>
  <si>
    <t>MIMM-110Z:C12</t>
  </si>
  <si>
    <t>MIMM-110Z:D01</t>
  </si>
  <si>
    <t>MIMM-110Z:D02</t>
  </si>
  <si>
    <t>MIMM-110Z:D03</t>
  </si>
  <si>
    <t>MIMM-110Z:D04</t>
  </si>
  <si>
    <t>MIMM-110Z:D05</t>
  </si>
  <si>
    <t>MIMM-110Z:D06</t>
  </si>
  <si>
    <t>MIMM-110Z:D07</t>
  </si>
  <si>
    <t>MIMM-110Z:D08</t>
  </si>
  <si>
    <t>MIMM-110Z:D09</t>
  </si>
  <si>
    <t>MIMM-110Z:D10</t>
  </si>
  <si>
    <t>MIMM-110Z:D11</t>
  </si>
  <si>
    <t>MIMM-110Z:D12</t>
  </si>
  <si>
    <t>MIMM-110Z:E01</t>
  </si>
  <si>
    <t>MIMM-110Z:E02</t>
  </si>
  <si>
    <t>MIMM-110Z:E03</t>
  </si>
  <si>
    <t>MIMM-110Z:E04</t>
  </si>
  <si>
    <t>MIMM-110Z:E05</t>
  </si>
  <si>
    <t>MIMM-110Z:E06</t>
  </si>
  <si>
    <t>MIMM-110Z:E07</t>
  </si>
  <si>
    <t>MIMM-110Z:E08</t>
  </si>
  <si>
    <t>MIMM-110Z:E09</t>
  </si>
  <si>
    <t>MIMM-110Z:E10</t>
  </si>
  <si>
    <t>MIMM-110Z:E11</t>
  </si>
  <si>
    <t>MIMM-110Z:E12</t>
  </si>
  <si>
    <t>mmu-miR-302c-3p</t>
  </si>
  <si>
    <t>MIMM-110Z:F01</t>
  </si>
  <si>
    <t>MIMM-110Z:F02</t>
  </si>
  <si>
    <t>mmu-miR-30a-3p</t>
  </si>
  <si>
    <t>MIMM-110Z:F03</t>
  </si>
  <si>
    <t>MIMM-110Z:F04</t>
  </si>
  <si>
    <t>MIMM-110Z:F05</t>
  </si>
  <si>
    <t>MIMM-110Z:F06</t>
  </si>
  <si>
    <t>MIMM-110Z:F07</t>
  </si>
  <si>
    <t>MIMM-110Z:F08</t>
  </si>
  <si>
    <t>mmu-miR-365-3p</t>
  </si>
  <si>
    <t>MIMM-110Z:F09</t>
  </si>
  <si>
    <t>MIMM-110Z:F10</t>
  </si>
  <si>
    <t>mmu-miR-376a-3p</t>
  </si>
  <si>
    <t>MIMM-110Z:F11</t>
  </si>
  <si>
    <t>MIMM-110Z:F12</t>
  </si>
  <si>
    <t>mmu-miR-377-3p</t>
  </si>
  <si>
    <t>MIMM-110Z:G01</t>
  </si>
  <si>
    <t>mmu-miR-379-5p</t>
  </si>
  <si>
    <t>MIMM-110Z:G02</t>
  </si>
  <si>
    <t>MIMM-110Z:G03</t>
  </si>
  <si>
    <t>MIMM-110Z:G04</t>
  </si>
  <si>
    <t>mmu-miR-432</t>
  </si>
  <si>
    <t>MIMM-110Z:G05</t>
  </si>
  <si>
    <t>mmu-miR-448-3p</t>
  </si>
  <si>
    <t>MIMM-110Z:G06</t>
  </si>
  <si>
    <t>mmu-miR-487b-3p</t>
  </si>
  <si>
    <t>MIMM-110Z:G07</t>
  </si>
  <si>
    <t>MIMM-110Z:G08</t>
  </si>
  <si>
    <t>MIMM-110Z:G09</t>
  </si>
  <si>
    <t>MIMM-110Z:G10</t>
  </si>
  <si>
    <t>MIMM-110Z:G11</t>
  </si>
  <si>
    <t>MIMM-110Z:G12</t>
  </si>
  <si>
    <t>MIMM-110Z:H01</t>
  </si>
  <si>
    <t>MIMM-110Z:H02</t>
  </si>
  <si>
    <t>MIMM-110Z:H03</t>
  </si>
  <si>
    <t>MIMM-110Z:H04</t>
  </si>
  <si>
    <t>MIMM-110Z:H05</t>
  </si>
  <si>
    <t>MIMM-110Z:H06</t>
  </si>
  <si>
    <t>MIMM-110Z:H07</t>
  </si>
  <si>
    <t>MIMM-110Z:H08</t>
  </si>
  <si>
    <t>MIMM-110Z:H09</t>
  </si>
  <si>
    <t>MIMM-110Z:H10</t>
  </si>
  <si>
    <t>MIMM-110Z:H11</t>
  </si>
  <si>
    <t>MIMM-110Z:H12</t>
  </si>
  <si>
    <t>MIMM-111Z:A01</t>
  </si>
  <si>
    <t>MIMM-111Z:A02</t>
  </si>
  <si>
    <t>MIMM-111Z:A03</t>
  </si>
  <si>
    <t>MIMM-111Z:A04</t>
  </si>
  <si>
    <t>MIMM-111Z:A05</t>
  </si>
  <si>
    <t>MIMM-111Z:A06</t>
  </si>
  <si>
    <t>MIMM-111Z:A07</t>
  </si>
  <si>
    <t>MIMM-111Z:A08</t>
  </si>
  <si>
    <t>MIMM-111Z:A09</t>
  </si>
  <si>
    <t>MIMM-111Z:A10</t>
  </si>
  <si>
    <t>MIMM-111Z:A11</t>
  </si>
  <si>
    <t>MIMM-111Z:A12</t>
  </si>
  <si>
    <t>MIMM-111Z:B01</t>
  </si>
  <si>
    <t>mmu-miR-1187</t>
  </si>
  <si>
    <t>MIMM-111Z:B02</t>
  </si>
  <si>
    <t>mmu-miR-1196-5p</t>
  </si>
  <si>
    <t>MIMM-111Z:B03</t>
  </si>
  <si>
    <t>MIMM-111Z:B04</t>
  </si>
  <si>
    <t>MIMM-111Z:B05</t>
  </si>
  <si>
    <t>MIMM-111Z:B06</t>
  </si>
  <si>
    <t>MIMM-111Z:B07</t>
  </si>
  <si>
    <t>MIMM-111Z:B08</t>
  </si>
  <si>
    <t>MIMM-111Z:B09</t>
  </si>
  <si>
    <t>MIMM-111Z:B10</t>
  </si>
  <si>
    <t>MIMM-111Z:B11</t>
  </si>
  <si>
    <t>MIMM-111Z:B12</t>
  </si>
  <si>
    <t>MIMM-111Z:C01</t>
  </si>
  <si>
    <t>MIMM-111Z:C02</t>
  </si>
  <si>
    <t>MIMM-111Z:C03</t>
  </si>
  <si>
    <t>mmu-miR-15a-3p</t>
  </si>
  <si>
    <t>MIMM-111Z:C04</t>
  </si>
  <si>
    <t>MIMM-111Z:C05</t>
  </si>
  <si>
    <t>MIMM-111Z:C06</t>
  </si>
  <si>
    <t>MIMM-111Z:C07</t>
  </si>
  <si>
    <t>MIMM-111Z:C08</t>
  </si>
  <si>
    <t>MIMM-111Z:C09</t>
  </si>
  <si>
    <t>MIMM-111Z:C10</t>
  </si>
  <si>
    <t>MIMM-111Z:C11</t>
  </si>
  <si>
    <t>MIMM-111Z:C12</t>
  </si>
  <si>
    <t>MIMM-111Z:D01</t>
  </si>
  <si>
    <t>MIMM-111Z:D02</t>
  </si>
  <si>
    <t>MIMM-111Z:D03</t>
  </si>
  <si>
    <t>MIMM-111Z:D04</t>
  </si>
  <si>
    <t>MIMM-111Z:D05</t>
  </si>
  <si>
    <t>MIMM-111Z:D06</t>
  </si>
  <si>
    <t>MIMM-111Z:D07</t>
  </si>
  <si>
    <t>MIMM-111Z:D08</t>
  </si>
  <si>
    <t>MIMM-111Z:D09</t>
  </si>
  <si>
    <t>MIMM-111Z:D10</t>
  </si>
  <si>
    <t>MIMM-111Z:D11</t>
  </si>
  <si>
    <t>MIMM-111Z:D12</t>
  </si>
  <si>
    <t>MIMM-111Z:E01</t>
  </si>
  <si>
    <t>MIMM-111Z:E02</t>
  </si>
  <si>
    <t>MIMM-111Z:E03</t>
  </si>
  <si>
    <t>MIMM-111Z:E04</t>
  </si>
  <si>
    <t>MIMM-111Z:E05</t>
  </si>
  <si>
    <t>MIMM-111Z:E06</t>
  </si>
  <si>
    <t>MIMM-111Z:E07</t>
  </si>
  <si>
    <t>MIMM-111Z:E08</t>
  </si>
  <si>
    <t>MIMM-111Z:E09</t>
  </si>
  <si>
    <t>MIMM-111Z:E10</t>
  </si>
  <si>
    <t>MIMM-111Z:E11</t>
  </si>
  <si>
    <t>MIMM-111Z:E12</t>
  </si>
  <si>
    <t>MIMM-111Z:F01</t>
  </si>
  <si>
    <t>MIMM-111Z:F02</t>
  </si>
  <si>
    <t>MIMM-111Z:F03</t>
  </si>
  <si>
    <t>mmu-miR-331-3p</t>
  </si>
  <si>
    <t>MIMM-111Z:F04</t>
  </si>
  <si>
    <t>MIMM-111Z:F05</t>
  </si>
  <si>
    <t>MIMM-111Z:F06</t>
  </si>
  <si>
    <t>MIMM-111Z:F07</t>
  </si>
  <si>
    <t>mmu-miR-466f-3p</t>
  </si>
  <si>
    <t>MIMM-111Z:F08</t>
  </si>
  <si>
    <t>mmu-miR-466f-5p</t>
  </si>
  <si>
    <t>MIMM-111Z:F09</t>
  </si>
  <si>
    <t>mmu-miR-466g</t>
  </si>
  <si>
    <t>MIMM-111Z:F10</t>
  </si>
  <si>
    <t>mmu-miR-466h-5p</t>
  </si>
  <si>
    <t>MIMM-111Z:F11</t>
  </si>
  <si>
    <t>mmu-miR-466j</t>
  </si>
  <si>
    <t>MIMM-111Z:F12</t>
  </si>
  <si>
    <t>mmu-miR-467b-3p</t>
  </si>
  <si>
    <t>MIMM-111Z:G01</t>
  </si>
  <si>
    <t>mmu-miR-467f</t>
  </si>
  <si>
    <t>MIMM-111Z:G02</t>
  </si>
  <si>
    <t>mmu-miR-483-5p</t>
  </si>
  <si>
    <t>MIMM-111Z:G03</t>
  </si>
  <si>
    <t>MIMM-111Z:G04</t>
  </si>
  <si>
    <t>mmu-miR-574-5p</t>
  </si>
  <si>
    <t>MIMM-111Z:G05</t>
  </si>
  <si>
    <t>mmu-miR-669e-5p</t>
  </si>
  <si>
    <t>MIMM-111Z:G06</t>
  </si>
  <si>
    <t>mmu-miR-669f-3p</t>
  </si>
  <si>
    <t>MIMM-111Z:G07</t>
  </si>
  <si>
    <t>mmu-miR-669o-5p</t>
  </si>
  <si>
    <t>MIMM-111Z:G08</t>
  </si>
  <si>
    <t>mmu-miR-672-5p</t>
  </si>
  <si>
    <t>MIMM-111Z:G09</t>
  </si>
  <si>
    <t>mmu-miR-714</t>
  </si>
  <si>
    <t>MIMM-111Z:G10</t>
  </si>
  <si>
    <t>mmu-miR-762</t>
  </si>
  <si>
    <t>MIMM-111Z:G11</t>
  </si>
  <si>
    <t>MIMM-111Z:G12</t>
  </si>
  <si>
    <t>MIMM-111Z:H01</t>
  </si>
  <si>
    <t>MIMM-111Z:H02</t>
  </si>
  <si>
    <t>MIMM-111Z:H03</t>
  </si>
  <si>
    <t>MIMM-111Z:H04</t>
  </si>
  <si>
    <t>MIMM-111Z:H05</t>
  </si>
  <si>
    <t>MIMM-111Z:H06</t>
  </si>
  <si>
    <t>MIMM-111Z:H07</t>
  </si>
  <si>
    <t>MIMM-111Z:H08</t>
  </si>
  <si>
    <t>MIMM-111Z:H09</t>
  </si>
  <si>
    <t>MIMM-111Z:H10</t>
  </si>
  <si>
    <t>MIMM-111Z:H11</t>
  </si>
  <si>
    <t>MIMM-111Z:H12</t>
  </si>
  <si>
    <t>MIMM-112Z:A01</t>
  </si>
  <si>
    <t>MIMM-112Z:A02</t>
  </si>
  <si>
    <t>MIMM-112Z:A03</t>
  </si>
  <si>
    <t>MIMM-112Z:A04</t>
  </si>
  <si>
    <t>MIMM-112Z:A05</t>
  </si>
  <si>
    <t>MIMM-112Z:A06</t>
  </si>
  <si>
    <t>MIMM-112Z:A07</t>
  </si>
  <si>
    <t>MIMM-112Z:A08</t>
  </si>
  <si>
    <t>MIMM-112Z:A09</t>
  </si>
  <si>
    <t>MIMM-112Z:A10</t>
  </si>
  <si>
    <t>MIMM-112Z:A11</t>
  </si>
  <si>
    <t>MIMM-112Z:A12</t>
  </si>
  <si>
    <t>MIMM-112Z:B01</t>
  </si>
  <si>
    <t>MIMM-112Z:B02</t>
  </si>
  <si>
    <t>MIMM-112Z:B03</t>
  </si>
  <si>
    <t>MIMM-112Z:B04</t>
  </si>
  <si>
    <t>MIMM-112Z:B05</t>
  </si>
  <si>
    <t>MIMM-112Z:B06</t>
  </si>
  <si>
    <t>MIMM-112Z:B07</t>
  </si>
  <si>
    <t>MIMM-112Z:B08</t>
  </si>
  <si>
    <t>MIMM-112Z:B09</t>
  </si>
  <si>
    <t>MIMM-112Z:B10</t>
  </si>
  <si>
    <t>MIMM-112Z:B11</t>
  </si>
  <si>
    <t>MIMM-112Z:B12</t>
  </si>
  <si>
    <t>MIMM-112Z:C01</t>
  </si>
  <si>
    <t>MIMM-112Z:C02</t>
  </si>
  <si>
    <t>MIMM-112Z:C03</t>
  </si>
  <si>
    <t>MIMM-112Z:C04</t>
  </si>
  <si>
    <t>MIMM-112Z:C05</t>
  </si>
  <si>
    <t>MIMM-112Z:C06</t>
  </si>
  <si>
    <t>MIMM-112Z:C07</t>
  </si>
  <si>
    <t>MIMM-112Z:C08</t>
  </si>
  <si>
    <t>MIMM-112Z:C09</t>
  </si>
  <si>
    <t>MIMM-112Z:C10</t>
  </si>
  <si>
    <t>MIMM-112Z:C11</t>
  </si>
  <si>
    <t>MIMM-112Z:C12</t>
  </si>
  <si>
    <t>MIMM-112Z:D01</t>
  </si>
  <si>
    <t>MIMM-112Z:D02</t>
  </si>
  <si>
    <t>MIMM-112Z:D03</t>
  </si>
  <si>
    <t>MIMM-112Z:D04</t>
  </si>
  <si>
    <t>MIMM-112Z:D05</t>
  </si>
  <si>
    <t>MIMM-112Z:D06</t>
  </si>
  <si>
    <t>MIMM-112Z:D07</t>
  </si>
  <si>
    <t>MIMM-112Z:D08</t>
  </si>
  <si>
    <t>MIMM-112Z:D09</t>
  </si>
  <si>
    <t>MIMM-112Z:D10</t>
  </si>
  <si>
    <t>MIMM-112Z:D11</t>
  </si>
  <si>
    <t>MIMM-112Z:D12</t>
  </si>
  <si>
    <t>MIMM-112Z:E01</t>
  </si>
  <si>
    <t>MIMM-112Z:E02</t>
  </si>
  <si>
    <t>MIMM-112Z:E03</t>
  </si>
  <si>
    <t>MIMM-112Z:E04</t>
  </si>
  <si>
    <t>MIMM-112Z:E05</t>
  </si>
  <si>
    <t>MIMM-112Z:E06</t>
  </si>
  <si>
    <t>MIMM-112Z:E07</t>
  </si>
  <si>
    <t>MIMM-112Z:E08</t>
  </si>
  <si>
    <t>MIMM-112Z:E09</t>
  </si>
  <si>
    <t>MIMM-112Z:E10</t>
  </si>
  <si>
    <t>MIMM-112Z:E11</t>
  </si>
  <si>
    <t>MIMM-112Z:E12</t>
  </si>
  <si>
    <t>MIMM-112Z:F01</t>
  </si>
  <si>
    <t>MIMM-112Z:F02</t>
  </si>
  <si>
    <t>mmu-miR-3102-3p</t>
  </si>
  <si>
    <t>MIMM-112Z:F03</t>
  </si>
  <si>
    <t>MIMM-112Z:F04</t>
  </si>
  <si>
    <t>mmu-miR-330-3p</t>
  </si>
  <si>
    <t>MIMM-112Z:F05</t>
  </si>
  <si>
    <t>MIMM-112Z:F06</t>
  </si>
  <si>
    <t>MIMM-112Z:F07</t>
  </si>
  <si>
    <t>mmu-miR-34b-3p</t>
  </si>
  <si>
    <t>MIMM-112Z:F08</t>
  </si>
  <si>
    <t>MIMM-112Z:F09</t>
  </si>
  <si>
    <t>mmu-miR-361-5p</t>
  </si>
  <si>
    <t>MIMM-112Z:F10</t>
  </si>
  <si>
    <t>MIMM-112Z:F11</t>
  </si>
  <si>
    <t>mmu-miR-374b-5p mmu-miR-374c-5p</t>
  </si>
  <si>
    <t>MIMM-112Z:F12</t>
  </si>
  <si>
    <t>MIMM-112Z:G01</t>
  </si>
  <si>
    <t>MIMM-112Z:G02</t>
  </si>
  <si>
    <t>mmu-miR-449a-5p</t>
  </si>
  <si>
    <t>MIMM-112Z:G03</t>
  </si>
  <si>
    <t>MIMM-112Z:G04</t>
  </si>
  <si>
    <t>mmu-miR-494-3p</t>
  </si>
  <si>
    <t>MIMM-112Z:G05</t>
  </si>
  <si>
    <t>mmu-miR-669b-5p</t>
  </si>
  <si>
    <t>MIMM-112Z:G06</t>
  </si>
  <si>
    <t>MIMM-112Z:G07</t>
  </si>
  <si>
    <t>MIMM-112Z:G08</t>
  </si>
  <si>
    <t>MIMM-112Z:G09</t>
  </si>
  <si>
    <t>MIMM-112Z:G10</t>
  </si>
  <si>
    <t>MIMM-112Z:G11</t>
  </si>
  <si>
    <t>MIMM-112Z:G12</t>
  </si>
  <si>
    <t>mmu-miR-99b-5p</t>
  </si>
  <si>
    <t>MIMM-112Z:H01</t>
  </si>
  <si>
    <t>MIMM-112Z:H02</t>
  </si>
  <si>
    <t>MIMM-112Z:H03</t>
  </si>
  <si>
    <t>MIMM-112Z:H04</t>
  </si>
  <si>
    <t>MIMM-112Z:H05</t>
  </si>
  <si>
    <t>MIMM-112Z:H06</t>
  </si>
  <si>
    <t>MIMM-112Z:H07</t>
  </si>
  <si>
    <t>MIMM-112Z:H08</t>
  </si>
  <si>
    <t>MIMM-112Z:H09</t>
  </si>
  <si>
    <t>MIMM-112Z:H10</t>
  </si>
  <si>
    <t>MIMM-112Z:H11</t>
  </si>
  <si>
    <t>MIMM-112Z:H12</t>
  </si>
  <si>
    <t>MIMM-113Z:A01</t>
  </si>
  <si>
    <t>MIMM-113Z:A02</t>
  </si>
  <si>
    <t>MIMM-113Z:A03</t>
  </si>
  <si>
    <t>MIMM-113Z:A04</t>
  </si>
  <si>
    <t>MIMM-113Z:A05</t>
  </si>
  <si>
    <t>MIMM-113Z:A06</t>
  </si>
  <si>
    <t>MIMM-113Z:A07</t>
  </si>
  <si>
    <t>MIMM-113Z:A08</t>
  </si>
  <si>
    <t>MIMM-113Z:A09</t>
  </si>
  <si>
    <t>MIMM-113Z:A10</t>
  </si>
  <si>
    <t>MIMM-113Z:A11</t>
  </si>
  <si>
    <t>MIMM-113Z:A12</t>
  </si>
  <si>
    <t>MIMM-113Z:B01</t>
  </si>
  <si>
    <t>MIMM-113Z:B02</t>
  </si>
  <si>
    <t>MIMM-113Z:B03</t>
  </si>
  <si>
    <t>MIMM-113Z:B04</t>
  </si>
  <si>
    <t>MIMM-113Z:B05</t>
  </si>
  <si>
    <t>MIMM-113Z:B06</t>
  </si>
  <si>
    <t>MIMM-113Z:B07</t>
  </si>
  <si>
    <t>MIMM-113Z:B08</t>
  </si>
  <si>
    <t>MIMM-113Z:B09</t>
  </si>
  <si>
    <t>MIMM-113Z:B10</t>
  </si>
  <si>
    <t>MIMM-113Z:B11</t>
  </si>
  <si>
    <t>MIMM-113Z:B12</t>
  </si>
  <si>
    <t>MIMM-113Z:C01</t>
  </si>
  <si>
    <t>MIMM-113Z:C02</t>
  </si>
  <si>
    <t>MIMM-113Z:C03</t>
  </si>
  <si>
    <t>MIMM-113Z:C04</t>
  </si>
  <si>
    <t>MIMM-113Z:C05</t>
  </si>
  <si>
    <t>MIMM-113Z:C06</t>
  </si>
  <si>
    <t>MIMM-113Z:C07</t>
  </si>
  <si>
    <t>MIMM-113Z:C08</t>
  </si>
  <si>
    <t>MIMM-113Z:C09</t>
  </si>
  <si>
    <t>MIMM-113Z:C10</t>
  </si>
  <si>
    <t>MIMM-113Z:C11</t>
  </si>
  <si>
    <t>MIMM-113Z:C12</t>
  </si>
  <si>
    <t>MIMM-113Z:D01</t>
  </si>
  <si>
    <t>MIMM-113Z:D02</t>
  </si>
  <si>
    <t>MIMM-113Z:D03</t>
  </si>
  <si>
    <t>MIMM-113Z:D04</t>
  </si>
  <si>
    <t>MIMM-113Z:D05</t>
  </si>
  <si>
    <t>mmu-miR-208a-3p</t>
  </si>
  <si>
    <t>MIMM-113Z:D06</t>
  </si>
  <si>
    <t>mmu-miR-208b-3p</t>
  </si>
  <si>
    <t>MIMM-113Z:D07</t>
  </si>
  <si>
    <t>MIMM-113Z:D08</t>
  </si>
  <si>
    <t>MIMM-113Z:D09</t>
  </si>
  <si>
    <t>MIMM-113Z:D10</t>
  </si>
  <si>
    <t>MIMM-113Z:D11</t>
  </si>
  <si>
    <t>MIMM-113Z:D12</t>
  </si>
  <si>
    <t>MIMM-113Z:E01</t>
  </si>
  <si>
    <t>MIMM-113Z:E02</t>
  </si>
  <si>
    <t>MIMM-113Z:E03</t>
  </si>
  <si>
    <t>MIMM-113Z:E04</t>
  </si>
  <si>
    <t>MIMM-113Z:E05</t>
  </si>
  <si>
    <t>MIMM-113Z:E06</t>
  </si>
  <si>
    <t>MIMM-113Z:E07</t>
  </si>
  <si>
    <t>MIMM-113Z:E08</t>
  </si>
  <si>
    <t>MIMM-113Z:E09</t>
  </si>
  <si>
    <t>MIMM-113Z:E10</t>
  </si>
  <si>
    <t>MIMM-113Z:E11</t>
  </si>
  <si>
    <t>MIMM-113Z:E12</t>
  </si>
  <si>
    <t>MIMM-113Z:F01</t>
  </si>
  <si>
    <t>MIMM-113Z:F02</t>
  </si>
  <si>
    <t>mmu-miR-302a-3p</t>
  </si>
  <si>
    <t>MIMM-113Z:F03</t>
  </si>
  <si>
    <t>MIMM-113Z:F04</t>
  </si>
  <si>
    <t>MIMM-113Z:F05</t>
  </si>
  <si>
    <t>MIMM-113Z:F06</t>
  </si>
  <si>
    <t>MIMM-113Z:F07</t>
  </si>
  <si>
    <t>MIMM-113Z:F08</t>
  </si>
  <si>
    <t>MIMM-113Z:F09</t>
  </si>
  <si>
    <t>MIMM-113Z:F10</t>
  </si>
  <si>
    <t>MIMM-113Z:F11</t>
  </si>
  <si>
    <t>MIMM-113Z:F12</t>
  </si>
  <si>
    <t>MIMM-113Z:G01</t>
  </si>
  <si>
    <t>MIMM-113Z:G02</t>
  </si>
  <si>
    <t>MIMM-113Z:G03</t>
  </si>
  <si>
    <t>mmu-miR-423-3p</t>
  </si>
  <si>
    <t>MIMM-113Z:G04</t>
  </si>
  <si>
    <t>MIMM-113Z:G05</t>
  </si>
  <si>
    <t>mmu-miR-486b-5p mmu-miR-486a-5p</t>
  </si>
  <si>
    <t>MIMM-113Z:G06</t>
  </si>
  <si>
    <t>MIMM-113Z:G07</t>
  </si>
  <si>
    <t>MIMM-113Z:G08</t>
  </si>
  <si>
    <t>MIMM-113Z:G09</t>
  </si>
  <si>
    <t>MIMM-113Z:G10</t>
  </si>
  <si>
    <t>MIMM-113Z:G11</t>
  </si>
  <si>
    <t>MIMM-113Z:G12</t>
  </si>
  <si>
    <t>MIMM-113Z:H01</t>
  </si>
  <si>
    <t>MIMM-113Z:H02</t>
  </si>
  <si>
    <t>MIMM-113Z:H03</t>
  </si>
  <si>
    <t>MIMM-113Z:H04</t>
  </si>
  <si>
    <t>MIMM-113Z:H05</t>
  </si>
  <si>
    <t>MIMM-113Z:H06</t>
  </si>
  <si>
    <t>MIMM-113Z:H07</t>
  </si>
  <si>
    <t>MIMM-113Z:H08</t>
  </si>
  <si>
    <t>MIMM-113Z:H09</t>
  </si>
  <si>
    <t>MIMM-113Z:H10</t>
  </si>
  <si>
    <t>MIMM-113Z:H11</t>
  </si>
  <si>
    <t>MIMM-113Z:H12</t>
  </si>
  <si>
    <t>MIMM-114Z:A01</t>
  </si>
  <si>
    <t>MIMM-114Z:A02</t>
  </si>
  <si>
    <t>MIMM-114Z:A03</t>
  </si>
  <si>
    <t>MIMM-114Z:A04</t>
  </si>
  <si>
    <t>MIMM-114Z:A05</t>
  </si>
  <si>
    <t>MIMM-114Z:A06</t>
  </si>
  <si>
    <t>MIMM-114Z:A07</t>
  </si>
  <si>
    <t>MIMM-114Z:A08</t>
  </si>
  <si>
    <t>MIMM-114Z:A09</t>
  </si>
  <si>
    <t>MIMM-114Z:A10</t>
  </si>
  <si>
    <t>MIMM-114Z:A11</t>
  </si>
  <si>
    <t>MIMM-114Z:A12</t>
  </si>
  <si>
    <t>MIMM-114Z:B01</t>
  </si>
  <si>
    <t>MIMM-114Z:B02</t>
  </si>
  <si>
    <t>MIMM-114Z:B03</t>
  </si>
  <si>
    <t>MIMM-114Z:B04</t>
  </si>
  <si>
    <t>MIMM-114Z:B05</t>
  </si>
  <si>
    <t>MIMM-114Z:B06</t>
  </si>
  <si>
    <t>MIMM-114Z:B07</t>
  </si>
  <si>
    <t>MIMM-114Z:B08</t>
  </si>
  <si>
    <t>MIMM-114Z:B09</t>
  </si>
  <si>
    <t>MIMM-114Z:B10</t>
  </si>
  <si>
    <t>MIMM-114Z:B11</t>
  </si>
  <si>
    <t>MIMM-114Z:B12</t>
  </si>
  <si>
    <t>MIMM-114Z:C01</t>
  </si>
  <si>
    <t>MIMM-114Z:C02</t>
  </si>
  <si>
    <t>MIMM-114Z:C03</t>
  </si>
  <si>
    <t>MIMM-114Z:C04</t>
  </si>
  <si>
    <t>MIMM-114Z:C05</t>
  </si>
  <si>
    <t>MIMM-114Z:C06</t>
  </si>
  <si>
    <t>MIMM-114Z:C07</t>
  </si>
  <si>
    <t>MIMM-114Z:C08</t>
  </si>
  <si>
    <t>MIMM-114Z:C09</t>
  </si>
  <si>
    <t>MIMM-114Z:C10</t>
  </si>
  <si>
    <t>MIMM-114Z:C11</t>
  </si>
  <si>
    <t>MIMM-114Z:C12</t>
  </si>
  <si>
    <t>MIMM-114Z:D01</t>
  </si>
  <si>
    <t>MIMM-114Z:D02</t>
  </si>
  <si>
    <t>MIMM-114Z:D03</t>
  </si>
  <si>
    <t>MIMM-114Z:D04</t>
  </si>
  <si>
    <t>MIMM-114Z:D05</t>
  </si>
  <si>
    <t>MIMM-114Z:D06</t>
  </si>
  <si>
    <t>MIMM-114Z:D07</t>
  </si>
  <si>
    <t>MIMM-114Z:D08</t>
  </si>
  <si>
    <t>MIMM-114Z:D09</t>
  </si>
  <si>
    <t>MIMM-114Z:D10</t>
  </si>
  <si>
    <t>MIMM-114Z:D11</t>
  </si>
  <si>
    <t>MIMM-114Z:D12</t>
  </si>
  <si>
    <t>MIMM-114Z:E01</t>
  </si>
  <si>
    <t>MIMM-114Z:E02</t>
  </si>
  <si>
    <t>MIMM-114Z:E03</t>
  </si>
  <si>
    <t>MIMM-114Z:E04</t>
  </si>
  <si>
    <t>MIMM-114Z:E05</t>
  </si>
  <si>
    <t>MIMM-114Z:E06</t>
  </si>
  <si>
    <t>MIMM-114Z:E07</t>
  </si>
  <si>
    <t>MIMM-114Z:E08</t>
  </si>
  <si>
    <t>MIMM-114Z:E09</t>
  </si>
  <si>
    <t>MIMM-114Z:E10</t>
  </si>
  <si>
    <t>MIMM-114Z:E11</t>
  </si>
  <si>
    <t>MIMM-114Z:E12</t>
  </si>
  <si>
    <t>MIMM-114Z:F01</t>
  </si>
  <si>
    <t>MIMM-114Z:F02</t>
  </si>
  <si>
    <t>MIMM-114Z:F03</t>
  </si>
  <si>
    <t>MIMM-114Z:F04</t>
  </si>
  <si>
    <t>MIMM-114Z:F05</t>
  </si>
  <si>
    <t>MIMM-114Z:F06</t>
  </si>
  <si>
    <t>MIMM-114Z:F07</t>
  </si>
  <si>
    <t>MIMM-114Z:F08</t>
  </si>
  <si>
    <t>MIMM-114Z:F09</t>
  </si>
  <si>
    <t>mmu-miR-351-5p</t>
  </si>
  <si>
    <t>MIMM-114Z:F10</t>
  </si>
  <si>
    <t>MIMM-114Z:F11</t>
  </si>
  <si>
    <t>MIMM-114Z:F12</t>
  </si>
  <si>
    <t>MIMM-114Z:G01</t>
  </si>
  <si>
    <t>MIMM-114Z:G02</t>
  </si>
  <si>
    <t>MIMM-114Z:G03</t>
  </si>
  <si>
    <t>mmu-miR-466l-3p</t>
  </si>
  <si>
    <t>MIMM-114Z:G04</t>
  </si>
  <si>
    <t>mmu-miR-491-5p</t>
  </si>
  <si>
    <t>MIMM-114Z:G05</t>
  </si>
  <si>
    <t>MIMM-114Z:G06</t>
  </si>
  <si>
    <t>MIMM-114Z:G07</t>
  </si>
  <si>
    <t>mmu-miR-542-3p</t>
  </si>
  <si>
    <t>MIMM-114Z:G08</t>
  </si>
  <si>
    <t>mmu-miR-708-5p</t>
  </si>
  <si>
    <t>MIMM-114Z:G09</t>
  </si>
  <si>
    <t>MIMM-114Z:G10</t>
  </si>
  <si>
    <t>MIMM-114Z:G11</t>
  </si>
  <si>
    <t>MIMM-114Z:G12</t>
  </si>
  <si>
    <t>MIMM-114Z:H01</t>
  </si>
  <si>
    <t>MIMM-114Z:H02</t>
  </si>
  <si>
    <t>MIMM-114Z:H03</t>
  </si>
  <si>
    <t>MIMM-114Z:H04</t>
  </si>
  <si>
    <t>MIMM-114Z:H05</t>
  </si>
  <si>
    <t>MIMM-114Z:H06</t>
  </si>
  <si>
    <t>MIMM-114Z:H07</t>
  </si>
  <si>
    <t>MIMM-114Z:H08</t>
  </si>
  <si>
    <t>MIMM-114Z:H09</t>
  </si>
  <si>
    <t>MIMM-114Z:H10</t>
  </si>
  <si>
    <t>MIMM-114Z:H11</t>
  </si>
  <si>
    <t>MIMM-114Z:H12</t>
  </si>
  <si>
    <t>MIMM-115Z:A01</t>
  </si>
  <si>
    <t>MIMM-115Z:A02</t>
  </si>
  <si>
    <t>MIMM-115Z:A03</t>
  </si>
  <si>
    <t>MIMM-115Z:A04</t>
  </si>
  <si>
    <t>MIMM-115Z:A05</t>
  </si>
  <si>
    <t>MIMM-115Z:A06</t>
  </si>
  <si>
    <t>MIMM-115Z:A07</t>
  </si>
  <si>
    <t>MIMM-115Z:A08</t>
  </si>
  <si>
    <t>MIMM-115Z:A09</t>
  </si>
  <si>
    <t>mmu-miR-127-3p</t>
  </si>
  <si>
    <t>MIMM-115Z:A10</t>
  </si>
  <si>
    <t>mmu-miR-129-2-3p</t>
  </si>
  <si>
    <t>MIMM-115Z:A11</t>
  </si>
  <si>
    <t>MIMM-115Z:A12</t>
  </si>
  <si>
    <t>MIMM-115Z:B01</t>
  </si>
  <si>
    <t>MIMM-115Z:B02</t>
  </si>
  <si>
    <t>MIMM-115Z:B03</t>
  </si>
  <si>
    <t>MIMM-115Z:B04</t>
  </si>
  <si>
    <t>MIMM-115Z:B05</t>
  </si>
  <si>
    <t>MIMM-115Z:B06</t>
  </si>
  <si>
    <t>MIMM-115Z:B07</t>
  </si>
  <si>
    <t>MIMM-115Z:B08</t>
  </si>
  <si>
    <t>MIMM-115Z:B09</t>
  </si>
  <si>
    <t>MIMM-115Z:B10</t>
  </si>
  <si>
    <t>MIMM-115Z:B11</t>
  </si>
  <si>
    <t>MIMM-115Z:B12</t>
  </si>
  <si>
    <t>MIMM-115Z:C01</t>
  </si>
  <si>
    <t>MIMM-115Z:C02</t>
  </si>
  <si>
    <t>mmu-miR-1907</t>
  </si>
  <si>
    <t>MIMM-115Z:C03</t>
  </si>
  <si>
    <t>MIMM-115Z:C04</t>
  </si>
  <si>
    <t>MIMM-115Z:C05</t>
  </si>
  <si>
    <t>MIMM-115Z:C06</t>
  </si>
  <si>
    <t>MIMM-115Z:C07</t>
  </si>
  <si>
    <t>mmu-miR-1961</t>
  </si>
  <si>
    <t>MIMM-115Z:C08</t>
  </si>
  <si>
    <t>MIMM-115Z:C09</t>
  </si>
  <si>
    <t>MIMM-115Z:C10</t>
  </si>
  <si>
    <t>MIMM-115Z:C11</t>
  </si>
  <si>
    <t>MIMM-115Z:C12</t>
  </si>
  <si>
    <t>MIMM-115Z:D01</t>
  </si>
  <si>
    <t>mmu-miR-201-5p</t>
  </si>
  <si>
    <t>MIMM-115Z:D02</t>
  </si>
  <si>
    <t>MIMM-115Z:D03</t>
  </si>
  <si>
    <t>MIMM-115Z:D04</t>
  </si>
  <si>
    <t>mmu-miR-212-3p</t>
  </si>
  <si>
    <t>MIMM-115Z:D05</t>
  </si>
  <si>
    <t>MIMM-115Z:D06</t>
  </si>
  <si>
    <t>MIMM-115Z:D07</t>
  </si>
  <si>
    <t>MIMM-115Z:D08</t>
  </si>
  <si>
    <t>MIMM-115Z:D09</t>
  </si>
  <si>
    <t>MIMM-115Z:D10</t>
  </si>
  <si>
    <t>MIMM-115Z:D11</t>
  </si>
  <si>
    <t>MIMM-115Z:D12</t>
  </si>
  <si>
    <t>MIMM-115Z:E01</t>
  </si>
  <si>
    <t>MIMM-115Z:E02</t>
  </si>
  <si>
    <t>MIMM-115Z:E03</t>
  </si>
  <si>
    <t>MIMM-115Z:E04</t>
  </si>
  <si>
    <t>MIMM-115Z:E05</t>
  </si>
  <si>
    <t>MIMM-115Z:E06</t>
  </si>
  <si>
    <t>MIMM-115Z:E07</t>
  </si>
  <si>
    <t>MIMM-115Z:E08</t>
  </si>
  <si>
    <t>MIMM-115Z:E09</t>
  </si>
  <si>
    <t>MIMM-115Z:E10</t>
  </si>
  <si>
    <t>MIMM-115Z:E11</t>
  </si>
  <si>
    <t>MIMM-115Z:E12</t>
  </si>
  <si>
    <t>mmu-miR-324-3p</t>
  </si>
  <si>
    <t>MIMM-115Z:F01</t>
  </si>
  <si>
    <t>MIMM-115Z:F02</t>
  </si>
  <si>
    <t>MIMM-115Z:F03</t>
  </si>
  <si>
    <t>MIMM-115Z:F04</t>
  </si>
  <si>
    <t>MIMM-115Z:F05</t>
  </si>
  <si>
    <t>MIMM-115Z:F06</t>
  </si>
  <si>
    <t>MIMM-115Z:F07</t>
  </si>
  <si>
    <t>MIMM-115Z:F08</t>
  </si>
  <si>
    <t>mmu-miR-370-3p</t>
  </si>
  <si>
    <t>MIMM-115Z:F09</t>
  </si>
  <si>
    <t>MIMM-115Z:F10</t>
  </si>
  <si>
    <t>MIMM-115Z:F11</t>
  </si>
  <si>
    <t>MIMM-115Z:F12</t>
  </si>
  <si>
    <t>mmu-miR-380-5p</t>
  </si>
  <si>
    <t>MIMM-115Z:G01</t>
  </si>
  <si>
    <t>MIMM-115Z:G02</t>
  </si>
  <si>
    <t>mmu-miR-382-5p</t>
  </si>
  <si>
    <t>MIMM-115Z:G03</t>
  </si>
  <si>
    <t>MIMM-115Z:G04</t>
  </si>
  <si>
    <t>mmu-miR-450a-5p</t>
  </si>
  <si>
    <t>MIMM-115Z:G05</t>
  </si>
  <si>
    <t>MIMM-115Z:G06</t>
  </si>
  <si>
    <t>MIMM-115Z:G07</t>
  </si>
  <si>
    <t>mmu-miR-467a-3p mmu-miR-467d-3p</t>
  </si>
  <si>
    <t>MIMM-115Z:G08</t>
  </si>
  <si>
    <t>mmu-miR-490-3p</t>
  </si>
  <si>
    <t>MIMM-115Z:G09</t>
  </si>
  <si>
    <t>MIMM-115Z:G10</t>
  </si>
  <si>
    <t>mmu-miR-669b-3p</t>
  </si>
  <si>
    <t>MIMM-115Z:G11</t>
  </si>
  <si>
    <t>MIMM-115Z:G12</t>
  </si>
  <si>
    <t>MIMM-115Z:H01</t>
  </si>
  <si>
    <t>MIMM-115Z:H02</t>
  </si>
  <si>
    <t>MIMM-115Z:H03</t>
  </si>
  <si>
    <t>MIMM-115Z:H04</t>
  </si>
  <si>
    <t>MIMM-115Z:H05</t>
  </si>
  <si>
    <t>MIMM-115Z:H06</t>
  </si>
  <si>
    <t>MIMM-115Z:H07</t>
  </si>
  <si>
    <t>MIMM-115Z:H08</t>
  </si>
  <si>
    <t>MIMM-115Z:H09</t>
  </si>
  <si>
    <t>MIMM-115Z:H10</t>
  </si>
  <si>
    <t>MIMM-115Z:H11</t>
  </si>
  <si>
    <t>MIMM-115Z:H12</t>
  </si>
  <si>
    <t>MIMM-116Z:A01</t>
  </si>
  <si>
    <t>MIMM-116Z:A02</t>
  </si>
  <si>
    <t>MIMM-116Z:A03</t>
  </si>
  <si>
    <t>MIMM-116Z:A04</t>
  </si>
  <si>
    <t>MIMM-116Z:A05</t>
  </si>
  <si>
    <t>MIMM-116Z:A06</t>
  </si>
  <si>
    <t>MIMM-116Z:A07</t>
  </si>
  <si>
    <t>MIMM-116Z:A08</t>
  </si>
  <si>
    <t>MIMM-116Z:A09</t>
  </si>
  <si>
    <t>MIMM-116Z:A10</t>
  </si>
  <si>
    <t>MIMM-116Z:A11</t>
  </si>
  <si>
    <t>MIMM-116Z:A12</t>
  </si>
  <si>
    <t>MIMM-116Z:B01</t>
  </si>
  <si>
    <t>MIMM-116Z:B02</t>
  </si>
  <si>
    <t>MIMM-116Z:B03</t>
  </si>
  <si>
    <t>MIMM-116Z:B04</t>
  </si>
  <si>
    <t>MIMM-116Z:B05</t>
  </si>
  <si>
    <t>MIMM-116Z:B06</t>
  </si>
  <si>
    <t>MIMM-116Z:B07</t>
  </si>
  <si>
    <t>MIMM-116Z:B08</t>
  </si>
  <si>
    <t>MIMM-116Z:B09</t>
  </si>
  <si>
    <t>MIMM-116Z:B10</t>
  </si>
  <si>
    <t>MIMM-116Z:B11</t>
  </si>
  <si>
    <t>MIMM-116Z:B12</t>
  </si>
  <si>
    <t>MIMM-116Z:C01</t>
  </si>
  <si>
    <t>MIMM-116Z:C02</t>
  </si>
  <si>
    <t>MIMM-116Z:C03</t>
  </si>
  <si>
    <t>mmu-miR-151-5p</t>
  </si>
  <si>
    <t>MIMM-116Z:C04</t>
  </si>
  <si>
    <t>MIMM-116Z:C05</t>
  </si>
  <si>
    <t>MIMM-116Z:C06</t>
  </si>
  <si>
    <t>MIMM-116Z:C07</t>
  </si>
  <si>
    <t>MIMM-116Z:C08</t>
  </si>
  <si>
    <t>MIMM-116Z:C09</t>
  </si>
  <si>
    <t>MIMM-116Z:C10</t>
  </si>
  <si>
    <t>MIMM-116Z:C11</t>
  </si>
  <si>
    <t>MIMM-116Z:C12</t>
  </si>
  <si>
    <t>mmu-miR-192-3p</t>
  </si>
  <si>
    <t>MIMM-116Z:D01</t>
  </si>
  <si>
    <t>MIMM-116Z:D02</t>
  </si>
  <si>
    <t>MIMM-116Z:D03</t>
  </si>
  <si>
    <t>MIMM-116Z:D04</t>
  </si>
  <si>
    <t>MIMM-116Z:D05</t>
  </si>
  <si>
    <t>MIMM-116Z:D06</t>
  </si>
  <si>
    <t>MIMM-116Z:D07</t>
  </si>
  <si>
    <t>MIMM-116Z:D08</t>
  </si>
  <si>
    <t>MIMM-116Z:D09</t>
  </si>
  <si>
    <t>MIMM-116Z:D10</t>
  </si>
  <si>
    <t>MIMM-116Z:D11</t>
  </si>
  <si>
    <t>MIMM-116Z:D12</t>
  </si>
  <si>
    <t>MIMM-116Z:E01</t>
  </si>
  <si>
    <t>MIMM-116Z:E02</t>
  </si>
  <si>
    <t>MIMM-116Z:E03</t>
  </si>
  <si>
    <t>MIMM-116Z:E04</t>
  </si>
  <si>
    <t>MIMM-116Z:E05</t>
  </si>
  <si>
    <t>MIMM-116Z:E06</t>
  </si>
  <si>
    <t>mmu-miR-22-5p</t>
  </si>
  <si>
    <t>MIMM-116Z:E07</t>
  </si>
  <si>
    <t>MIMM-116Z:E08</t>
  </si>
  <si>
    <t>MIMM-116Z:E09</t>
  </si>
  <si>
    <t>MIMM-116Z:E10</t>
  </si>
  <si>
    <t>MIMM-116Z:E11</t>
  </si>
  <si>
    <t>MIMM-116Z:E12</t>
  </si>
  <si>
    <t>MIMM-116Z:F01</t>
  </si>
  <si>
    <t>MIMM-116Z:F02</t>
  </si>
  <si>
    <t>MIMM-116Z:F03</t>
  </si>
  <si>
    <t>MIMM-116Z:F04</t>
  </si>
  <si>
    <t>mmu-miR-29a-5p</t>
  </si>
  <si>
    <t>MIMM-116Z:F05</t>
  </si>
  <si>
    <t>MIMM-116Z:F06</t>
  </si>
  <si>
    <t>MIMM-116Z:F07</t>
  </si>
  <si>
    <t>MIMM-116Z:F08</t>
  </si>
  <si>
    <t>MIMM-116Z:F09</t>
  </si>
  <si>
    <t>MIMM-116Z:F10</t>
  </si>
  <si>
    <t>MIMM-116Z:F11</t>
  </si>
  <si>
    <t>mmu-miR-30e-3p</t>
  </si>
  <si>
    <t>MIMM-116Z:F12</t>
  </si>
  <si>
    <t>MIMM-116Z:G01</t>
  </si>
  <si>
    <t>MIMM-116Z:G02</t>
  </si>
  <si>
    <t>MIMM-116Z:G03</t>
  </si>
  <si>
    <t>MIMM-116Z:G04</t>
  </si>
  <si>
    <t>MIMM-116Z:G05</t>
  </si>
  <si>
    <t>MIMM-116Z:G06</t>
  </si>
  <si>
    <t>MIMM-116Z:G07</t>
  </si>
  <si>
    <t>MIMM-116Z:G08</t>
  </si>
  <si>
    <t>MIMM-116Z:G09</t>
  </si>
  <si>
    <t>MIMM-116Z:G10</t>
  </si>
  <si>
    <t>MIMM-116Z:G11</t>
  </si>
  <si>
    <t>MIMM-116Z:G12</t>
  </si>
  <si>
    <t>MIMM-116Z:H01</t>
  </si>
  <si>
    <t>MIMM-116Z:H02</t>
  </si>
  <si>
    <t>MIMM-116Z:H03</t>
  </si>
  <si>
    <t>MIMM-116Z:H04</t>
  </si>
  <si>
    <t>MIMM-116Z:H05</t>
  </si>
  <si>
    <t>MIMM-116Z:H06</t>
  </si>
  <si>
    <t>MIMM-116Z:H07</t>
  </si>
  <si>
    <t>MIMM-116Z:H08</t>
  </si>
  <si>
    <t>MIMM-116Z:H09</t>
  </si>
  <si>
    <t>MIMM-116Z:H10</t>
  </si>
  <si>
    <t>MIMM-116Z:H11</t>
  </si>
  <si>
    <t>MIMM-116Z:H12</t>
  </si>
  <si>
    <t>MIMM-117Z:A01</t>
  </si>
  <si>
    <t>MIMM-117Z:A02</t>
  </si>
  <si>
    <t>MIMM-117Z:A03</t>
  </si>
  <si>
    <t>MIMM-117Z:A04</t>
  </si>
  <si>
    <t>MIMM-117Z:A05</t>
  </si>
  <si>
    <t>MIMM-117Z:A06</t>
  </si>
  <si>
    <t>MIMM-117Z:A07</t>
  </si>
  <si>
    <t>MIMM-117Z:A08</t>
  </si>
  <si>
    <t>MIMM-117Z:A09</t>
  </si>
  <si>
    <t>MIMM-117Z:A10</t>
  </si>
  <si>
    <t>MIMM-117Z:A11</t>
  </si>
  <si>
    <t>MIMM-117Z:A12</t>
  </si>
  <si>
    <t>MIMM-117Z:B01</t>
  </si>
  <si>
    <t>mmu-miR-136-5p</t>
  </si>
  <si>
    <t>MIMM-117Z:B02</t>
  </si>
  <si>
    <t>MIMM-117Z:B03</t>
  </si>
  <si>
    <t>MIMM-117Z:B04</t>
  </si>
  <si>
    <t>MIMM-117Z:B05</t>
  </si>
  <si>
    <t>MIMM-117Z:B06</t>
  </si>
  <si>
    <t>MIMM-117Z:B07</t>
  </si>
  <si>
    <t>MIMM-117Z:B08</t>
  </si>
  <si>
    <t>MIMM-117Z:B09</t>
  </si>
  <si>
    <t>MIMM-117Z:B10</t>
  </si>
  <si>
    <t>MIMM-117Z:B11</t>
  </si>
  <si>
    <t>MIMM-117Z:B12</t>
  </si>
  <si>
    <t>MIMM-117Z:C01</t>
  </si>
  <si>
    <t>MIMM-117Z:C02</t>
  </si>
  <si>
    <t>MIMM-117Z:C03</t>
  </si>
  <si>
    <t>MIMM-117Z:C04</t>
  </si>
  <si>
    <t>MIMM-117Z:C05</t>
  </si>
  <si>
    <t>MIMM-117Z:C06</t>
  </si>
  <si>
    <t>MIMM-117Z:C07</t>
  </si>
  <si>
    <t>MIMM-117Z:C08</t>
  </si>
  <si>
    <t>MIMM-117Z:C09</t>
  </si>
  <si>
    <t>MIMM-117Z:C10</t>
  </si>
  <si>
    <t>MIMM-117Z:C11</t>
  </si>
  <si>
    <t>MIMM-117Z:C12</t>
  </si>
  <si>
    <t>MIMM-117Z:D01</t>
  </si>
  <si>
    <t>MIMM-117Z:D02</t>
  </si>
  <si>
    <t>MIMM-117Z:D03</t>
  </si>
  <si>
    <t>MIMM-117Z:D04</t>
  </si>
  <si>
    <t>MIMM-117Z:D05</t>
  </si>
  <si>
    <t>MIMM-117Z:D06</t>
  </si>
  <si>
    <t>MIMM-117Z:D07</t>
  </si>
  <si>
    <t>MIMM-117Z:D08</t>
  </si>
  <si>
    <t>MIMM-117Z:D09</t>
  </si>
  <si>
    <t>MIMM-117Z:D10</t>
  </si>
  <si>
    <t>MIMM-117Z:D11</t>
  </si>
  <si>
    <t>MIMM-117Z:D12</t>
  </si>
  <si>
    <t>MIMM-117Z:E01</t>
  </si>
  <si>
    <t>MIMM-117Z:E02</t>
  </si>
  <si>
    <t>MIMM-117Z:E03</t>
  </si>
  <si>
    <t>MIMM-117Z:E04</t>
  </si>
  <si>
    <t>MIMM-117Z:E05</t>
  </si>
  <si>
    <t>MIMM-117Z:E06</t>
  </si>
  <si>
    <t>mmu-miR-297a-3p mmu-miR-297b-3p mmu-miR-297c-3p</t>
  </si>
  <si>
    <t>MIMM-117Z:E07</t>
  </si>
  <si>
    <t>MIMM-117Z:E08</t>
  </si>
  <si>
    <t>MIMM-117Z:E09</t>
  </si>
  <si>
    <t>MIMM-117Z:E10</t>
  </si>
  <si>
    <t>MIMM-117Z:E11</t>
  </si>
  <si>
    <t>mmu-miR-3094-5p</t>
  </si>
  <si>
    <t>MIMM-117Z:E12</t>
  </si>
  <si>
    <t>MIMM-117Z:F01</t>
  </si>
  <si>
    <t>MIMM-117Z:F02</t>
  </si>
  <si>
    <t>MIMM-117Z:F03</t>
  </si>
  <si>
    <t>MIMM-117Z:F04</t>
  </si>
  <si>
    <t>MIMM-117Z:F05</t>
  </si>
  <si>
    <t>MIMM-117Z:F06</t>
  </si>
  <si>
    <t>MIMM-117Z:F07</t>
  </si>
  <si>
    <t>MIMM-117Z:F08</t>
  </si>
  <si>
    <t>MIMM-117Z:F09</t>
  </si>
  <si>
    <t>MIMM-117Z:F10</t>
  </si>
  <si>
    <t>MIMM-117Z:F11</t>
  </si>
  <si>
    <t>MIMM-117Z:F12</t>
  </si>
  <si>
    <t>MIMM-117Z:G01</t>
  </si>
  <si>
    <t>MIMM-117Z:G02</t>
  </si>
  <si>
    <t>MIMM-117Z:G03</t>
  </si>
  <si>
    <t>MIMM-117Z:G04</t>
  </si>
  <si>
    <t>MIMM-117Z:G05</t>
  </si>
  <si>
    <t>MIMM-117Z:G06</t>
  </si>
  <si>
    <t>MIMM-117Z:G07</t>
  </si>
  <si>
    <t>mmu-miR-590-5p</t>
  </si>
  <si>
    <t>MIMM-117Z:G08</t>
  </si>
  <si>
    <t>mmu-miR-669d-3p</t>
  </si>
  <si>
    <t>MIMM-117Z:G09</t>
  </si>
  <si>
    <t>MIMM-117Z:G10</t>
  </si>
  <si>
    <t>MIMM-117Z:G11</t>
  </si>
  <si>
    <t>mmu-miR-874-3p</t>
  </si>
  <si>
    <t>MIMM-117Z:G12</t>
  </si>
  <si>
    <t>MIMM-117Z:H01</t>
  </si>
  <si>
    <t>MIMM-117Z:H02</t>
  </si>
  <si>
    <t>MIMM-117Z:H03</t>
  </si>
  <si>
    <t>MIMM-117Z:H04</t>
  </si>
  <si>
    <t>MIMM-117Z:H05</t>
  </si>
  <si>
    <t>MIMM-117Z:H06</t>
  </si>
  <si>
    <t>MIMM-117Z:H07</t>
  </si>
  <si>
    <t>MIMM-117Z:H08</t>
  </si>
  <si>
    <t>MIMM-117Z:H09</t>
  </si>
  <si>
    <t>MIMM-117Z:H10</t>
  </si>
  <si>
    <t>MIMM-117Z:H11</t>
  </si>
  <si>
    <t>MIMM-117Z:H12</t>
  </si>
  <si>
    <t>MIMM-118Z:A01</t>
  </si>
  <si>
    <t>MIMM-118Z:A02</t>
  </si>
  <si>
    <t>MIMM-118Z:A03</t>
  </si>
  <si>
    <t>MIMM-118Z:A04</t>
  </si>
  <si>
    <t>MIMM-118Z:A05</t>
  </si>
  <si>
    <t>MIMM-118Z:A06</t>
  </si>
  <si>
    <t>MIMM-118Z:A07</t>
  </si>
  <si>
    <t>MIMM-118Z:A08</t>
  </si>
  <si>
    <t>MIMM-118Z:A09</t>
  </si>
  <si>
    <t>MIMM-118Z:A10</t>
  </si>
  <si>
    <t>MIMM-118Z:A11</t>
  </si>
  <si>
    <t>MIMM-118Z:A12</t>
  </si>
  <si>
    <t>MIMM-118Z:B01</t>
  </si>
  <si>
    <t>MIMM-118Z:B02</t>
  </si>
  <si>
    <t>MIMM-118Z:B03</t>
  </si>
  <si>
    <t>MIMM-118Z:B04</t>
  </si>
  <si>
    <t>MIMM-118Z:B05</t>
  </si>
  <si>
    <t>MIMM-118Z:B06</t>
  </si>
  <si>
    <t>MIMM-118Z:B07</t>
  </si>
  <si>
    <t>MIMM-118Z:B08</t>
  </si>
  <si>
    <t>MIMM-118Z:B09</t>
  </si>
  <si>
    <t>MIMM-118Z:B10</t>
  </si>
  <si>
    <t>MIMM-118Z:B11</t>
  </si>
  <si>
    <t>MIMM-118Z:B12</t>
  </si>
  <si>
    <t>MIMM-118Z:C01</t>
  </si>
  <si>
    <t>MIMM-118Z:C02</t>
  </si>
  <si>
    <t>MIMM-118Z:C03</t>
  </si>
  <si>
    <t>MIMM-118Z:C04</t>
  </si>
  <si>
    <t>MIMM-118Z:C05</t>
  </si>
  <si>
    <t>MIMM-118Z:C06</t>
  </si>
  <si>
    <t>MIMM-118Z:C07</t>
  </si>
  <si>
    <t>MIMM-118Z:C08</t>
  </si>
  <si>
    <t>MIMM-118Z:C09</t>
  </si>
  <si>
    <t>MIMM-118Z:C10</t>
  </si>
  <si>
    <t>mmu-miR-16-2-3p</t>
  </si>
  <si>
    <t>MIMM-118Z:C11</t>
  </si>
  <si>
    <t>MIMM-118Z:C12</t>
  </si>
  <si>
    <t>MIMM-118Z:D01</t>
  </si>
  <si>
    <t>MIMM-118Z:D02</t>
  </si>
  <si>
    <t>MIMM-118Z:D03</t>
  </si>
  <si>
    <t>MIMM-118Z:D04</t>
  </si>
  <si>
    <t>MIMM-118Z:D05</t>
  </si>
  <si>
    <t>MIMM-118Z:D06</t>
  </si>
  <si>
    <t>MIMM-118Z:D07</t>
  </si>
  <si>
    <t>MIMM-118Z:D08</t>
  </si>
  <si>
    <t>MIMM-118Z:D09</t>
  </si>
  <si>
    <t>MIMM-118Z:D10</t>
  </si>
  <si>
    <t>MIMM-118Z:D11</t>
  </si>
  <si>
    <t>MIMM-118Z:D12</t>
  </si>
  <si>
    <t>MIMM-118Z:E01</t>
  </si>
  <si>
    <t>MIMM-118Z:E02</t>
  </si>
  <si>
    <t>MIMM-118Z:E03</t>
  </si>
  <si>
    <t>MIMM-118Z:E04</t>
  </si>
  <si>
    <t>MIMM-118Z:E05</t>
  </si>
  <si>
    <t>MIMM-118Z:E06</t>
  </si>
  <si>
    <t>MIMM-118Z:E07</t>
  </si>
  <si>
    <t>MIMM-118Z:E08</t>
  </si>
  <si>
    <t>MIMM-118Z:E09</t>
  </si>
  <si>
    <t>MIMM-118Z:E10</t>
  </si>
  <si>
    <t>MIMM-118Z:E11</t>
  </si>
  <si>
    <t>MIMM-118Z:E12</t>
  </si>
  <si>
    <t>MIMM-118Z:F01</t>
  </si>
  <si>
    <t>MIMM-118Z:F02</t>
  </si>
  <si>
    <t>MIMM-118Z:F03</t>
  </si>
  <si>
    <t>MIMM-118Z:F04</t>
  </si>
  <si>
    <t>MIMM-118Z:F05</t>
  </si>
  <si>
    <t>MIMM-118Z:F06</t>
  </si>
  <si>
    <t>mmu-miR-299a-5p mmu-miR-299b-5p</t>
  </si>
  <si>
    <t>MIMM-118Z:F07</t>
  </si>
  <si>
    <t>MIMM-118Z:F08</t>
  </si>
  <si>
    <t>MIMM-118Z:F09</t>
  </si>
  <si>
    <t>MIMM-118Z:F10</t>
  </si>
  <si>
    <t>MIMM-118Z:F11</t>
  </si>
  <si>
    <t>MIMM-118Z:F12</t>
  </si>
  <si>
    <t>MIMM-118Z:G01</t>
  </si>
  <si>
    <t>MIMM-118Z:G02</t>
  </si>
  <si>
    <t>MIMM-118Z:G03</t>
  </si>
  <si>
    <t>MIMM-118Z:G04</t>
  </si>
  <si>
    <t>MIMM-118Z:G05</t>
  </si>
  <si>
    <t>MIMM-118Z:G06</t>
  </si>
  <si>
    <t>mmu-miR-455-3p</t>
  </si>
  <si>
    <t>MIMM-118Z:G07</t>
  </si>
  <si>
    <t>MIMM-118Z:G08</t>
  </si>
  <si>
    <t>MIMM-118Z:G09</t>
  </si>
  <si>
    <t>MIMM-118Z:G10</t>
  </si>
  <si>
    <t>MIMM-118Z:G11</t>
  </si>
  <si>
    <t>MIMM-118Z:G12</t>
  </si>
  <si>
    <t>MIMM-118Z:H01</t>
  </si>
  <si>
    <t>MIMM-118Z:H02</t>
  </si>
  <si>
    <t>MIMM-118Z:H03</t>
  </si>
  <si>
    <t>MIMM-118Z:H04</t>
  </si>
  <si>
    <t>MIMM-118Z:H05</t>
  </si>
  <si>
    <t>MIMM-118Z:H06</t>
  </si>
  <si>
    <t>MIMM-118Z:H07</t>
  </si>
  <si>
    <t>MIMM-118Z:H08</t>
  </si>
  <si>
    <t>MIMM-118Z:H09</t>
  </si>
  <si>
    <t>MIMM-118Z:H10</t>
  </si>
  <si>
    <t>MIMM-118Z:H11</t>
  </si>
  <si>
    <t>MIMM-118Z:H12</t>
  </si>
  <si>
    <t>MIMM-119Z:A01</t>
  </si>
  <si>
    <t>MIMM-119Z:A02</t>
  </si>
  <si>
    <t>MIMM-119Z:A03</t>
  </si>
  <si>
    <t>MIMM-119Z:A04</t>
  </si>
  <si>
    <t>MIMM-119Z:A05</t>
  </si>
  <si>
    <t>MIMM-119Z:A06</t>
  </si>
  <si>
    <t>MIMM-119Z:A07</t>
  </si>
  <si>
    <t>MIMM-119Z:A08</t>
  </si>
  <si>
    <t>MIMM-119Z:A09</t>
  </si>
  <si>
    <t>MIMM-119Z:A10</t>
  </si>
  <si>
    <t>MIMM-119Z:A11</t>
  </si>
  <si>
    <t>MIMM-119Z:A12</t>
  </si>
  <si>
    <t>MIMM-119Z:B01</t>
  </si>
  <si>
    <t>MIMM-119Z:B02</t>
  </si>
  <si>
    <t>MIMM-119Z:B03</t>
  </si>
  <si>
    <t>MIMM-119Z:B04</t>
  </si>
  <si>
    <t>MIMM-119Z:B05</t>
  </si>
  <si>
    <t>MIMM-119Z:B06</t>
  </si>
  <si>
    <t>MIMM-119Z:B07</t>
  </si>
  <si>
    <t>MIMM-119Z:B08</t>
  </si>
  <si>
    <t>MIMM-119Z:B09</t>
  </si>
  <si>
    <t>MIMM-119Z:B10</t>
  </si>
  <si>
    <t>MIMM-119Z:B11</t>
  </si>
  <si>
    <t>MIMM-119Z:B12</t>
  </si>
  <si>
    <t>MIMM-119Z:C01</t>
  </si>
  <si>
    <t>MIMM-119Z:C02</t>
  </si>
  <si>
    <t>MIMM-119Z:C03</t>
  </si>
  <si>
    <t>MIMM-119Z:C04</t>
  </si>
  <si>
    <t>MIMM-119Z:C05</t>
  </si>
  <si>
    <t>MIMM-119Z:C06</t>
  </si>
  <si>
    <t>MIMM-119Z:C07</t>
  </si>
  <si>
    <t>MIMM-119Z:C08</t>
  </si>
  <si>
    <t>MIMM-119Z:C09</t>
  </si>
  <si>
    <t>MIMM-119Z:C10</t>
  </si>
  <si>
    <t>MIMM-119Z:C11</t>
  </si>
  <si>
    <t>MIMM-119Z:C12</t>
  </si>
  <si>
    <t>MIMM-119Z:D01</t>
  </si>
  <si>
    <t>MIMM-119Z:D02</t>
  </si>
  <si>
    <t>MIMM-119Z:D03</t>
  </si>
  <si>
    <t>MIMM-119Z:D04</t>
  </si>
  <si>
    <t>MIMM-119Z:D05</t>
  </si>
  <si>
    <t>MIMM-119Z:D06</t>
  </si>
  <si>
    <t>MIMM-119Z:D07</t>
  </si>
  <si>
    <t>MIMM-119Z:D08</t>
  </si>
  <si>
    <t>MIMM-119Z:D09</t>
  </si>
  <si>
    <t>MIMM-119Z:D10</t>
  </si>
  <si>
    <t>MIMM-119Z:D11</t>
  </si>
  <si>
    <t>MIMM-119Z:D12</t>
  </si>
  <si>
    <t>MIMM-119Z:E01</t>
  </si>
  <si>
    <t>mmu-miR-216b-5p</t>
  </si>
  <si>
    <t>MIMM-119Z:E02</t>
  </si>
  <si>
    <t>MIMM-119Z:E03</t>
  </si>
  <si>
    <t>MIMM-119Z:E04</t>
  </si>
  <si>
    <t>MIMM-119Z:E05</t>
  </si>
  <si>
    <t>MIMM-119Z:E06</t>
  </si>
  <si>
    <t>MIMM-119Z:E07</t>
  </si>
  <si>
    <t>MIMM-119Z:E08</t>
  </si>
  <si>
    <t>MIMM-119Z:E09</t>
  </si>
  <si>
    <t>MIMM-119Z:E10</t>
  </si>
  <si>
    <t>MIMM-119Z:E11</t>
  </si>
  <si>
    <t>MIMM-119Z:E12</t>
  </si>
  <si>
    <t>MIMM-119Z:F01</t>
  </si>
  <si>
    <t>MIMM-119Z:F02</t>
  </si>
  <si>
    <t>MIMM-119Z:F03</t>
  </si>
  <si>
    <t>mmu-miR-3069-5p</t>
  </si>
  <si>
    <t>MIMM-119Z:F04</t>
  </si>
  <si>
    <t>MIMM-119Z:F05</t>
  </si>
  <si>
    <t>MIMM-119Z:F06</t>
  </si>
  <si>
    <t>MIMM-119Z:F07</t>
  </si>
  <si>
    <t>MIMM-119Z:F08</t>
  </si>
  <si>
    <t>MIMM-119Z:F09</t>
  </si>
  <si>
    <t>MIMM-119Z:F10</t>
  </si>
  <si>
    <t>mmu-miR-363-3p</t>
  </si>
  <si>
    <t>MIMM-119Z:F11</t>
  </si>
  <si>
    <t>mmu-miR-367-3p</t>
  </si>
  <si>
    <t>MIMM-119Z:F12</t>
  </si>
  <si>
    <t>MIMM-119Z:G01</t>
  </si>
  <si>
    <t>MIMM-119Z:G02</t>
  </si>
  <si>
    <t>MIMM-119Z:G03</t>
  </si>
  <si>
    <t>MIMM-119Z:G04</t>
  </si>
  <si>
    <t>mmu-miR-5098</t>
  </si>
  <si>
    <t>MIMM-119Z:G05</t>
  </si>
  <si>
    <t>mmu-miR-539-3p</t>
  </si>
  <si>
    <t>MIMM-119Z:G06</t>
  </si>
  <si>
    <t>mmu-miR-542-5p</t>
  </si>
  <si>
    <t>MIMM-119Z:G07</t>
  </si>
  <si>
    <t>MIMM-119Z:G08</t>
  </si>
  <si>
    <t>MIMM-119Z:G09</t>
  </si>
  <si>
    <t>mmu-miR-92b-3p</t>
  </si>
  <si>
    <t>MIMM-119Z:G10</t>
  </si>
  <si>
    <t>MIMM-119Z:G11</t>
  </si>
  <si>
    <t>MIMM-119Z:G12</t>
  </si>
  <si>
    <t>MIMM-119Z:H01</t>
  </si>
  <si>
    <t>MIMM-119Z:H02</t>
  </si>
  <si>
    <t>MIMM-119Z:H03</t>
  </si>
  <si>
    <t>MIMM-119Z:H04</t>
  </si>
  <si>
    <t>MIMM-119Z:H05</t>
  </si>
  <si>
    <t>MIMM-119Z:H06</t>
  </si>
  <si>
    <t>MIMM-119Z:H07</t>
  </si>
  <si>
    <t>MIMM-119Z:H08</t>
  </si>
  <si>
    <t>MIMM-119Z:H09</t>
  </si>
  <si>
    <t>MIMM-119Z:H10</t>
  </si>
  <si>
    <t>MIMM-119Z:H11</t>
  </si>
  <si>
    <t>MIMM-119Z:H12</t>
  </si>
  <si>
    <t>MIMM-120Z:A01</t>
  </si>
  <si>
    <t>MIMM-120Z:A02</t>
  </si>
  <si>
    <t>MIMM-120Z:A03</t>
  </si>
  <si>
    <t>MIMM-120Z:A04</t>
  </si>
  <si>
    <t>MIMM-120Z:A05</t>
  </si>
  <si>
    <t>MIMM-120Z:A06</t>
  </si>
  <si>
    <t>MIMM-120Z:A07</t>
  </si>
  <si>
    <t>MIMM-120Z:A08</t>
  </si>
  <si>
    <t>MIMM-120Z:A09</t>
  </si>
  <si>
    <t>MIMM-120Z:A10</t>
  </si>
  <si>
    <t>mmu-miR-132-5p</t>
  </si>
  <si>
    <t>MIMM-120Z:A11</t>
  </si>
  <si>
    <t>MIMM-120Z:A12</t>
  </si>
  <si>
    <t>MIMM-120Z:B01</t>
  </si>
  <si>
    <t>MIMM-120Z:B02</t>
  </si>
  <si>
    <t>MIMM-120Z:B03</t>
  </si>
  <si>
    <t>MIMM-120Z:B04</t>
  </si>
  <si>
    <t>MIMM-120Z:B05</t>
  </si>
  <si>
    <t>MIMM-120Z:B06</t>
  </si>
  <si>
    <t>MIMM-120Z:B07</t>
  </si>
  <si>
    <t>MIMM-120Z:B08</t>
  </si>
  <si>
    <t>MIMM-120Z:B09</t>
  </si>
  <si>
    <t>MIMM-120Z:B10</t>
  </si>
  <si>
    <t>MIMM-120Z:B11</t>
  </si>
  <si>
    <t>MIMM-120Z:B12</t>
  </si>
  <si>
    <t>MIMM-120Z:C01</t>
  </si>
  <si>
    <t>MIMM-120Z:C02</t>
  </si>
  <si>
    <t>MIMM-120Z:C03</t>
  </si>
  <si>
    <t>MIMM-120Z:C04</t>
  </si>
  <si>
    <t>MIMM-120Z:C05</t>
  </si>
  <si>
    <t>MIMM-120Z:C06</t>
  </si>
  <si>
    <t>MIMM-120Z:C07</t>
  </si>
  <si>
    <t>mmu-miR-204-3p</t>
  </si>
  <si>
    <t>MIMM-120Z:C08</t>
  </si>
  <si>
    <t>MIMM-120Z:C09</t>
  </si>
  <si>
    <t>MIMM-120Z:C10</t>
  </si>
  <si>
    <t>MIMM-120Z:C11</t>
  </si>
  <si>
    <t>MIMM-120Z:C12</t>
  </si>
  <si>
    <t>MIMM-120Z:D01</t>
  </si>
  <si>
    <t>MIMM-120Z:D02</t>
  </si>
  <si>
    <t>mmu-miR-219a-2-3p</t>
  </si>
  <si>
    <t>MIMM-120Z:D03</t>
  </si>
  <si>
    <t>mmu-miR-219a-5p</t>
  </si>
  <si>
    <t>MIMM-120Z:D04</t>
  </si>
  <si>
    <t>MIMM-120Z:D05</t>
  </si>
  <si>
    <t>MIMM-120Z:D06</t>
  </si>
  <si>
    <t>MIMM-120Z:D07</t>
  </si>
  <si>
    <t>MIMM-120Z:D08</t>
  </si>
  <si>
    <t>MIMM-120Z:D09</t>
  </si>
  <si>
    <t>MIMM-120Z:D10</t>
  </si>
  <si>
    <t>MIMM-120Z:D11</t>
  </si>
  <si>
    <t>MIMM-120Z:D12</t>
  </si>
  <si>
    <t>MIMM-120Z:E01</t>
  </si>
  <si>
    <t>MIMM-120Z:E02</t>
  </si>
  <si>
    <t>mmu-miR-323-3p</t>
  </si>
  <si>
    <t>MIMM-120Z:E03</t>
  </si>
  <si>
    <t>MIMM-120Z:E04</t>
  </si>
  <si>
    <t>MIMM-120Z:E05</t>
  </si>
  <si>
    <t>MIMM-120Z:E06</t>
  </si>
  <si>
    <t>MIMM-120Z:E07</t>
  </si>
  <si>
    <t>MIMM-120Z:E08</t>
  </si>
  <si>
    <t>MIMM-120Z:E09</t>
  </si>
  <si>
    <t>MIMM-120Z:E10</t>
  </si>
  <si>
    <t>MIMM-120Z:E11</t>
  </si>
  <si>
    <t>mmu-miR-369-5p</t>
  </si>
  <si>
    <t>MIMM-120Z:E12</t>
  </si>
  <si>
    <t>MIMM-120Z:F01</t>
  </si>
  <si>
    <t>mmu-miR-376b-5p</t>
  </si>
  <si>
    <t>MIMM-120Z:F02</t>
  </si>
  <si>
    <t>MIMM-120Z:F03</t>
  </si>
  <si>
    <t>mmu-miR-379-3p</t>
  </si>
  <si>
    <t>MIMM-120Z:F04</t>
  </si>
  <si>
    <t>MIMM-120Z:F05</t>
  </si>
  <si>
    <t>mmu-miR-434-3p</t>
  </si>
  <si>
    <t>MIMM-120Z:F06</t>
  </si>
  <si>
    <t>MIMM-120Z:F07</t>
  </si>
  <si>
    <t>mmu-miR-463-3p</t>
  </si>
  <si>
    <t>MIMM-120Z:F08</t>
  </si>
  <si>
    <t>MIMM-120Z:F09</t>
  </si>
  <si>
    <t>MIMM-120Z:F10</t>
  </si>
  <si>
    <t>mmu-miR-505-5p</t>
  </si>
  <si>
    <t>MIMM-120Z:F11</t>
  </si>
  <si>
    <t>mmu-miR-543-3p</t>
  </si>
  <si>
    <t>MIMM-120Z:F12</t>
  </si>
  <si>
    <t>mmu-miR-665-3p</t>
  </si>
  <si>
    <t>MIMM-120Z:G01</t>
  </si>
  <si>
    <t>mmu-miR-672-3p</t>
  </si>
  <si>
    <t>MIMM-120Z:G02</t>
  </si>
  <si>
    <t>MIMM-120Z:G03</t>
  </si>
  <si>
    <t>mmu-miR-674-5p</t>
  </si>
  <si>
    <t>MIMM-120Z:G04</t>
  </si>
  <si>
    <t>mmu-miR-742-3p</t>
  </si>
  <si>
    <t>MIMM-120Z:G05</t>
  </si>
  <si>
    <t>mmu-miR-760-5p</t>
  </si>
  <si>
    <t>MIMM-120Z:G06</t>
  </si>
  <si>
    <t>MIMM-120Z:G07</t>
  </si>
  <si>
    <t>MIMM-120Z:G08</t>
  </si>
  <si>
    <t>MIMM-120Z:G09</t>
  </si>
  <si>
    <t>MIMM-120Z:G10</t>
  </si>
  <si>
    <t>MIMM-120Z:G11</t>
  </si>
  <si>
    <t>MIMM-120Z:G12</t>
  </si>
  <si>
    <t>MIMM-120Z:H01</t>
  </si>
  <si>
    <t>MIMM-120Z:H02</t>
  </si>
  <si>
    <t>MIMM-120Z:H03</t>
  </si>
  <si>
    <t>MIMM-120Z:H04</t>
  </si>
  <si>
    <t>MIMM-120Z:H05</t>
  </si>
  <si>
    <t>MIMM-120Z:H06</t>
  </si>
  <si>
    <t>MIMM-120Z:H07</t>
  </si>
  <si>
    <t>MIMM-120Z:H08</t>
  </si>
  <si>
    <t>MIMM-120Z:H09</t>
  </si>
  <si>
    <t>MIMM-120Z:H10</t>
  </si>
  <si>
    <t>MIMM-120Z:H11</t>
  </si>
  <si>
    <t>MIMM-120Z:H12</t>
  </si>
  <si>
    <t>MIMM-121Z:A01</t>
  </si>
  <si>
    <t>MIMM-121Z:A02</t>
  </si>
  <si>
    <t>MIMM-121Z:A03</t>
  </si>
  <si>
    <t>MIMM-121Z:A04</t>
  </si>
  <si>
    <t>MIMM-121Z:A05</t>
  </si>
  <si>
    <t>MIMM-121Z:A06</t>
  </si>
  <si>
    <t>MIMM-121Z:A07</t>
  </si>
  <si>
    <t>MIMM-121Z:A08</t>
  </si>
  <si>
    <t>MIMM-121Z:A09</t>
  </si>
  <si>
    <t>MIMM-121Z:A10</t>
  </si>
  <si>
    <t>MIMM-121Z:A11</t>
  </si>
  <si>
    <t>MIMM-121Z:A12</t>
  </si>
  <si>
    <t>MIMM-121Z:B01</t>
  </si>
  <si>
    <t>MIMM-121Z:B02</t>
  </si>
  <si>
    <t>MIMM-121Z:B03</t>
  </si>
  <si>
    <t>MIMM-121Z:B04</t>
  </si>
  <si>
    <t>MIMM-121Z:B05</t>
  </si>
  <si>
    <t>MIMM-121Z:B06</t>
  </si>
  <si>
    <t>MIMM-121Z:B07</t>
  </si>
  <si>
    <t>MIMM-121Z:B08</t>
  </si>
  <si>
    <t>MIMM-121Z:B09</t>
  </si>
  <si>
    <t>MIMM-121Z:B10</t>
  </si>
  <si>
    <t>MIMM-121Z:B11</t>
  </si>
  <si>
    <t>MIMM-121Z:B12</t>
  </si>
  <si>
    <t>MIMM-121Z:C01</t>
  </si>
  <si>
    <t>MIMM-121Z:C02</t>
  </si>
  <si>
    <t>MIMM-121Z:C03</t>
  </si>
  <si>
    <t>MIMM-121Z:C04</t>
  </si>
  <si>
    <t>MIMM-121Z:C05</t>
  </si>
  <si>
    <t>MIMM-121Z:C06</t>
  </si>
  <si>
    <t>MIMM-121Z:C07</t>
  </si>
  <si>
    <t>MIMM-121Z:C08</t>
  </si>
  <si>
    <t>MIMM-121Z:C09</t>
  </si>
  <si>
    <t>MIMM-121Z:C10</t>
  </si>
  <si>
    <t>MIMM-121Z:C11</t>
  </si>
  <si>
    <t>MIMM-121Z:C12</t>
  </si>
  <si>
    <t>MIMM-121Z:D01</t>
  </si>
  <si>
    <t>mmu-miR-188-5p</t>
  </si>
  <si>
    <t>MIMM-121Z:D02</t>
  </si>
  <si>
    <t>MIMM-121Z:D03</t>
  </si>
  <si>
    <t>MIMM-121Z:D04</t>
  </si>
  <si>
    <t>MIMM-121Z:D05</t>
  </si>
  <si>
    <t>MIMM-121Z:D06</t>
  </si>
  <si>
    <t>MIMM-121Z:D07</t>
  </si>
  <si>
    <t>MIMM-121Z:D08</t>
  </si>
  <si>
    <t>MIMM-121Z:D09</t>
  </si>
  <si>
    <t>MIMM-121Z:D10</t>
  </si>
  <si>
    <t>MIMM-121Z:D11</t>
  </si>
  <si>
    <t>MIMM-121Z:D12</t>
  </si>
  <si>
    <t>MIMM-121Z:E01</t>
  </si>
  <si>
    <t>MIMM-121Z:E02</t>
  </si>
  <si>
    <t>MIMM-121Z:E03</t>
  </si>
  <si>
    <t>MIMM-121Z:E04</t>
  </si>
  <si>
    <t>MIMM-121Z:E05</t>
  </si>
  <si>
    <t>MIMM-121Z:E06</t>
  </si>
  <si>
    <t>MIMM-121Z:E07</t>
  </si>
  <si>
    <t>MIMM-121Z:E08</t>
  </si>
  <si>
    <t>MIMM-121Z:E09</t>
  </si>
  <si>
    <t>MIMM-121Z:E10</t>
  </si>
  <si>
    <t>MIMM-121Z:E11</t>
  </si>
  <si>
    <t>MIMM-121Z:E12</t>
  </si>
  <si>
    <t>MIMM-121Z:F01</t>
  </si>
  <si>
    <t>MIMM-121Z:F02</t>
  </si>
  <si>
    <t>MIMM-121Z:F03</t>
  </si>
  <si>
    <t>MIMM-121Z:F04</t>
  </si>
  <si>
    <t>MIMM-121Z:F05</t>
  </si>
  <si>
    <t>MIMM-121Z:F06</t>
  </si>
  <si>
    <t>MIMM-121Z:F07</t>
  </si>
  <si>
    <t>MIMM-121Z:F08</t>
  </si>
  <si>
    <t>MIMM-121Z:F09</t>
  </si>
  <si>
    <t>MIMM-121Z:F10</t>
  </si>
  <si>
    <t>MIMM-121Z:F11</t>
  </si>
  <si>
    <t>MIMM-121Z:F12</t>
  </si>
  <si>
    <t>MIMM-121Z:G01</t>
  </si>
  <si>
    <t>MIMM-121Z:G02</t>
  </si>
  <si>
    <t>MIMM-121Z:G03</t>
  </si>
  <si>
    <t>MIMM-121Z:G04</t>
  </si>
  <si>
    <t>MIMM-121Z:G05</t>
  </si>
  <si>
    <t>mmu-miR-504-5p</t>
  </si>
  <si>
    <t>MIMM-121Z:G06</t>
  </si>
  <si>
    <t>MIMM-121Z:G07</t>
  </si>
  <si>
    <t>mmu-miR-877-3p</t>
  </si>
  <si>
    <t>MIMM-121Z:G08</t>
  </si>
  <si>
    <t>MIMM-121Z:G09</t>
  </si>
  <si>
    <t>MIMM-121Z:G10</t>
  </si>
  <si>
    <t>MIMM-121Z:G11</t>
  </si>
  <si>
    <t>MIMM-121Z:G12</t>
  </si>
  <si>
    <t>MIMM-121Z:H01</t>
  </si>
  <si>
    <t>MIMM-121Z:H02</t>
  </si>
  <si>
    <t>MIMM-121Z:H03</t>
  </si>
  <si>
    <t>MIMM-121Z:H04</t>
  </si>
  <si>
    <t>MIMM-121Z:H05</t>
  </si>
  <si>
    <t>MIMM-121Z:H06</t>
  </si>
  <si>
    <t>MIMM-121Z:H07</t>
  </si>
  <si>
    <t>MIMM-121Z:H08</t>
  </si>
  <si>
    <t>MIMM-121Z:H09</t>
  </si>
  <si>
    <t>MIMM-121Z:H10</t>
  </si>
  <si>
    <t>MIMM-121Z:H11</t>
  </si>
  <si>
    <t>MIMM-121Z:H12</t>
  </si>
  <si>
    <t>MIMM-122Z:A01</t>
  </si>
  <si>
    <t>MIMM-122Z:A02</t>
  </si>
  <si>
    <t>MIMM-122Z:A03</t>
  </si>
  <si>
    <t>MIMM-122Z:A04</t>
  </si>
  <si>
    <t>MIMM-122Z:A05</t>
  </si>
  <si>
    <t>MIMM-122Z:A06</t>
  </si>
  <si>
    <t>MIMM-122Z:A07</t>
  </si>
  <si>
    <t>MIMM-122Z:A08</t>
  </si>
  <si>
    <t>MIMM-122Z:A09</t>
  </si>
  <si>
    <t>MIMM-122Z:A10</t>
  </si>
  <si>
    <t>MIMM-122Z:A11</t>
  </si>
  <si>
    <t>MIMM-122Z:A12</t>
  </si>
  <si>
    <t>MIMM-122Z:B01</t>
  </si>
  <si>
    <t>MIMM-122Z:B02</t>
  </si>
  <si>
    <t>MIMM-122Z:B03</t>
  </si>
  <si>
    <t>MIMM-122Z:B04</t>
  </si>
  <si>
    <t>MIMM-122Z:B05</t>
  </si>
  <si>
    <t>MIMM-122Z:B06</t>
  </si>
  <si>
    <t>MIMM-122Z:B07</t>
  </si>
  <si>
    <t>MIMM-122Z:B08</t>
  </si>
  <si>
    <t>MIMM-122Z:B09</t>
  </si>
  <si>
    <t>MIMM-122Z:B10</t>
  </si>
  <si>
    <t>MIMM-122Z:B11</t>
  </si>
  <si>
    <t>MIMM-122Z:B12</t>
  </si>
  <si>
    <t>MIMM-122Z:C01</t>
  </si>
  <si>
    <t>MIMM-122Z:C02</t>
  </si>
  <si>
    <t>MIMM-122Z:C03</t>
  </si>
  <si>
    <t>MIMM-122Z:C04</t>
  </si>
  <si>
    <t>MIMM-122Z:C05</t>
  </si>
  <si>
    <t>MIMM-122Z:C06</t>
  </si>
  <si>
    <t>MIMM-122Z:C07</t>
  </si>
  <si>
    <t>MIMM-122Z:C08</t>
  </si>
  <si>
    <t>MIMM-122Z:C09</t>
  </si>
  <si>
    <t>MIMM-122Z:C10</t>
  </si>
  <si>
    <t>MIMM-122Z:C11</t>
  </si>
  <si>
    <t>MIMM-122Z:C12</t>
  </si>
  <si>
    <t>MIMM-122Z:D01</t>
  </si>
  <si>
    <t>MIMM-122Z:D02</t>
  </si>
  <si>
    <t>MIMM-122Z:D03</t>
  </si>
  <si>
    <t>MIMM-122Z:D04</t>
  </si>
  <si>
    <t>MIMM-122Z:D05</t>
  </si>
  <si>
    <t>MIMM-122Z:D06</t>
  </si>
  <si>
    <t>MIMM-122Z:D07</t>
  </si>
  <si>
    <t>MIMM-122Z:D08</t>
  </si>
  <si>
    <t>MIMM-122Z:D09</t>
  </si>
  <si>
    <t>MIMM-122Z:D10</t>
  </si>
  <si>
    <t>mmu-miR-24-2-5p</t>
  </si>
  <si>
    <t>MIMM-122Z:D11</t>
  </si>
  <si>
    <t>MIMM-122Z:D12</t>
  </si>
  <si>
    <t>MIMM-122Z:E01</t>
  </si>
  <si>
    <t>mmu-miR-290a-3p</t>
  </si>
  <si>
    <t>MIMM-122Z:E02</t>
  </si>
  <si>
    <t>mmu-miR-290a-5p</t>
  </si>
  <si>
    <t>MIMM-122Z:E03</t>
  </si>
  <si>
    <t>MIMM-122Z:E04</t>
  </si>
  <si>
    <t>mmu-miR-291a-5p</t>
  </si>
  <si>
    <t>MIMM-122Z:E05</t>
  </si>
  <si>
    <t>mmu-miR-293-5p</t>
  </si>
  <si>
    <t>MIMM-122Z:E06</t>
  </si>
  <si>
    <t>MIMM-122Z:E07</t>
  </si>
  <si>
    <t>mmu-miR-294-5p</t>
  </si>
  <si>
    <t>MIMM-122Z:E08</t>
  </si>
  <si>
    <t>MIMM-122Z:E09</t>
  </si>
  <si>
    <t>mmu-miR-295-5p</t>
  </si>
  <si>
    <t>MIMM-122Z:E10</t>
  </si>
  <si>
    <t>MIMM-122Z:E11</t>
  </si>
  <si>
    <t>MIMM-122Z:E12</t>
  </si>
  <si>
    <t>MIMM-122Z:F01</t>
  </si>
  <si>
    <t>MIMM-122Z:F02</t>
  </si>
  <si>
    <t>MIMM-122Z:F03</t>
  </si>
  <si>
    <t>mmu-miR-302c-5p</t>
  </si>
  <si>
    <t>MIMM-122Z:F04</t>
  </si>
  <si>
    <t>MIMM-122Z:F05</t>
  </si>
  <si>
    <t>MIMM-122Z:F06</t>
  </si>
  <si>
    <t>MIMM-122Z:F07</t>
  </si>
  <si>
    <t>MIMM-122Z:F08</t>
  </si>
  <si>
    <t>MIMM-122Z:F09</t>
  </si>
  <si>
    <t>MIMM-122Z:F10</t>
  </si>
  <si>
    <t>MIMM-122Z:F11</t>
  </si>
  <si>
    <t>MIMM-122Z:F12</t>
  </si>
  <si>
    <t>MIMM-122Z:G01</t>
  </si>
  <si>
    <t>MIMM-122Z:G02</t>
  </si>
  <si>
    <t>mmu-miR-470-5p</t>
  </si>
  <si>
    <t>MIMM-122Z:G03</t>
  </si>
  <si>
    <t>MIMM-122Z:G04</t>
  </si>
  <si>
    <t>MIMM-122Z:G05</t>
  </si>
  <si>
    <t>MIMM-122Z:G06</t>
  </si>
  <si>
    <t>MIMM-122Z:G07</t>
  </si>
  <si>
    <t>mmu-miR-539-5p</t>
  </si>
  <si>
    <t>MIMM-122Z:G08</t>
  </si>
  <si>
    <t>MIMM-122Z:G09</t>
  </si>
  <si>
    <t>MIMM-122Z:G10</t>
  </si>
  <si>
    <t>MIMM-122Z:G11</t>
  </si>
  <si>
    <t>MIMM-122Z:G12</t>
  </si>
  <si>
    <t>MIMM-122Z:H01</t>
  </si>
  <si>
    <t>MIMM-122Z:H02</t>
  </si>
  <si>
    <t>MIMM-122Z:H03</t>
  </si>
  <si>
    <t>MIMM-122Z:H04</t>
  </si>
  <si>
    <t>MIMM-122Z:H05</t>
  </si>
  <si>
    <t>MIMM-122Z:H06</t>
  </si>
  <si>
    <t>MIMM-122Z:H07</t>
  </si>
  <si>
    <t>MIMM-122Z:H08</t>
  </si>
  <si>
    <t>MIMM-122Z:H09</t>
  </si>
  <si>
    <t>MIMM-122Z:H10</t>
  </si>
  <si>
    <t>MIMM-122Z:H11</t>
  </si>
  <si>
    <t>MIMM-122Z:H12</t>
  </si>
  <si>
    <t>MIRN-001Z:A01</t>
  </si>
  <si>
    <t>rno-miR-142-5p</t>
  </si>
  <si>
    <t>MIRN-001Z:A02</t>
  </si>
  <si>
    <t>rno-miR-16-5p</t>
  </si>
  <si>
    <t>MIRN-001Z:A03</t>
  </si>
  <si>
    <t>rno-miR-142-3p</t>
  </si>
  <si>
    <t>MIRN-001Z:A04</t>
  </si>
  <si>
    <t>rno-miR-21-5p</t>
  </si>
  <si>
    <t>MIRN-001Z:A05</t>
  </si>
  <si>
    <t>rno-miR-29b-3p</t>
  </si>
  <si>
    <t>MIRN-001Z:A06</t>
  </si>
  <si>
    <t>rno-let-7a-5p</t>
  </si>
  <si>
    <t>MIRN-001Z:A07</t>
  </si>
  <si>
    <t>rno-miR-126a-3p</t>
  </si>
  <si>
    <t>MIRN-001Z:A08</t>
  </si>
  <si>
    <t>rno-miR-143-3p</t>
  </si>
  <si>
    <t>MIRN-001Z:A09</t>
  </si>
  <si>
    <t>rno-let-7b-5p</t>
  </si>
  <si>
    <t>MIRN-001Z:A10</t>
  </si>
  <si>
    <t>rno-miR-27a-3p</t>
  </si>
  <si>
    <t>MIRN-001Z:A11</t>
  </si>
  <si>
    <t>rno-let-7f-5p</t>
  </si>
  <si>
    <t>MIRN-001Z:A12</t>
  </si>
  <si>
    <t>rno-miR-9a-5p</t>
  </si>
  <si>
    <t>MIRN-001Z:B01</t>
  </si>
  <si>
    <t>rno-miR-26a-5p</t>
  </si>
  <si>
    <t>MIRN-001Z:B02</t>
  </si>
  <si>
    <t>rno-miR-24-3p</t>
  </si>
  <si>
    <t>MIRN-001Z:B03</t>
  </si>
  <si>
    <t>rno-miR-30e-5p</t>
  </si>
  <si>
    <t>MIRN-001Z:B04</t>
  </si>
  <si>
    <t>rno-miR-181a-5p</t>
  </si>
  <si>
    <t>MIRN-001Z:B05</t>
  </si>
  <si>
    <t>rno-miR-29a-3p</t>
  </si>
  <si>
    <t>MIRN-001Z:B06</t>
  </si>
  <si>
    <t>rno-miR-124-3p</t>
  </si>
  <si>
    <t>MIRN-001Z:B07</t>
  </si>
  <si>
    <t>rno-miR-144-3p</t>
  </si>
  <si>
    <t>MIRN-001Z:B08</t>
  </si>
  <si>
    <t>rno-miR-30d-5p</t>
  </si>
  <si>
    <t>MIRN-001Z:B09</t>
  </si>
  <si>
    <t>rno-miR-19b-3p</t>
  </si>
  <si>
    <t>MIRN-001Z:B10</t>
  </si>
  <si>
    <t>rno-miR-22-3p</t>
  </si>
  <si>
    <t>MIRN-001Z:B11</t>
  </si>
  <si>
    <t>rno-miR-122-5p</t>
  </si>
  <si>
    <t>MIRN-001Z:B12</t>
  </si>
  <si>
    <t>rno-miR-150-5p</t>
  </si>
  <si>
    <t>MIRN-001Z:C01</t>
  </si>
  <si>
    <t>rno-miR-32-5p</t>
  </si>
  <si>
    <t>MIRN-001Z:C02</t>
  </si>
  <si>
    <t>rno-miR-140-5p</t>
  </si>
  <si>
    <t>MIRN-001Z:C03</t>
  </si>
  <si>
    <t>rno-miR-141-3p</t>
  </si>
  <si>
    <t>MIRN-001Z:C04</t>
  </si>
  <si>
    <t>rno-miR-92a-3p</t>
  </si>
  <si>
    <t>MIRN-001Z:C05</t>
  </si>
  <si>
    <t>rno-miR-322-5p</t>
  </si>
  <si>
    <t>MIRN-001Z:C06</t>
  </si>
  <si>
    <t>rno-miR-191a-5p</t>
  </si>
  <si>
    <t>MIRN-001Z:C07</t>
  </si>
  <si>
    <t>rno-miR-17-5p</t>
  </si>
  <si>
    <t>MIRN-001Z:C08</t>
  </si>
  <si>
    <t>rno-miR-130a-3p</t>
  </si>
  <si>
    <t>MIRN-001Z:C09</t>
  </si>
  <si>
    <t>rno-miR-20a-5p</t>
  </si>
  <si>
    <t>MIRN-001Z:C10</t>
  </si>
  <si>
    <t>rno-miR-27b-3p</t>
  </si>
  <si>
    <t>MIRN-001Z:C11</t>
  </si>
  <si>
    <t>rno-miR-26b-5p</t>
  </si>
  <si>
    <t>MIRN-001Z:C12</t>
  </si>
  <si>
    <t>rno-miR-146a-5p</t>
  </si>
  <si>
    <t>MIRN-001Z:D01</t>
  </si>
  <si>
    <t>rno-miR-200c-3p</t>
  </si>
  <si>
    <t>MIRN-001Z:D02</t>
  </si>
  <si>
    <t>rno-miR-99a-5p</t>
  </si>
  <si>
    <t>MIRN-001Z:D03</t>
  </si>
  <si>
    <t>rno-miR-19a-3p</t>
  </si>
  <si>
    <t>MIRN-001Z:D04</t>
  </si>
  <si>
    <t>rno-miR-23a-3p</t>
  </si>
  <si>
    <t>MIRN-001Z:D05</t>
  </si>
  <si>
    <t>rno-miR-30a-5p</t>
  </si>
  <si>
    <t>MIRN-001Z:D06</t>
  </si>
  <si>
    <t>rno-let-7i-5p</t>
  </si>
  <si>
    <t>MIRN-001Z:D07</t>
  </si>
  <si>
    <t>rno-miR-93-5p</t>
  </si>
  <si>
    <t>MIRN-001Z:D08</t>
  </si>
  <si>
    <t>rno-let-7c-5p</t>
  </si>
  <si>
    <t>MIRN-001Z:D09</t>
  </si>
  <si>
    <t>rno-miR-106b-5p</t>
  </si>
  <si>
    <t>MIRN-001Z:D10</t>
  </si>
  <si>
    <t>rno-miR-101a-3p</t>
  </si>
  <si>
    <t>MIRN-001Z:D11</t>
  </si>
  <si>
    <t>rno-miR-425-5p</t>
  </si>
  <si>
    <t>MIRN-001Z:D12</t>
  </si>
  <si>
    <t>rno-miR-15b-5p</t>
  </si>
  <si>
    <t>MIRN-001Z:E01</t>
  </si>
  <si>
    <t>rno-miR-28-5p</t>
  </si>
  <si>
    <t>MIRN-001Z:E02</t>
  </si>
  <si>
    <t>rno-miR-18a-5p</t>
  </si>
  <si>
    <t>MIRN-001Z:E03</t>
  </si>
  <si>
    <t>rno-miR-25-3p</t>
  </si>
  <si>
    <t>MIRN-001Z:E04</t>
  </si>
  <si>
    <t>rno-miR-23b-3p</t>
  </si>
  <si>
    <t>MIRN-001Z:E05</t>
  </si>
  <si>
    <t>rno-miR-186-5p</t>
  </si>
  <si>
    <t>MIRN-001Z:E06</t>
  </si>
  <si>
    <t>rno-miR-29c-3p</t>
  </si>
  <si>
    <t>MIRN-001Z:E07</t>
  </si>
  <si>
    <t>rno-miR-7a-5p</t>
  </si>
  <si>
    <t>MIRN-001Z:E08</t>
  </si>
  <si>
    <t>rno-let-7d-5p</t>
  </si>
  <si>
    <t>MIRN-001Z:E09</t>
  </si>
  <si>
    <t>rno-miR-30c-5p</t>
  </si>
  <si>
    <t>MIRN-001Z:E10</t>
  </si>
  <si>
    <t>rno-miR-181b-5p</t>
  </si>
  <si>
    <t>MIRN-001Z:E11</t>
  </si>
  <si>
    <t>rno-miR-223-3p</t>
  </si>
  <si>
    <t>MIRN-001Z:E12</t>
  </si>
  <si>
    <t>rno-miR-320-3p</t>
  </si>
  <si>
    <t>MIRN-001Z:F01</t>
  </si>
  <si>
    <t>rno-miR-374-5p</t>
  </si>
  <si>
    <t>MIRN-001Z:F02</t>
  </si>
  <si>
    <t>rno-let-7e-5p</t>
  </si>
  <si>
    <t>MIRN-001Z:F03</t>
  </si>
  <si>
    <t>rno-miR-151-5p</t>
  </si>
  <si>
    <t>MIRN-001Z:F04</t>
  </si>
  <si>
    <t>rno-miR-196b-5p</t>
  </si>
  <si>
    <t>MIRN-001Z:F05</t>
  </si>
  <si>
    <t>rno-miR-140-3p</t>
  </si>
  <si>
    <t>MIRN-001Z:F06</t>
  </si>
  <si>
    <t>rno-miR-100-5p</t>
  </si>
  <si>
    <t>MIRN-001Z:F07</t>
  </si>
  <si>
    <t>rno-miR-103-3p</t>
  </si>
  <si>
    <t>MIRN-001Z:F08</t>
  </si>
  <si>
    <t>rno-miR-96-5p</t>
  </si>
  <si>
    <t>MIRN-001Z:F09</t>
  </si>
  <si>
    <t>rno-miR-194-5p</t>
  </si>
  <si>
    <t>MIRN-001Z:F10</t>
  </si>
  <si>
    <t>rno-miR-125a-5p</t>
  </si>
  <si>
    <t>MIRN-001Z:F11</t>
  </si>
  <si>
    <t>rno-miR-423-3p</t>
  </si>
  <si>
    <t>MIRN-001Z:F12</t>
  </si>
  <si>
    <t>rno-miR-376c-3p</t>
  </si>
  <si>
    <t>MIRN-001Z:G01</t>
  </si>
  <si>
    <t>rno-miR-195-5p</t>
  </si>
  <si>
    <t>MIRN-001Z:G02</t>
  </si>
  <si>
    <t>rno-miR-222-3p</t>
  </si>
  <si>
    <t>MIRN-001Z:G03</t>
  </si>
  <si>
    <t>rno-miR-128-3p</t>
  </si>
  <si>
    <t>MIRN-001Z:G04</t>
  </si>
  <si>
    <t>rno-miR-185-5p</t>
  </si>
  <si>
    <t>MIRN-001Z:G05</t>
  </si>
  <si>
    <t>rno-miR-210-3p</t>
  </si>
  <si>
    <t>MIRN-001Z:G06</t>
  </si>
  <si>
    <t>rno-miR-375-3p</t>
  </si>
  <si>
    <t>MIRN-001Z:G07</t>
  </si>
  <si>
    <t>rno-miR-182</t>
  </si>
  <si>
    <t>MIRN-001Z:G08</t>
  </si>
  <si>
    <t>rno-miR-196a-5p</t>
  </si>
  <si>
    <t>MIRN-001Z:G09</t>
  </si>
  <si>
    <t>rno-miR-324-5p</t>
  </si>
  <si>
    <t>MIRN-001Z:G10</t>
  </si>
  <si>
    <t>rno-miR-137-3p</t>
  </si>
  <si>
    <t>MIRN-001Z:G11</t>
  </si>
  <si>
    <t>rno-miR-378a-3p</t>
  </si>
  <si>
    <t>MIRN-001Z:G12</t>
  </si>
  <si>
    <t>rno-miR-342-3p</t>
  </si>
  <si>
    <t>MIRN-001Z:H01</t>
  </si>
  <si>
    <t>MIRN-001Z:H02</t>
  </si>
  <si>
    <t>MIRN-001Z:H03</t>
  </si>
  <si>
    <t>MIRN-001Z:H04</t>
  </si>
  <si>
    <t>MIRN-001Z:H05</t>
  </si>
  <si>
    <t>MIRN-001Z:H06</t>
  </si>
  <si>
    <t>MIRN-001Z:H07</t>
  </si>
  <si>
    <t>MIRN-001Z:H08</t>
  </si>
  <si>
    <t>MIRN-001Z:H09</t>
  </si>
  <si>
    <t>MIRN-001Z:H10</t>
  </si>
  <si>
    <t>MIRN-001Z:H11</t>
  </si>
  <si>
    <t>MIRN-001Z:H12</t>
  </si>
  <si>
    <t>MIRN-102Z:A01</t>
  </si>
  <si>
    <t>MIRN-102Z:A02</t>
  </si>
  <si>
    <t>MIRN-102Z:A03</t>
  </si>
  <si>
    <t>MIRN-102Z:A04</t>
  </si>
  <si>
    <t>MIRN-102Z:A05</t>
  </si>
  <si>
    <t>MIRN-102Z:A06</t>
  </si>
  <si>
    <t>MIRN-102Z:A07</t>
  </si>
  <si>
    <t>MIRN-102Z:A08</t>
  </si>
  <si>
    <t>rno-miR-1-3p</t>
  </si>
  <si>
    <t>MIRN-102Z:A09</t>
  </si>
  <si>
    <t>MIRN-102Z:A10</t>
  </si>
  <si>
    <t>MIRN-102Z:A11</t>
  </si>
  <si>
    <t>rno-miR-107-3p</t>
  </si>
  <si>
    <t>MIRN-102Z:A12</t>
  </si>
  <si>
    <t>rno-miR-10b-5p</t>
  </si>
  <si>
    <t>MIRN-102Z:B01</t>
  </si>
  <si>
    <t>MIRN-102Z:B02</t>
  </si>
  <si>
    <t>MIRN-102Z:B03</t>
  </si>
  <si>
    <t>MIRN-102Z:B04</t>
  </si>
  <si>
    <t>MIRN-102Z:B05</t>
  </si>
  <si>
    <t>MIRN-102Z:B06</t>
  </si>
  <si>
    <t>rno-miR-132-3p</t>
  </si>
  <si>
    <t>MIRN-102Z:B07</t>
  </si>
  <si>
    <t>rno-miR-133b-3p</t>
  </si>
  <si>
    <t>MIRN-102Z:B08</t>
  </si>
  <si>
    <t>rno-miR-134-5p</t>
  </si>
  <si>
    <t>MIRN-102Z:B09</t>
  </si>
  <si>
    <t>MIRN-102Z:B10</t>
  </si>
  <si>
    <t>rno-miR-138-5p</t>
  </si>
  <si>
    <t>MIRN-102Z:B11</t>
  </si>
  <si>
    <t>MIRN-102Z:B12</t>
  </si>
  <si>
    <t>MIRN-102Z:C01</t>
  </si>
  <si>
    <t>MIRN-102Z:C02</t>
  </si>
  <si>
    <t>MIRN-102Z:C03</t>
  </si>
  <si>
    <t>MIRN-102Z:C04</t>
  </si>
  <si>
    <t>rno-miR-145-5p</t>
  </si>
  <si>
    <t>MIRN-102Z:C05</t>
  </si>
  <si>
    <t>MIRN-102Z:C06</t>
  </si>
  <si>
    <t>rno-miR-146b-5p</t>
  </si>
  <si>
    <t>MIRN-102Z:C07</t>
  </si>
  <si>
    <t>MIRN-102Z:C08</t>
  </si>
  <si>
    <t>rno-miR-152-3p</t>
  </si>
  <si>
    <t>MIRN-102Z:C09</t>
  </si>
  <si>
    <t>MIRN-102Z:C10</t>
  </si>
  <si>
    <t>MIRN-102Z:C11</t>
  </si>
  <si>
    <t>MIRN-102Z:C12</t>
  </si>
  <si>
    <t>MIRN-102Z:D01</t>
  </si>
  <si>
    <t>rno-miR-181c-5p</t>
  </si>
  <si>
    <t>MIRN-102Z:D02</t>
  </si>
  <si>
    <t>rno-miR-181d-5p</t>
  </si>
  <si>
    <t>MIRN-102Z:D03</t>
  </si>
  <si>
    <t>rno-miR-183-5p</t>
  </si>
  <si>
    <t>MIRN-102Z:D04</t>
  </si>
  <si>
    <t>rno-miR-184</t>
  </si>
  <si>
    <t>MIRN-102Z:D05</t>
  </si>
  <si>
    <t>MIRN-102Z:D06</t>
  </si>
  <si>
    <t>MIRN-102Z:D07</t>
  </si>
  <si>
    <t>MIRN-102Z:D08</t>
  </si>
  <si>
    <t>MIRN-102Z:D09</t>
  </si>
  <si>
    <t>rno-miR-199a-3p</t>
  </si>
  <si>
    <t>MIRN-102Z:D10</t>
  </si>
  <si>
    <t>rno-miR-199a-5p</t>
  </si>
  <si>
    <t>MIRN-102Z:D11</t>
  </si>
  <si>
    <t>MIRN-102Z:D12</t>
  </si>
  <si>
    <t>MIRN-102Z:E01</t>
  </si>
  <si>
    <t>rno-miR-203a-3p</t>
  </si>
  <si>
    <t>MIRN-102Z:E02</t>
  </si>
  <si>
    <t>rno-miR-205</t>
  </si>
  <si>
    <t>MIRN-102Z:E03</t>
  </si>
  <si>
    <t>rno-miR-206-3p</t>
  </si>
  <si>
    <t>MIRN-102Z:E04</t>
  </si>
  <si>
    <t>MIRN-102Z:E05</t>
  </si>
  <si>
    <t>MIRN-102Z:E06</t>
  </si>
  <si>
    <t>MIRN-102Z:E07</t>
  </si>
  <si>
    <t>rno-miR-214-3p</t>
  </si>
  <si>
    <t>MIRN-102Z:E08</t>
  </si>
  <si>
    <t>rno-miR-215</t>
  </si>
  <si>
    <t>MIRN-102Z:E09</t>
  </si>
  <si>
    <t>rno-miR-218a-5p</t>
  </si>
  <si>
    <t>MIRN-102Z:E10</t>
  </si>
  <si>
    <t>rno-miR-221-3p</t>
  </si>
  <si>
    <t>MIRN-102Z:E11</t>
  </si>
  <si>
    <t>MIRN-102Z:E12</t>
  </si>
  <si>
    <t>MIRN-102Z:F01</t>
  </si>
  <si>
    <t>MIRN-102Z:F02</t>
  </si>
  <si>
    <t>MIRN-102Z:F03</t>
  </si>
  <si>
    <t>MIRN-102Z:F04</t>
  </si>
  <si>
    <t>MIRN-102Z:F05</t>
  </si>
  <si>
    <t>MIRN-102Z:F06</t>
  </si>
  <si>
    <t>MIRN-102Z:F07</t>
  </si>
  <si>
    <t>MIRN-102Z:F08</t>
  </si>
  <si>
    <t>MIRN-102Z:F09</t>
  </si>
  <si>
    <t>rno-miR-301a-3p</t>
  </si>
  <si>
    <t>MIRN-102Z:F10</t>
  </si>
  <si>
    <t>MIRN-102Z:F11</t>
  </si>
  <si>
    <t>rno-miR-31a-5p</t>
  </si>
  <si>
    <t>MIRN-102Z:F12</t>
  </si>
  <si>
    <t>MIRN-102Z:G01</t>
  </si>
  <si>
    <t>MIRN-102Z:G02</t>
  </si>
  <si>
    <t>rno-miR-34a-5p</t>
  </si>
  <si>
    <t>MIRN-102Z:G03</t>
  </si>
  <si>
    <t>rno-miR-34b-5p</t>
  </si>
  <si>
    <t>MIRN-102Z:G04</t>
  </si>
  <si>
    <t>rno-miR-34c-5p</t>
  </si>
  <si>
    <t>MIRN-102Z:G05</t>
  </si>
  <si>
    <t>MIRN-102Z:G06</t>
  </si>
  <si>
    <t>rno-miR-429</t>
  </si>
  <si>
    <t>MIRN-102Z:G07</t>
  </si>
  <si>
    <t>rno-miR-497-5p</t>
  </si>
  <si>
    <t>MIRN-102Z:G08</t>
  </si>
  <si>
    <t>MIRN-102Z:G09</t>
  </si>
  <si>
    <t>MIRN-102Z:G10</t>
  </si>
  <si>
    <t>MIRN-102Z:G11</t>
  </si>
  <si>
    <t>MIRN-102Z:G12</t>
  </si>
  <si>
    <t>rno-miR-98-5p</t>
  </si>
  <si>
    <t>MIRN-102Z:H01</t>
  </si>
  <si>
    <t>MIRN-102Z:H02</t>
  </si>
  <si>
    <t>MIRN-102Z:H03</t>
  </si>
  <si>
    <t>MIRN-102Z:H04</t>
  </si>
  <si>
    <t>MIRN-102Z:H05</t>
  </si>
  <si>
    <t>MIRN-102Z:H06</t>
  </si>
  <si>
    <t>MIRN-102Z:H07</t>
  </si>
  <si>
    <t>MIRN-102Z:H08</t>
  </si>
  <si>
    <t>MIRN-102Z:H09</t>
  </si>
  <si>
    <t>MIRN-102Z:H10</t>
  </si>
  <si>
    <t>MIRN-102Z:H11</t>
  </si>
  <si>
    <t>MIRN-102Z:H12</t>
  </si>
  <si>
    <t>MIRN-103Z:A01</t>
  </si>
  <si>
    <t>MIRN-103Z:A02</t>
  </si>
  <si>
    <t>MIRN-103Z:A03</t>
  </si>
  <si>
    <t>MIRN-103Z:A04</t>
  </si>
  <si>
    <t>MIRN-103Z:A05</t>
  </si>
  <si>
    <t>MIRN-103Z:A06</t>
  </si>
  <si>
    <t>MIRN-103Z:A07</t>
  </si>
  <si>
    <t>MIRN-103Z:A08</t>
  </si>
  <si>
    <t>MIRN-103Z:A09</t>
  </si>
  <si>
    <t>MIRN-103Z:A10</t>
  </si>
  <si>
    <t>MIRN-103Z:A11</t>
  </si>
  <si>
    <t>rno-miR-101a-5p</t>
  </si>
  <si>
    <t>MIRN-103Z:A12</t>
  </si>
  <si>
    <t>rno-miR-101b-3p</t>
  </si>
  <si>
    <t>MIRN-103Z:B01</t>
  </si>
  <si>
    <t>MIRN-103Z:B02</t>
  </si>
  <si>
    <t>MIRN-103Z:B03</t>
  </si>
  <si>
    <t>rno-miR-10a-3p</t>
  </si>
  <si>
    <t>MIRN-103Z:B04</t>
  </si>
  <si>
    <t>MIRN-103Z:B05</t>
  </si>
  <si>
    <t>MIRN-103Z:B06</t>
  </si>
  <si>
    <t>MIRN-103Z:B07</t>
  </si>
  <si>
    <t>MIRN-103Z:B08</t>
  </si>
  <si>
    <t>rno-miR-125b-5p</t>
  </si>
  <si>
    <t>MIRN-103Z:B09</t>
  </si>
  <si>
    <t>MIRN-103Z:B10</t>
  </si>
  <si>
    <t>MIRN-103Z:B11</t>
  </si>
  <si>
    <t>MIRN-103Z:B12</t>
  </si>
  <si>
    <t>MIRN-103Z:C01</t>
  </si>
  <si>
    <t>MIRN-103Z:C02</t>
  </si>
  <si>
    <t>MIRN-103Z:C03</t>
  </si>
  <si>
    <t>MIRN-103Z:C04</t>
  </si>
  <si>
    <t>MIRN-103Z:C05</t>
  </si>
  <si>
    <t>MIRN-103Z:C06</t>
  </si>
  <si>
    <t>MIRN-103Z:C07</t>
  </si>
  <si>
    <t>MIRN-103Z:C08</t>
  </si>
  <si>
    <t>MIRN-103Z:C09</t>
  </si>
  <si>
    <t>MIRN-103Z:C10</t>
  </si>
  <si>
    <t>MIRN-103Z:C11</t>
  </si>
  <si>
    <t>MIRN-103Z:C12</t>
  </si>
  <si>
    <t>MIRN-103Z:D01</t>
  </si>
  <si>
    <t>MIRN-103Z:D02</t>
  </si>
  <si>
    <t>MIRN-103Z:D03</t>
  </si>
  <si>
    <t>MIRN-103Z:D04</t>
  </si>
  <si>
    <t>MIRN-103Z:D05</t>
  </si>
  <si>
    <t>MIRN-103Z:D06</t>
  </si>
  <si>
    <t>MIRN-103Z:D07</t>
  </si>
  <si>
    <t>rno-miR-192-5p</t>
  </si>
  <si>
    <t>MIRN-103Z:D08</t>
  </si>
  <si>
    <t>MIRN-103Z:D09</t>
  </si>
  <si>
    <t>MIRN-103Z:D10</t>
  </si>
  <si>
    <t>MIRN-103Z:D11</t>
  </si>
  <si>
    <t>MIRN-103Z:D12</t>
  </si>
  <si>
    <t>MIRN-103Z:E01</t>
  </si>
  <si>
    <t>MIRN-103Z:E02</t>
  </si>
  <si>
    <t>rno-miR-208a-3p</t>
  </si>
  <si>
    <t>MIRN-103Z:E03</t>
  </si>
  <si>
    <t>MIRN-103Z:E04</t>
  </si>
  <si>
    <t>rno-miR-20b-3p</t>
  </si>
  <si>
    <t>MIRN-103Z:E05</t>
  </si>
  <si>
    <t>MIRN-103Z:E06</t>
  </si>
  <si>
    <t>MIRN-103Z:E07</t>
  </si>
  <si>
    <t>MIRN-103Z:E08</t>
  </si>
  <si>
    <t>MIRN-103Z:E09</t>
  </si>
  <si>
    <t>MIRN-103Z:E10</t>
  </si>
  <si>
    <t>rno-miR-219a-5p</t>
  </si>
  <si>
    <t>MIRN-103Z:E11</t>
  </si>
  <si>
    <t>MIRN-103Z:E12</t>
  </si>
  <si>
    <t>MIRN-103Z:F01</t>
  </si>
  <si>
    <t>MIRN-103Z:F02</t>
  </si>
  <si>
    <t>MIRN-103Z:F03</t>
  </si>
  <si>
    <t>MIRN-103Z:F04</t>
  </si>
  <si>
    <t>MIRN-103Z:F05</t>
  </si>
  <si>
    <t>MIRN-103Z:F06</t>
  </si>
  <si>
    <t>rno-miR-292-3p</t>
  </si>
  <si>
    <t>MIRN-103Z:F07</t>
  </si>
  <si>
    <t>MIRN-103Z:F08</t>
  </si>
  <si>
    <t>MIRN-103Z:F09</t>
  </si>
  <si>
    <t>MIRN-103Z:F10</t>
  </si>
  <si>
    <t>rno-miR-33-5p</t>
  </si>
  <si>
    <t>MIRN-103Z:F11</t>
  </si>
  <si>
    <t>rno-miR-345-5p</t>
  </si>
  <si>
    <t>MIRN-103Z:F12</t>
  </si>
  <si>
    <t>MIRN-103Z:G01</t>
  </si>
  <si>
    <t>MIRN-103Z:G02</t>
  </si>
  <si>
    <t>MIRN-103Z:G03</t>
  </si>
  <si>
    <t>rno-miR-451-5p</t>
  </si>
  <si>
    <t>MIRN-103Z:G04</t>
  </si>
  <si>
    <t>rno-miR-488-3p</t>
  </si>
  <si>
    <t>MIRN-103Z:G05</t>
  </si>
  <si>
    <t>rno-miR-503-5p</t>
  </si>
  <si>
    <t>MIRN-103Z:G06</t>
  </si>
  <si>
    <t>rno-miR-541-5p</t>
  </si>
  <si>
    <t>MIRN-103Z:G07</t>
  </si>
  <si>
    <t>MIRN-103Z:G08</t>
  </si>
  <si>
    <t>MIRN-103Z:G09</t>
  </si>
  <si>
    <t>MIRN-103Z:G10</t>
  </si>
  <si>
    <t>MIRN-103Z:G11</t>
  </si>
  <si>
    <t>MIRN-103Z:G12</t>
  </si>
  <si>
    <t>MIRN-103Z:H01</t>
  </si>
  <si>
    <t>MIRN-103Z:H02</t>
  </si>
  <si>
    <t>MIRN-103Z:H03</t>
  </si>
  <si>
    <t>MIRN-103Z:H04</t>
  </si>
  <si>
    <t>MIRN-103Z:H05</t>
  </si>
  <si>
    <t>MIRN-103Z:H06</t>
  </si>
  <si>
    <t>MIRN-103Z:H07</t>
  </si>
  <si>
    <t>MIRN-103Z:H08</t>
  </si>
  <si>
    <t>MIRN-103Z:H09</t>
  </si>
  <si>
    <t>MIRN-103Z:H10</t>
  </si>
  <si>
    <t>MIRN-103Z:H11</t>
  </si>
  <si>
    <t>MIRN-103Z:H12</t>
  </si>
  <si>
    <t>MIRN-104Z:A01</t>
  </si>
  <si>
    <t>MIRN-104Z:A02</t>
  </si>
  <si>
    <t>MIRN-104Z:A03</t>
  </si>
  <si>
    <t>MIRN-104Z:A04</t>
  </si>
  <si>
    <t>MIRN-104Z:A05</t>
  </si>
  <si>
    <t>MIRN-104Z:A06</t>
  </si>
  <si>
    <t>MIRN-104Z:A07</t>
  </si>
  <si>
    <t>rno-miR-105</t>
  </si>
  <si>
    <t>MIRN-104Z:A08</t>
  </si>
  <si>
    <t>MIRN-104Z:A09</t>
  </si>
  <si>
    <t>MIRN-104Z:A10</t>
  </si>
  <si>
    <t>MIRN-104Z:A11</t>
  </si>
  <si>
    <t>MIRN-104Z:A12</t>
  </si>
  <si>
    <t>rno-miR-129-5p</t>
  </si>
  <si>
    <t>MIRN-104Z:B01</t>
  </si>
  <si>
    <t>MIRN-104Z:B02</t>
  </si>
  <si>
    <t>MIRN-104Z:B03</t>
  </si>
  <si>
    <t>MIRN-104Z:B04</t>
  </si>
  <si>
    <t>MIRN-104Z:B05</t>
  </si>
  <si>
    <t>MIRN-104Z:B06</t>
  </si>
  <si>
    <t>MIRN-104Z:B07</t>
  </si>
  <si>
    <t>MIRN-104Z:B08</t>
  </si>
  <si>
    <t>MIRN-104Z:B09</t>
  </si>
  <si>
    <t>MIRN-104Z:B10</t>
  </si>
  <si>
    <t>MIRN-104Z:B11</t>
  </si>
  <si>
    <t>MIRN-104Z:B12</t>
  </si>
  <si>
    <t>rno-miR-147</t>
  </si>
  <si>
    <t>MIRN-104Z:C01</t>
  </si>
  <si>
    <t>MIRN-104Z:C02</t>
  </si>
  <si>
    <t>MIRN-104Z:C03</t>
  </si>
  <si>
    <t>MIRN-104Z:C04</t>
  </si>
  <si>
    <t>MIRN-104Z:C05</t>
  </si>
  <si>
    <t>MIRN-104Z:C06</t>
  </si>
  <si>
    <t>MIRN-104Z:C07</t>
  </si>
  <si>
    <t>MIRN-104Z:C08</t>
  </si>
  <si>
    <t>MIRN-104Z:C09</t>
  </si>
  <si>
    <t>MIRN-104Z:C10</t>
  </si>
  <si>
    <t>MIRN-104Z:C11</t>
  </si>
  <si>
    <t>MIRN-104Z:C12</t>
  </si>
  <si>
    <t>MIRN-104Z:D01</t>
  </si>
  <si>
    <t>MIRN-104Z:D02</t>
  </si>
  <si>
    <t>MIRN-104Z:D03</t>
  </si>
  <si>
    <t>MIRN-104Z:D04</t>
  </si>
  <si>
    <t>MIRN-104Z:D05</t>
  </si>
  <si>
    <t>MIRN-104Z:D06</t>
  </si>
  <si>
    <t>MIRN-104Z:D07</t>
  </si>
  <si>
    <t>rno-miR-200a-3p</t>
  </si>
  <si>
    <t>MIRN-104Z:D08</t>
  </si>
  <si>
    <t>MIRN-104Z:D09</t>
  </si>
  <si>
    <t>MIRN-104Z:D10</t>
  </si>
  <si>
    <t>MIRN-104Z:D11</t>
  </si>
  <si>
    <t>rno-miR-207</t>
  </si>
  <si>
    <t>MIRN-104Z:D12</t>
  </si>
  <si>
    <t>MIRN-104Z:E01</t>
  </si>
  <si>
    <t>rno-miR-20b-5p</t>
  </si>
  <si>
    <t>MIRN-104Z:E02</t>
  </si>
  <si>
    <t>MIRN-104Z:E03</t>
  </si>
  <si>
    <t>MIRN-104Z:E04</t>
  </si>
  <si>
    <t>MIRN-104Z:E05</t>
  </si>
  <si>
    <t>MIRN-104Z:E06</t>
  </si>
  <si>
    <t>MIRN-104Z:E07</t>
  </si>
  <si>
    <t>MIRN-104Z:E08</t>
  </si>
  <si>
    <t>MIRN-104Z:E09</t>
  </si>
  <si>
    <t>MIRN-104Z:E10</t>
  </si>
  <si>
    <t>MIRN-104Z:E11</t>
  </si>
  <si>
    <t>MIRN-104Z:E12</t>
  </si>
  <si>
    <t>rno-miR-296-3p</t>
  </si>
  <si>
    <t>MIRN-104Z:F01</t>
  </si>
  <si>
    <t>rno-miR-298-5p</t>
  </si>
  <si>
    <t>MIRN-104Z:F02</t>
  </si>
  <si>
    <t>rno-miR-299a-5p</t>
  </si>
  <si>
    <t>MIRN-104Z:F03</t>
  </si>
  <si>
    <t>MIRN-104Z:F04</t>
  </si>
  <si>
    <t>MIRN-104Z:F05</t>
  </si>
  <si>
    <t>rno-miR-30b-5p</t>
  </si>
  <si>
    <t>MIRN-104Z:F06</t>
  </si>
  <si>
    <t>MIRN-104Z:F07</t>
  </si>
  <si>
    <t>MIRN-104Z:F08</t>
  </si>
  <si>
    <t>MIRN-104Z:F09</t>
  </si>
  <si>
    <t>MIRN-104Z:F10</t>
  </si>
  <si>
    <t>rno-miR-323-3p</t>
  </si>
  <si>
    <t>MIRN-104Z:F11</t>
  </si>
  <si>
    <t>rno-miR-325-5p</t>
  </si>
  <si>
    <t>MIRN-104Z:F12</t>
  </si>
  <si>
    <t>rno-miR-331-3p</t>
  </si>
  <si>
    <t>MIRN-104Z:G01</t>
  </si>
  <si>
    <t>MIRN-104Z:G02</t>
  </si>
  <si>
    <t>MIRN-104Z:G03</t>
  </si>
  <si>
    <t>rno-miR-363-3p</t>
  </si>
  <si>
    <t>MIRN-104Z:G04</t>
  </si>
  <si>
    <t>rno-miR-379-5p</t>
  </si>
  <si>
    <t>MIRN-104Z:G05</t>
  </si>
  <si>
    <t>rno-miR-383-5p</t>
  </si>
  <si>
    <t>MIRN-104Z:G06</t>
  </si>
  <si>
    <t>rno-miR-409a-3p</t>
  </si>
  <si>
    <t>MIRN-104Z:G07</t>
  </si>
  <si>
    <t>MIRN-104Z:G08</t>
  </si>
  <si>
    <t>rno-miR-493-3p</t>
  </si>
  <si>
    <t>MIRN-104Z:G09</t>
  </si>
  <si>
    <t>rno-miR-672-5p</t>
  </si>
  <si>
    <t>MIRN-104Z:G10</t>
  </si>
  <si>
    <t>MIRN-104Z:G11</t>
  </si>
  <si>
    <t>MIRN-104Z:G12</t>
  </si>
  <si>
    <t>rno-miR-99b-5p</t>
  </si>
  <si>
    <t>MIRN-104Z:H01</t>
  </si>
  <si>
    <t>MIRN-104Z:H02</t>
  </si>
  <si>
    <t>MIRN-104Z:H03</t>
  </si>
  <si>
    <t>MIRN-104Z:H04</t>
  </si>
  <si>
    <t>MIRN-104Z:H05</t>
  </si>
  <si>
    <t>MIRN-104Z:H06</t>
  </si>
  <si>
    <t>MIRN-104Z:H07</t>
  </si>
  <si>
    <t>MIRN-104Z:H08</t>
  </si>
  <si>
    <t>MIRN-104Z:H09</t>
  </si>
  <si>
    <t>MIRN-104Z:H10</t>
  </si>
  <si>
    <t>MIRN-104Z:H11</t>
  </si>
  <si>
    <t>MIRN-104Z:H12</t>
  </si>
  <si>
    <t>MIRN-105Z:A01</t>
  </si>
  <si>
    <t>MIRN-105Z:A02</t>
  </si>
  <si>
    <t>MIRN-105Z:A03</t>
  </si>
  <si>
    <t>MIRN-105Z:A04</t>
  </si>
  <si>
    <t>MIRN-105Z:A05</t>
  </si>
  <si>
    <t>MIRN-105Z:A06</t>
  </si>
  <si>
    <t>MIRN-105Z:A07</t>
  </si>
  <si>
    <t>MIRN-105Z:A08</t>
  </si>
  <si>
    <t>MIRN-105Z:A09</t>
  </si>
  <si>
    <t>MIRN-105Z:A10</t>
  </si>
  <si>
    <t>MIRN-105Z:A11</t>
  </si>
  <si>
    <t>MIRN-105Z:A12</t>
  </si>
  <si>
    <t>MIRN-105Z:B01</t>
  </si>
  <si>
    <t>MIRN-105Z:B02</t>
  </si>
  <si>
    <t>rno-miR-136-5p</t>
  </si>
  <si>
    <t>MIRN-105Z:B03</t>
  </si>
  <si>
    <t>MIRN-105Z:B04</t>
  </si>
  <si>
    <t>MIRN-105Z:B05</t>
  </si>
  <si>
    <t>MIRN-105Z:B06</t>
  </si>
  <si>
    <t>MIRN-105Z:B07</t>
  </si>
  <si>
    <t>MIRN-105Z:B08</t>
  </si>
  <si>
    <t>rno-miR-148b-3p</t>
  </si>
  <si>
    <t>MIRN-105Z:B09</t>
  </si>
  <si>
    <t>MIRN-105Z:B10</t>
  </si>
  <si>
    <t>MIRN-105Z:B11</t>
  </si>
  <si>
    <t>MIRN-105Z:B12</t>
  </si>
  <si>
    <t>MIRN-105Z:C01</t>
  </si>
  <si>
    <t>MIRN-105Z:C02</t>
  </si>
  <si>
    <t>MIRN-105Z:C03</t>
  </si>
  <si>
    <t>MIRN-105Z:C04</t>
  </si>
  <si>
    <t>MIRN-105Z:C05</t>
  </si>
  <si>
    <t>MIRN-105Z:C06</t>
  </si>
  <si>
    <t>MIRN-105Z:C07</t>
  </si>
  <si>
    <t>MIRN-105Z:C08</t>
  </si>
  <si>
    <t>MIRN-105Z:C09</t>
  </si>
  <si>
    <t>MIRN-105Z:C10</t>
  </si>
  <si>
    <t>MIRN-105Z:C11</t>
  </si>
  <si>
    <t>MIRN-105Z:C12</t>
  </si>
  <si>
    <t>MIRN-105Z:D01</t>
  </si>
  <si>
    <t>MIRN-105Z:D02</t>
  </si>
  <si>
    <t>MIRN-105Z:D03</t>
  </si>
  <si>
    <t>MIRN-105Z:D04</t>
  </si>
  <si>
    <t>MIRN-105Z:D05</t>
  </si>
  <si>
    <t>MIRN-105Z:D06</t>
  </si>
  <si>
    <t>MIRN-105Z:D07</t>
  </si>
  <si>
    <t>MIRN-105Z:D08</t>
  </si>
  <si>
    <t>MIRN-105Z:D09</t>
  </si>
  <si>
    <t>MIRN-105Z:D10</t>
  </si>
  <si>
    <t>MIRN-105Z:D11</t>
  </si>
  <si>
    <t>MIRN-105Z:D12</t>
  </si>
  <si>
    <t>MIRN-105Z:E01</t>
  </si>
  <si>
    <t>MIRN-105Z:E02</t>
  </si>
  <si>
    <t>rno-miR-291a-3p</t>
  </si>
  <si>
    <t>MIRN-105Z:E03</t>
  </si>
  <si>
    <t>MIRN-105Z:E04</t>
  </si>
  <si>
    <t>MIRN-105Z:E05</t>
  </si>
  <si>
    <t>MIRN-105Z:E06</t>
  </si>
  <si>
    <t>MIRN-105Z:E07</t>
  </si>
  <si>
    <t>MIRN-105Z:E08</t>
  </si>
  <si>
    <t>MIRN-105Z:E09</t>
  </si>
  <si>
    <t>MIRN-105Z:E10</t>
  </si>
  <si>
    <t>MIRN-105Z:E11</t>
  </si>
  <si>
    <t>MIRN-105Z:E12</t>
  </si>
  <si>
    <t>MIRN-105Z:F01</t>
  </si>
  <si>
    <t>MIRN-105Z:F02</t>
  </si>
  <si>
    <t>rno-miR-325-3p</t>
  </si>
  <si>
    <t>MIRN-105Z:F03</t>
  </si>
  <si>
    <t>rno-miR-327</t>
  </si>
  <si>
    <t>MIRN-105Z:F04</t>
  </si>
  <si>
    <t>MIRN-105Z:F05</t>
  </si>
  <si>
    <t>MIRN-105Z:F06</t>
  </si>
  <si>
    <t>rno-miR-351-5p</t>
  </si>
  <si>
    <t>MIRN-105Z:F07</t>
  </si>
  <si>
    <t>rno-miR-369-3p</t>
  </si>
  <si>
    <t>MIRN-105Z:F08</t>
  </si>
  <si>
    <t>MIRN-105Z:F09</t>
  </si>
  <si>
    <t>rno-miR-381-3p</t>
  </si>
  <si>
    <t>MIRN-105Z:F10</t>
  </si>
  <si>
    <t>rno-miR-384-5p</t>
  </si>
  <si>
    <t>MIRN-105Z:F11</t>
  </si>
  <si>
    <t>rno-miR-410-3p</t>
  </si>
  <si>
    <t>MIRN-105Z:F12</t>
  </si>
  <si>
    <t>MIRN-105Z:G01</t>
  </si>
  <si>
    <t>rno-miR-448-3p</t>
  </si>
  <si>
    <t>MIRN-105Z:G02</t>
  </si>
  <si>
    <t>rno-miR-449a-5p</t>
  </si>
  <si>
    <t>MIRN-105Z:G03</t>
  </si>
  <si>
    <t>rno-miR-495</t>
  </si>
  <si>
    <t>MIRN-105Z:G04</t>
  </si>
  <si>
    <t>MIRN-105Z:G05</t>
  </si>
  <si>
    <t>rno-miR-539-5p</t>
  </si>
  <si>
    <t>MIRN-105Z:G06</t>
  </si>
  <si>
    <t>rno-miR-664-3p</t>
  </si>
  <si>
    <t>MIRN-105Z:G07</t>
  </si>
  <si>
    <t>rno-miR-673-5p</t>
  </si>
  <si>
    <t>MIRN-105Z:G08</t>
  </si>
  <si>
    <t>rno-miR-743b-3p</t>
  </si>
  <si>
    <t>MIRN-105Z:G09</t>
  </si>
  <si>
    <t>rno-miR-878</t>
  </si>
  <si>
    <t>MIRN-105Z:G10</t>
  </si>
  <si>
    <t>MIRN-105Z:G11</t>
  </si>
  <si>
    <t>MIRN-105Z:G12</t>
  </si>
  <si>
    <t>MIRN-105Z:H01</t>
  </si>
  <si>
    <t>MIRN-105Z:H02</t>
  </si>
  <si>
    <t>MIRN-105Z:H03</t>
  </si>
  <si>
    <t>MIRN-105Z:H04</t>
  </si>
  <si>
    <t>MIRN-105Z:H05</t>
  </si>
  <si>
    <t>MIRN-105Z:H06</t>
  </si>
  <si>
    <t>MIRN-105Z:H07</t>
  </si>
  <si>
    <t>MIRN-105Z:H08</t>
  </si>
  <si>
    <t>MIRN-105Z:H09</t>
  </si>
  <si>
    <t>MIRN-105Z:H10</t>
  </si>
  <si>
    <t>MIRN-105Z:H11</t>
  </si>
  <si>
    <t>MIRN-105Z:H12</t>
  </si>
  <si>
    <t>MIRN-106Z:A01</t>
  </si>
  <si>
    <t>MIRN-106Z:A02</t>
  </si>
  <si>
    <t>MIRN-106Z:A03</t>
  </si>
  <si>
    <t>MIRN-106Z:A04</t>
  </si>
  <si>
    <t>MIRN-106Z:A05</t>
  </si>
  <si>
    <t>MIRN-106Z:A06</t>
  </si>
  <si>
    <t>MIRN-106Z:A07</t>
  </si>
  <si>
    <t>MIRN-106Z:A08</t>
  </si>
  <si>
    <t>MIRN-106Z:A09</t>
  </si>
  <si>
    <t>MIRN-106Z:A10</t>
  </si>
  <si>
    <t>MIRN-106Z:A11</t>
  </si>
  <si>
    <t>rno-miR-133a-3p</t>
  </si>
  <si>
    <t>MIRN-106Z:A12</t>
  </si>
  <si>
    <t>MIRN-106Z:B01</t>
  </si>
  <si>
    <t>MIRN-106Z:B02</t>
  </si>
  <si>
    <t>MIRN-106Z:B03</t>
  </si>
  <si>
    <t>MIRN-106Z:B04</t>
  </si>
  <si>
    <t>MIRN-106Z:B05</t>
  </si>
  <si>
    <t>MIRN-106Z:B06</t>
  </si>
  <si>
    <t>MIRN-106Z:B07</t>
  </si>
  <si>
    <t>MIRN-106Z:B08</t>
  </si>
  <si>
    <t>MIRN-106Z:B09</t>
  </si>
  <si>
    <t>MIRN-106Z:B10</t>
  </si>
  <si>
    <t>MIRN-106Z:B11</t>
  </si>
  <si>
    <t>MIRN-106Z:B12</t>
  </si>
  <si>
    <t>MIRN-106Z:C01</t>
  </si>
  <si>
    <t>MIRN-106Z:C02</t>
  </si>
  <si>
    <t>MIRN-106Z:C03</t>
  </si>
  <si>
    <t>rno-miR-200b-3p</t>
  </si>
  <si>
    <t>MIRN-106Z:C04</t>
  </si>
  <si>
    <t>MIRN-106Z:C05</t>
  </si>
  <si>
    <t>MIRN-106Z:C06</t>
  </si>
  <si>
    <t>MIRN-106Z:C07</t>
  </si>
  <si>
    <t>MIRN-106Z:C08</t>
  </si>
  <si>
    <t>MIRN-106Z:C09</t>
  </si>
  <si>
    <t>MIRN-106Z:C10</t>
  </si>
  <si>
    <t>MIRN-106Z:C11</t>
  </si>
  <si>
    <t>MIRN-106Z:C12</t>
  </si>
  <si>
    <t>MIRN-106Z:D01</t>
  </si>
  <si>
    <t>MIRN-106Z:D02</t>
  </si>
  <si>
    <t>MIRN-106Z:D03</t>
  </si>
  <si>
    <t>MIRN-106Z:D04</t>
  </si>
  <si>
    <t>rno-miR-224-5p</t>
  </si>
  <si>
    <t>MIRN-106Z:D05</t>
  </si>
  <si>
    <t>MIRN-106Z:D06</t>
  </si>
  <si>
    <t>MIRN-106Z:D07</t>
  </si>
  <si>
    <t>MIRN-106Z:D08</t>
  </si>
  <si>
    <t>rno-miR-296-5p</t>
  </si>
  <si>
    <t>MIRN-106Z:D09</t>
  </si>
  <si>
    <t>MIRN-106Z:D10</t>
  </si>
  <si>
    <t>MIRN-106Z:D11</t>
  </si>
  <si>
    <t>MIRN-106Z:D12</t>
  </si>
  <si>
    <t>MIRN-106Z:E01</t>
  </si>
  <si>
    <t>rno-miR-423-5p</t>
  </si>
  <si>
    <t>MIRN-106Z:E02</t>
  </si>
  <si>
    <t>rno-miR-499-5p</t>
  </si>
  <si>
    <t>MIRN-106Z:E03</t>
  </si>
  <si>
    <t>MIRN-106Z:E04</t>
  </si>
  <si>
    <t>MIRN-106Z:E05</t>
  </si>
  <si>
    <t>MIRN-106Z:E06</t>
  </si>
  <si>
    <t>MIRN-106Z:E07</t>
  </si>
  <si>
    <t>MIRN-106Z:E08</t>
  </si>
  <si>
    <t>MIRN-106Z:E09</t>
  </si>
  <si>
    <t>MIRN-106Z:E10</t>
  </si>
  <si>
    <t>MIRN-106Z:E11</t>
  </si>
  <si>
    <t>rno-miR-10a-5p</t>
  </si>
  <si>
    <t>MIRN-106Z:E12</t>
  </si>
  <si>
    <t>MIRN-106Z:F01</t>
  </si>
  <si>
    <t>rno-miR-130b-3p</t>
  </si>
  <si>
    <t>MIRN-106Z:F02</t>
  </si>
  <si>
    <t>MIRN-106Z:F03</t>
  </si>
  <si>
    <t>MIRN-106Z:F04</t>
  </si>
  <si>
    <t>MIRN-106Z:F05</t>
  </si>
  <si>
    <t>MIRN-106Z:F06</t>
  </si>
  <si>
    <t>rno-miR-193a-5p</t>
  </si>
  <si>
    <t>MIRN-106Z:F07</t>
  </si>
  <si>
    <t>rno-miR-204-5p</t>
  </si>
  <si>
    <t>MIRN-106Z:F08</t>
  </si>
  <si>
    <t>MIRN-106Z:F09</t>
  </si>
  <si>
    <t>rno-miR-211-5p</t>
  </si>
  <si>
    <t>MIRN-106Z:F10</t>
  </si>
  <si>
    <t>MIRN-106Z:F11</t>
  </si>
  <si>
    <t>MIRN-106Z:F12</t>
  </si>
  <si>
    <t>MIRN-106Z:G01</t>
  </si>
  <si>
    <t>MIRN-106Z:G02</t>
  </si>
  <si>
    <t>MIRN-106Z:G03</t>
  </si>
  <si>
    <t>MIRN-106Z:G04</t>
  </si>
  <si>
    <t>MIRN-106Z:G05</t>
  </si>
  <si>
    <t>MIRN-106Z:G06</t>
  </si>
  <si>
    <t>MIRN-106Z:G07</t>
  </si>
  <si>
    <t>MIRN-106Z:G08</t>
  </si>
  <si>
    <t>MIRN-106Z:G09</t>
  </si>
  <si>
    <t>MIRN-106Z:G10</t>
  </si>
  <si>
    <t>MIRN-106Z:G11</t>
  </si>
  <si>
    <t>MIRN-106Z:G12</t>
  </si>
  <si>
    <t>MIRN-106Z:H01</t>
  </si>
  <si>
    <t>MIRN-106Z:H02</t>
  </si>
  <si>
    <t>MIRN-106Z:H03</t>
  </si>
  <si>
    <t>MIRN-106Z:H04</t>
  </si>
  <si>
    <t>MIRN-106Z:H05</t>
  </si>
  <si>
    <t>MIRN-106Z:H06</t>
  </si>
  <si>
    <t>MIRN-106Z:H07</t>
  </si>
  <si>
    <t>MIRN-106Z:H08</t>
  </si>
  <si>
    <t>MIRN-106Z:H09</t>
  </si>
  <si>
    <t>MIRN-106Z:H10</t>
  </si>
  <si>
    <t>MIRN-106Z:H11</t>
  </si>
  <si>
    <t>MIRN-106Z:H12</t>
  </si>
  <si>
    <t>MIRN-107Z:A01</t>
  </si>
  <si>
    <t>MIRN-107Z:A02</t>
  </si>
  <si>
    <t>MIRN-107Z:A03</t>
  </si>
  <si>
    <t>MIRN-107Z:A04</t>
  </si>
  <si>
    <t>MIRN-107Z:A05</t>
  </si>
  <si>
    <t>MIRN-107Z:A06</t>
  </si>
  <si>
    <t>MIRN-107Z:A07</t>
  </si>
  <si>
    <t>MIRN-107Z:A08</t>
  </si>
  <si>
    <t>MIRN-107Z:A09</t>
  </si>
  <si>
    <t>MIRN-107Z:A10</t>
  </si>
  <si>
    <t>MIRN-107Z:A11</t>
  </si>
  <si>
    <t>MIRN-107Z:A12</t>
  </si>
  <si>
    <t>rno-miR-126a-5p</t>
  </si>
  <si>
    <t>MIRN-107Z:B01</t>
  </si>
  <si>
    <t>MIRN-107Z:B02</t>
  </si>
  <si>
    <t>MIRN-107Z:B03</t>
  </si>
  <si>
    <t>MIRN-107Z:B04</t>
  </si>
  <si>
    <t>MIRN-107Z:B05</t>
  </si>
  <si>
    <t>MIRN-107Z:B06</t>
  </si>
  <si>
    <t>MIRN-107Z:B07</t>
  </si>
  <si>
    <t>rno-miR-139-5p</t>
  </si>
  <si>
    <t>MIRN-107Z:B08</t>
  </si>
  <si>
    <t>MIRN-107Z:B09</t>
  </si>
  <si>
    <t>MIRN-107Z:B10</t>
  </si>
  <si>
    <t>MIRN-107Z:B11</t>
  </si>
  <si>
    <t>MIRN-107Z:B12</t>
  </si>
  <si>
    <t>MIRN-107Z:C01</t>
  </si>
  <si>
    <t>MIRN-107Z:C02</t>
  </si>
  <si>
    <t>rno-miR-151-3p</t>
  </si>
  <si>
    <t>MIRN-107Z:C03</t>
  </si>
  <si>
    <t>MIRN-107Z:C04</t>
  </si>
  <si>
    <t>MIRN-107Z:C05</t>
  </si>
  <si>
    <t>MIRN-107Z:C06</t>
  </si>
  <si>
    <t>MIRN-107Z:C07</t>
  </si>
  <si>
    <t>MIRN-107Z:C08</t>
  </si>
  <si>
    <t>MIRN-107Z:C09</t>
  </si>
  <si>
    <t>MIRN-107Z:C10</t>
  </si>
  <si>
    <t>MIRN-107Z:C11</t>
  </si>
  <si>
    <t>MIRN-107Z:C12</t>
  </si>
  <si>
    <t>MIRN-107Z:D01</t>
  </si>
  <si>
    <t>MIRN-107Z:D02</t>
  </si>
  <si>
    <t>MIRN-107Z:D03</t>
  </si>
  <si>
    <t>MIRN-107Z:D04</t>
  </si>
  <si>
    <t>rno-miR-212-3p</t>
  </si>
  <si>
    <t>MIRN-107Z:D05</t>
  </si>
  <si>
    <t>MIRN-107Z:D06</t>
  </si>
  <si>
    <t>MIRN-107Z:D07</t>
  </si>
  <si>
    <t>MIRN-107Z:D08</t>
  </si>
  <si>
    <t>MIRN-107Z:D09</t>
  </si>
  <si>
    <t>MIRN-107Z:D10</t>
  </si>
  <si>
    <t>MIRN-107Z:D11</t>
  </si>
  <si>
    <t>MIRN-107Z:D12</t>
  </si>
  <si>
    <t>MIRN-107Z:E01</t>
  </si>
  <si>
    <t>MIRN-107Z:E02</t>
  </si>
  <si>
    <t>MIRN-107Z:E03</t>
  </si>
  <si>
    <t>MIRN-107Z:E04</t>
  </si>
  <si>
    <t>MIRN-107Z:E05</t>
  </si>
  <si>
    <t>MIRN-107Z:E06</t>
  </si>
  <si>
    <t>MIRN-107Z:E07</t>
  </si>
  <si>
    <t>rno-miR-337-3p</t>
  </si>
  <si>
    <t>MIRN-107Z:E08</t>
  </si>
  <si>
    <t>rno-miR-338-3p</t>
  </si>
  <si>
    <t>MIRN-107Z:E09</t>
  </si>
  <si>
    <t>rno-miR-339-5p</t>
  </si>
  <si>
    <t>MIRN-107Z:E10</t>
  </si>
  <si>
    <t>MIRN-107Z:E11</t>
  </si>
  <si>
    <t>rno-miR-346</t>
  </si>
  <si>
    <t>MIRN-107Z:E12</t>
  </si>
  <si>
    <t>MIRN-107Z:F01</t>
  </si>
  <si>
    <t>rno-miR-361-5p</t>
  </si>
  <si>
    <t>MIRN-107Z:F02</t>
  </si>
  <si>
    <t>rno-miR-376b-3p</t>
  </si>
  <si>
    <t>MIRN-107Z:F03</t>
  </si>
  <si>
    <t>MIRN-107Z:F04</t>
  </si>
  <si>
    <t>rno-miR-382-5p</t>
  </si>
  <si>
    <t>MIRN-107Z:F05</t>
  </si>
  <si>
    <t>MIRN-107Z:F06</t>
  </si>
  <si>
    <t>rno-miR-431</t>
  </si>
  <si>
    <t>MIRN-107Z:F07</t>
  </si>
  <si>
    <t>rno-miR-433-3p</t>
  </si>
  <si>
    <t>MIRN-107Z:F08</t>
  </si>
  <si>
    <t>rno-miR-455-5p</t>
  </si>
  <si>
    <t>MIRN-107Z:F09</t>
  </si>
  <si>
    <t>rno-miR-484</t>
  </si>
  <si>
    <t>MIRN-107Z:F10</t>
  </si>
  <si>
    <t>rno-miR-485-5p</t>
  </si>
  <si>
    <t>MIRN-107Z:F11</t>
  </si>
  <si>
    <t>MIRN-107Z:F12</t>
  </si>
  <si>
    <t>rno-miR-489-3p</t>
  </si>
  <si>
    <t>MIRN-107Z:G01</t>
  </si>
  <si>
    <t>MIRN-107Z:G02</t>
  </si>
  <si>
    <t>rno-miR-511-5p</t>
  </si>
  <si>
    <t>MIRN-107Z:G03</t>
  </si>
  <si>
    <t>MIRN-107Z:G04</t>
  </si>
  <si>
    <t>rno-miR-598-3p</t>
  </si>
  <si>
    <t>MIRN-107Z:G05</t>
  </si>
  <si>
    <t>rno-miR-652-3p</t>
  </si>
  <si>
    <t>MIRN-107Z:G06</t>
  </si>
  <si>
    <t>MIRN-107Z:G07</t>
  </si>
  <si>
    <t>MIRN-107Z:G08</t>
  </si>
  <si>
    <t>rno-miR-9a-3p</t>
  </si>
  <si>
    <t>MIRN-107Z:G09</t>
  </si>
  <si>
    <t>MIRN-107Z:G10</t>
  </si>
  <si>
    <t>rno-miR-92b-3p</t>
  </si>
  <si>
    <t>MIRN-107Z:G11</t>
  </si>
  <si>
    <t>MIRN-107Z:G12</t>
  </si>
  <si>
    <t>MIRN-107Z:H01</t>
  </si>
  <si>
    <t>MIRN-107Z:H02</t>
  </si>
  <si>
    <t>MIRN-107Z:H03</t>
  </si>
  <si>
    <t>MIRN-107Z:H04</t>
  </si>
  <si>
    <t>MIRN-107Z:H05</t>
  </si>
  <si>
    <t>MIRN-107Z:H06</t>
  </si>
  <si>
    <t>MIRN-107Z:H07</t>
  </si>
  <si>
    <t>MIRN-107Z:H08</t>
  </si>
  <si>
    <t>MIRN-107Z:H09</t>
  </si>
  <si>
    <t>MIRN-107Z:H10</t>
  </si>
  <si>
    <t>MIRN-107Z:H11</t>
  </si>
  <si>
    <t>MIRN-107Z:H12</t>
  </si>
  <si>
    <t>MIRN-108Z:A01</t>
  </si>
  <si>
    <t>MIRN-108Z:A02</t>
  </si>
  <si>
    <t>MIRN-108Z:A03</t>
  </si>
  <si>
    <t>MIRN-108Z:A04</t>
  </si>
  <si>
    <t>MIRN-108Z:A05</t>
  </si>
  <si>
    <t>rno-miR-106b-3p</t>
  </si>
  <si>
    <t>MIRN-108Z:A06</t>
  </si>
  <si>
    <t>MIRN-108Z:A07</t>
  </si>
  <si>
    <t>MIRN-108Z:A08</t>
  </si>
  <si>
    <t>MIRN-108Z:A09</t>
  </si>
  <si>
    <t>MIRN-108Z:A10</t>
  </si>
  <si>
    <t>MIRN-108Z:A11</t>
  </si>
  <si>
    <t>MIRN-108Z:A12</t>
  </si>
  <si>
    <t>MIRN-108Z:B01</t>
  </si>
  <si>
    <t>MIRN-108Z:B02</t>
  </si>
  <si>
    <t>MIRN-108Z:B03</t>
  </si>
  <si>
    <t>MIRN-108Z:B04</t>
  </si>
  <si>
    <t>MIRN-108Z:B05</t>
  </si>
  <si>
    <t>MIRN-108Z:B06</t>
  </si>
  <si>
    <t>MIRN-108Z:B07</t>
  </si>
  <si>
    <t>MIRN-108Z:B08</t>
  </si>
  <si>
    <t>MIRN-108Z:B09</t>
  </si>
  <si>
    <t>MIRN-108Z:B10</t>
  </si>
  <si>
    <t>MIRN-108Z:B11</t>
  </si>
  <si>
    <t>MIRN-108Z:B12</t>
  </si>
  <si>
    <t>MIRN-108Z:C01</t>
  </si>
  <si>
    <t>MIRN-108Z:C02</t>
  </si>
  <si>
    <t>MIRN-108Z:C03</t>
  </si>
  <si>
    <t>MIRN-108Z:C04</t>
  </si>
  <si>
    <t>rno-miR-153-3p</t>
  </si>
  <si>
    <t>MIRN-108Z:C05</t>
  </si>
  <si>
    <t>MIRN-108Z:C06</t>
  </si>
  <si>
    <t>MIRN-108Z:C07</t>
  </si>
  <si>
    <t>MIRN-108Z:C08</t>
  </si>
  <si>
    <t>MIRN-108Z:C09</t>
  </si>
  <si>
    <t>MIRN-108Z:C10</t>
  </si>
  <si>
    <t>MIRN-108Z:C11</t>
  </si>
  <si>
    <t>MIRN-108Z:C12</t>
  </si>
  <si>
    <t>MIRN-108Z:D01</t>
  </si>
  <si>
    <t>MIRN-108Z:D02</t>
  </si>
  <si>
    <t>MIRN-108Z:D03</t>
  </si>
  <si>
    <t>rno-miR-190a-5p</t>
  </si>
  <si>
    <t>MIRN-108Z:D04</t>
  </si>
  <si>
    <t>MIRN-108Z:D05</t>
  </si>
  <si>
    <t>MIRN-108Z:D06</t>
  </si>
  <si>
    <t>MIRN-108Z:D07</t>
  </si>
  <si>
    <t>MIRN-108Z:D08</t>
  </si>
  <si>
    <t>MIRN-108Z:D09</t>
  </si>
  <si>
    <t>MIRN-108Z:D10</t>
  </si>
  <si>
    <t>MIRN-108Z:D11</t>
  </si>
  <si>
    <t>MIRN-108Z:D12</t>
  </si>
  <si>
    <t>MIRN-108Z:E01</t>
  </si>
  <si>
    <t>rno-miR-216a-5p</t>
  </si>
  <si>
    <t>MIRN-108Z:E02</t>
  </si>
  <si>
    <t>rno-miR-217-5p</t>
  </si>
  <si>
    <t>MIRN-108Z:E03</t>
  </si>
  <si>
    <t>MIRN-108Z:E04</t>
  </si>
  <si>
    <t>MIRN-108Z:E05</t>
  </si>
  <si>
    <t>MIRN-108Z:E06</t>
  </si>
  <si>
    <t>MIRN-108Z:E07</t>
  </si>
  <si>
    <t>MIRN-108Z:E08</t>
  </si>
  <si>
    <t>MIRN-108Z:E09</t>
  </si>
  <si>
    <t>MIRN-108Z:E10</t>
  </si>
  <si>
    <t>MIRN-108Z:E11</t>
  </si>
  <si>
    <t>MIRN-108Z:E12</t>
  </si>
  <si>
    <t>MIRN-108Z:F01</t>
  </si>
  <si>
    <t>MIRN-108Z:F02</t>
  </si>
  <si>
    <t>MIRN-108Z:F03</t>
  </si>
  <si>
    <t>MIRN-108Z:F04</t>
  </si>
  <si>
    <t>MIRN-108Z:F05</t>
  </si>
  <si>
    <t>MIRN-108Z:F06</t>
  </si>
  <si>
    <t>MIRN-108Z:F07</t>
  </si>
  <si>
    <t>MIRN-108Z:F08</t>
  </si>
  <si>
    <t>MIRN-108Z:F09</t>
  </si>
  <si>
    <t>MIRN-108Z:F10</t>
  </si>
  <si>
    <t>rno-miR-326-3p</t>
  </si>
  <si>
    <t>MIRN-108Z:F11</t>
  </si>
  <si>
    <t>rno-miR-330-5p</t>
  </si>
  <si>
    <t>MIRN-108Z:F12</t>
  </si>
  <si>
    <t>MIRN-108Z:G01</t>
  </si>
  <si>
    <t>rno-miR-362-5p</t>
  </si>
  <si>
    <t>MIRN-108Z:G02</t>
  </si>
  <si>
    <t>MIRN-108Z:G03</t>
  </si>
  <si>
    <t>MIRN-108Z:G04</t>
  </si>
  <si>
    <t>MIRN-108Z:G05</t>
  </si>
  <si>
    <t>rno-miR-532-5p</t>
  </si>
  <si>
    <t>MIRN-108Z:G06</t>
  </si>
  <si>
    <t>rno-miR-542-3p</t>
  </si>
  <si>
    <t>MIRN-108Z:G07</t>
  </si>
  <si>
    <t>MIRN-108Z:G08</t>
  </si>
  <si>
    <t>MIRN-108Z:G09</t>
  </si>
  <si>
    <t>MIRN-108Z:G10</t>
  </si>
  <si>
    <t>MIRN-108Z:G11</t>
  </si>
  <si>
    <t>MIRN-108Z:G12</t>
  </si>
  <si>
    <t>MIRN-108Z:H01</t>
  </si>
  <si>
    <t>MIRN-108Z:H02</t>
  </si>
  <si>
    <t>MIRN-108Z:H03</t>
  </si>
  <si>
    <t>MIRN-108Z:H04</t>
  </si>
  <si>
    <t>MIRN-108Z:H05</t>
  </si>
  <si>
    <t>MIRN-108Z:H06</t>
  </si>
  <si>
    <t>MIRN-108Z:H07</t>
  </si>
  <si>
    <t>MIRN-108Z:H08</t>
  </si>
  <si>
    <t>MIRN-108Z:H09</t>
  </si>
  <si>
    <t>MIRN-108Z:H10</t>
  </si>
  <si>
    <t>MIRN-108Z:H11</t>
  </si>
  <si>
    <t>MIRN-108Z:H12</t>
  </si>
  <si>
    <t>MIRN-109Z:A01</t>
  </si>
  <si>
    <t>MIRN-109Z:A02</t>
  </si>
  <si>
    <t>MIRN-109Z:A03</t>
  </si>
  <si>
    <t>MIRN-109Z:A04</t>
  </si>
  <si>
    <t>MIRN-109Z:A05</t>
  </si>
  <si>
    <t>MIRN-109Z:A06</t>
  </si>
  <si>
    <t>MIRN-109Z:A07</t>
  </si>
  <si>
    <t>MIRN-109Z:A08</t>
  </si>
  <si>
    <t>MIRN-109Z:A09</t>
  </si>
  <si>
    <t>MIRN-109Z:A10</t>
  </si>
  <si>
    <t>MIRN-109Z:A11</t>
  </si>
  <si>
    <t>MIRN-109Z:A12</t>
  </si>
  <si>
    <t>MIRN-109Z:B01</t>
  </si>
  <si>
    <t>MIRN-109Z:B02</t>
  </si>
  <si>
    <t>rno-miR-125b-1-3p</t>
  </si>
  <si>
    <t>MIRN-109Z:B03</t>
  </si>
  <si>
    <t>MIRN-109Z:B04</t>
  </si>
  <si>
    <t>MIRN-109Z:B05</t>
  </si>
  <si>
    <t>MIRN-109Z:B06</t>
  </si>
  <si>
    <t>MIRN-109Z:B07</t>
  </si>
  <si>
    <t>MIRN-109Z:B08</t>
  </si>
  <si>
    <t>MIRN-109Z:B09</t>
  </si>
  <si>
    <t>MIRN-109Z:B10</t>
  </si>
  <si>
    <t>MIRN-109Z:B11</t>
  </si>
  <si>
    <t>MIRN-109Z:B12</t>
  </si>
  <si>
    <t>MIRN-109Z:C01</t>
  </si>
  <si>
    <t>MIRN-109Z:C02</t>
  </si>
  <si>
    <t>MIRN-109Z:C03</t>
  </si>
  <si>
    <t>MIRN-109Z:C04</t>
  </si>
  <si>
    <t>MIRN-109Z:C05</t>
  </si>
  <si>
    <t>MIRN-109Z:C06</t>
  </si>
  <si>
    <t>MIRN-109Z:C07</t>
  </si>
  <si>
    <t>MIRN-109Z:C08</t>
  </si>
  <si>
    <t>MIRN-109Z:C09</t>
  </si>
  <si>
    <t>MIRN-109Z:C10</t>
  </si>
  <si>
    <t>MIRN-109Z:C11</t>
  </si>
  <si>
    <t>MIRN-109Z:C12</t>
  </si>
  <si>
    <t>MIRN-109Z:D01</t>
  </si>
  <si>
    <t>MIRN-109Z:D02</t>
  </si>
  <si>
    <t>rno-miR-187-3p</t>
  </si>
  <si>
    <t>MIRN-109Z:D03</t>
  </si>
  <si>
    <t>MIRN-109Z:D04</t>
  </si>
  <si>
    <t>MIRN-109Z:D05</t>
  </si>
  <si>
    <t>MIRN-109Z:D06</t>
  </si>
  <si>
    <t>MIRN-109Z:D07</t>
  </si>
  <si>
    <t>MIRN-109Z:D08</t>
  </si>
  <si>
    <t>MIRN-109Z:D09</t>
  </si>
  <si>
    <t>MIRN-109Z:D10</t>
  </si>
  <si>
    <t>rno-miR-200a-5p</t>
  </si>
  <si>
    <t>MIRN-109Z:D11</t>
  </si>
  <si>
    <t>MIRN-109Z:D12</t>
  </si>
  <si>
    <t>MIRN-109Z:E01</t>
  </si>
  <si>
    <t>rno-miR-202-5p</t>
  </si>
  <si>
    <t>MIRN-109Z:E02</t>
  </si>
  <si>
    <t>MIRN-109Z:E03</t>
  </si>
  <si>
    <t>MIRN-109Z:E04</t>
  </si>
  <si>
    <t>MIRN-109Z:E05</t>
  </si>
  <si>
    <t>MIRN-109Z:E06</t>
  </si>
  <si>
    <t>MIRN-109Z:E07</t>
  </si>
  <si>
    <t>MIRN-109Z:E08</t>
  </si>
  <si>
    <t>MIRN-109Z:E09</t>
  </si>
  <si>
    <t>MIRN-109Z:E10</t>
  </si>
  <si>
    <t>MIRN-109Z:E11</t>
  </si>
  <si>
    <t>MIRN-109Z:E12</t>
  </si>
  <si>
    <t>MIRN-109Z:F01</t>
  </si>
  <si>
    <t>MIRN-109Z:F02</t>
  </si>
  <si>
    <t>MIRN-109Z:F03</t>
  </si>
  <si>
    <t>MIRN-109Z:F04</t>
  </si>
  <si>
    <t>MIRN-109Z:F05</t>
  </si>
  <si>
    <t>MIRN-109Z:F06</t>
  </si>
  <si>
    <t>MIRN-109Z:F07</t>
  </si>
  <si>
    <t>MIRN-109Z:F08</t>
  </si>
  <si>
    <t>MIRN-109Z:F09</t>
  </si>
  <si>
    <t>MIRN-109Z:F10</t>
  </si>
  <si>
    <t>MIRN-109Z:F11</t>
  </si>
  <si>
    <t>MIRN-109Z:F12</t>
  </si>
  <si>
    <t>MIRN-109Z:G01</t>
  </si>
  <si>
    <t>MIRN-109Z:G02</t>
  </si>
  <si>
    <t>MIRN-109Z:G03</t>
  </si>
  <si>
    <t>rno-miR-328a-3p</t>
  </si>
  <si>
    <t>MIRN-109Z:G04</t>
  </si>
  <si>
    <t>MIRN-109Z:G05</t>
  </si>
  <si>
    <t>MIRN-109Z:G06</t>
  </si>
  <si>
    <t>MIRN-109Z:G07</t>
  </si>
  <si>
    <t>MIRN-109Z:G08</t>
  </si>
  <si>
    <t>MIRN-109Z:G09</t>
  </si>
  <si>
    <t>MIRN-109Z:G10</t>
  </si>
  <si>
    <t>MIRN-109Z:G11</t>
  </si>
  <si>
    <t>MIRN-109Z:G12</t>
  </si>
  <si>
    <t>MIRN-109Z:H01</t>
  </si>
  <si>
    <t>MIRN-109Z:H02</t>
  </si>
  <si>
    <t>MIRN-109Z:H03</t>
  </si>
  <si>
    <t>MIRN-109Z:H04</t>
  </si>
  <si>
    <t>MIRN-109Z:H05</t>
  </si>
  <si>
    <t>MIRN-109Z:H06</t>
  </si>
  <si>
    <t>MIRN-109Z:H07</t>
  </si>
  <si>
    <t>MIRN-109Z:H08</t>
  </si>
  <si>
    <t>MIRN-109Z:H09</t>
  </si>
  <si>
    <t>MIRN-109Z:H10</t>
  </si>
  <si>
    <t>MIRN-109Z:H11</t>
  </si>
  <si>
    <t>MIRN-109Z:H12</t>
  </si>
  <si>
    <t>MIRN-110Z:A01</t>
  </si>
  <si>
    <t>MIRN-110Z:A02</t>
  </si>
  <si>
    <t>MIRN-110Z:A03</t>
  </si>
  <si>
    <t>MIRN-110Z:A04</t>
  </si>
  <si>
    <t>MIRN-110Z:A05</t>
  </si>
  <si>
    <t>MIRN-110Z:A06</t>
  </si>
  <si>
    <t>MIRN-110Z:A07</t>
  </si>
  <si>
    <t>MIRN-110Z:A08</t>
  </si>
  <si>
    <t>MIRN-110Z:A09</t>
  </si>
  <si>
    <t>MIRN-110Z:A10</t>
  </si>
  <si>
    <t>MIRN-110Z:A11</t>
  </si>
  <si>
    <t>MIRN-110Z:A12</t>
  </si>
  <si>
    <t>MIRN-110Z:B01</t>
  </si>
  <si>
    <t>MIRN-110Z:B02</t>
  </si>
  <si>
    <t>MIRN-110Z:B03</t>
  </si>
  <si>
    <t>MIRN-110Z:B04</t>
  </si>
  <si>
    <t>MIRN-110Z:B05</t>
  </si>
  <si>
    <t>MIRN-110Z:B06</t>
  </si>
  <si>
    <t>MIRN-110Z:B07</t>
  </si>
  <si>
    <t>MIRN-110Z:B08</t>
  </si>
  <si>
    <t>MIRN-110Z:B09</t>
  </si>
  <si>
    <t>MIRN-110Z:B10</t>
  </si>
  <si>
    <t>MIRN-110Z:B11</t>
  </si>
  <si>
    <t>MIRN-110Z:B12</t>
  </si>
  <si>
    <t>MIRN-110Z:C01</t>
  </si>
  <si>
    <t>MIRN-110Z:C02</t>
  </si>
  <si>
    <t>MIRN-110Z:C03</t>
  </si>
  <si>
    <t>rno-miR-154-5p</t>
  </si>
  <si>
    <t>MIRN-110Z:C04</t>
  </si>
  <si>
    <t>rno-miR-154-3p</t>
  </si>
  <si>
    <t>MIRN-110Z:C05</t>
  </si>
  <si>
    <t>MIRN-110Z:C06</t>
  </si>
  <si>
    <t>MIRN-110Z:C07</t>
  </si>
  <si>
    <t>MIRN-110Z:C08</t>
  </si>
  <si>
    <t>MIRN-110Z:C09</t>
  </si>
  <si>
    <t>MIRN-110Z:C10</t>
  </si>
  <si>
    <t>MIRN-110Z:C11</t>
  </si>
  <si>
    <t>MIRN-110Z:C12</t>
  </si>
  <si>
    <t>MIRN-110Z:D01</t>
  </si>
  <si>
    <t>MIRN-110Z:D02</t>
  </si>
  <si>
    <t>MIRN-110Z:D03</t>
  </si>
  <si>
    <t>MIRN-110Z:D04</t>
  </si>
  <si>
    <t>MIRN-110Z:D05</t>
  </si>
  <si>
    <t>MIRN-110Z:D06</t>
  </si>
  <si>
    <t>MIRN-110Z:D07</t>
  </si>
  <si>
    <t>MIRN-110Z:D08</t>
  </si>
  <si>
    <t>MIRN-110Z:D09</t>
  </si>
  <si>
    <t>MIRN-110Z:D10</t>
  </si>
  <si>
    <t>MIRN-110Z:D11</t>
  </si>
  <si>
    <t>MIRN-110Z:D12</t>
  </si>
  <si>
    <t>MIRN-110Z:E01</t>
  </si>
  <si>
    <t>MIRN-110Z:E02</t>
  </si>
  <si>
    <t>MIRN-110Z:E03</t>
  </si>
  <si>
    <t>MIRN-110Z:E04</t>
  </si>
  <si>
    <t>MIRN-110Z:E05</t>
  </si>
  <si>
    <t>MIRN-110Z:E06</t>
  </si>
  <si>
    <t>MIRN-110Z:E07</t>
  </si>
  <si>
    <t>MIRN-110Z:E08</t>
  </si>
  <si>
    <t>MIRN-110Z:E09</t>
  </si>
  <si>
    <t>MIRN-110Z:E10</t>
  </si>
  <si>
    <t>MIRN-110Z:E11</t>
  </si>
  <si>
    <t>MIRN-110Z:E12</t>
  </si>
  <si>
    <t>MIRN-110Z:F01</t>
  </si>
  <si>
    <t>MIRN-110Z:F02</t>
  </si>
  <si>
    <t>MIRN-110Z:F03</t>
  </si>
  <si>
    <t>rno-miR-30a-3p</t>
  </si>
  <si>
    <t>MIRN-110Z:F04</t>
  </si>
  <si>
    <t>MIRN-110Z:F05</t>
  </si>
  <si>
    <t>MIRN-110Z:F06</t>
  </si>
  <si>
    <t>MIRN-110Z:F07</t>
  </si>
  <si>
    <t>rno-miR-365-3p</t>
  </si>
  <si>
    <t>MIRN-110Z:F08</t>
  </si>
  <si>
    <t>MIRN-110Z:F09</t>
  </si>
  <si>
    <t>rno-miR-376a-3p</t>
  </si>
  <si>
    <t>MIRN-110Z:F10</t>
  </si>
  <si>
    <t>rno-miR-377-3p</t>
  </si>
  <si>
    <t>MIRN-110Z:F11</t>
  </si>
  <si>
    <t>MIRN-110Z:F12</t>
  </si>
  <si>
    <t>rno-miR-380-3p</t>
  </si>
  <si>
    <t>MIRN-110Z:G01</t>
  </si>
  <si>
    <t>MIRN-110Z:G02</t>
  </si>
  <si>
    <t>MIRN-110Z:G03</t>
  </si>
  <si>
    <t>MIRN-110Z:G04</t>
  </si>
  <si>
    <t>MIRN-110Z:G05</t>
  </si>
  <si>
    <t>rno-miR-487b-3p</t>
  </si>
  <si>
    <t>MIRN-110Z:G06</t>
  </si>
  <si>
    <t>MIRN-110Z:G07</t>
  </si>
  <si>
    <t>MIRN-110Z:G08</t>
  </si>
  <si>
    <t>MIRN-110Z:G09</t>
  </si>
  <si>
    <t>MIRN-110Z:G10</t>
  </si>
  <si>
    <t>MIRN-110Z:G11</t>
  </si>
  <si>
    <t>MIRN-110Z:G12</t>
  </si>
  <si>
    <t>MIRN-110Z:H01</t>
  </si>
  <si>
    <t>MIRN-110Z:H02</t>
  </si>
  <si>
    <t>MIRN-110Z:H03</t>
  </si>
  <si>
    <t>MIRN-110Z:H04</t>
  </si>
  <si>
    <t>MIRN-110Z:H05</t>
  </si>
  <si>
    <t>MIRN-110Z:H06</t>
  </si>
  <si>
    <t>MIRN-110Z:H07</t>
  </si>
  <si>
    <t>MIRN-110Z:H08</t>
  </si>
  <si>
    <t>MIRN-110Z:H09</t>
  </si>
  <si>
    <t>MIRN-110Z:H10</t>
  </si>
  <si>
    <t>MIRN-110Z:H11</t>
  </si>
  <si>
    <t>MIRN-110Z:H12</t>
  </si>
  <si>
    <t>MIRN-111Z:A01</t>
  </si>
  <si>
    <t>MIRN-111Z:A02</t>
  </si>
  <si>
    <t>MIRN-111Z:A03</t>
  </si>
  <si>
    <t>MIRN-111Z:A04</t>
  </si>
  <si>
    <t>MIRN-111Z:A05</t>
  </si>
  <si>
    <t>MIRN-111Z:A06</t>
  </si>
  <si>
    <t>MIRN-111Z:A07</t>
  </si>
  <si>
    <t>MIRN-111Z:A08</t>
  </si>
  <si>
    <t>MIRN-111Z:A09</t>
  </si>
  <si>
    <t>MIRN-111Z:A10</t>
  </si>
  <si>
    <t>MIRN-111Z:A11</t>
  </si>
  <si>
    <t>MIRN-111Z:A12</t>
  </si>
  <si>
    <t>MIRN-111Z:B01</t>
  </si>
  <si>
    <t>MIRN-111Z:B02</t>
  </si>
  <si>
    <t>MIRN-111Z:B03</t>
  </si>
  <si>
    <t>MIRN-111Z:B04</t>
  </si>
  <si>
    <t>MIRN-111Z:B05</t>
  </si>
  <si>
    <t>MIRN-111Z:B06</t>
  </si>
  <si>
    <t>MIRN-111Z:B07</t>
  </si>
  <si>
    <t>MIRN-111Z:B08</t>
  </si>
  <si>
    <t>MIRN-111Z:B09</t>
  </si>
  <si>
    <t>MIRN-111Z:B10</t>
  </si>
  <si>
    <t>MIRN-111Z:B11</t>
  </si>
  <si>
    <t>MIRN-111Z:B12</t>
  </si>
  <si>
    <t>MIRN-111Z:C01</t>
  </si>
  <si>
    <t>MIRN-111Z:C02</t>
  </si>
  <si>
    <t>MIRN-111Z:C03</t>
  </si>
  <si>
    <t>MIRN-111Z:C04</t>
  </si>
  <si>
    <t>MIRN-111Z:C05</t>
  </si>
  <si>
    <t>MIRN-111Z:C06</t>
  </si>
  <si>
    <t>MIRN-111Z:C07</t>
  </si>
  <si>
    <t>MIRN-111Z:C08</t>
  </si>
  <si>
    <t>MIRN-111Z:C09</t>
  </si>
  <si>
    <t>MIRN-111Z:C10</t>
  </si>
  <si>
    <t>MIRN-111Z:C11</t>
  </si>
  <si>
    <t>MIRN-111Z:C12</t>
  </si>
  <si>
    <t>MIRN-111Z:D01</t>
  </si>
  <si>
    <t>MIRN-111Z:D02</t>
  </si>
  <si>
    <t>MIRN-111Z:D03</t>
  </si>
  <si>
    <t>MIRN-111Z:D04</t>
  </si>
  <si>
    <t>MIRN-111Z:D05</t>
  </si>
  <si>
    <t>MIRN-111Z:D06</t>
  </si>
  <si>
    <t>MIRN-111Z:D07</t>
  </si>
  <si>
    <t>MIRN-111Z:D08</t>
  </si>
  <si>
    <t>MIRN-111Z:D09</t>
  </si>
  <si>
    <t>MIRN-111Z:D10</t>
  </si>
  <si>
    <t>MIRN-111Z:D11</t>
  </si>
  <si>
    <t>MIRN-111Z:D12</t>
  </si>
  <si>
    <t>MIRN-111Z:E01</t>
  </si>
  <si>
    <t>MIRN-111Z:E02</t>
  </si>
  <si>
    <t>MIRN-111Z:E03</t>
  </si>
  <si>
    <t>MIRN-111Z:E04</t>
  </si>
  <si>
    <t>MIRN-111Z:E05</t>
  </si>
  <si>
    <t>MIRN-111Z:E06</t>
  </si>
  <si>
    <t>MIRN-111Z:E07</t>
  </si>
  <si>
    <t>MIRN-111Z:E08</t>
  </si>
  <si>
    <t>MIRN-111Z:E09</t>
  </si>
  <si>
    <t>MIRN-111Z:E10</t>
  </si>
  <si>
    <t>MIRN-111Z:E11</t>
  </si>
  <si>
    <t>MIRN-111Z:E12</t>
  </si>
  <si>
    <t>MIRN-111Z:F01</t>
  </si>
  <si>
    <t>MIRN-111Z:F02</t>
  </si>
  <si>
    <t>MIRN-111Z:F03</t>
  </si>
  <si>
    <t>MIRN-111Z:F04</t>
  </si>
  <si>
    <t>MIRN-111Z:F05</t>
  </si>
  <si>
    <t>MIRN-111Z:F06</t>
  </si>
  <si>
    <t>MIRN-111Z:F07</t>
  </si>
  <si>
    <t>MIRN-111Z:F08</t>
  </si>
  <si>
    <t>MIRN-111Z:F09</t>
  </si>
  <si>
    <t>MIRN-111Z:F10</t>
  </si>
  <si>
    <t>MIRN-111Z:F11</t>
  </si>
  <si>
    <t>MIRN-111Z:F12</t>
  </si>
  <si>
    <t>MIRN-111Z:G01</t>
  </si>
  <si>
    <t>MIRN-111Z:G02</t>
  </si>
  <si>
    <t>MIRN-111Z:G03</t>
  </si>
  <si>
    <t>MIRN-111Z:G04</t>
  </si>
  <si>
    <t>MIRN-111Z:G05</t>
  </si>
  <si>
    <t>MIRN-111Z:G06</t>
  </si>
  <si>
    <t>rno-miR-483-3p</t>
  </si>
  <si>
    <t>MIRN-111Z:G07</t>
  </si>
  <si>
    <t>MIRN-111Z:G08</t>
  </si>
  <si>
    <t>MIRN-111Z:G09</t>
  </si>
  <si>
    <t>MIRN-111Z:G10</t>
  </si>
  <si>
    <t>MIRN-111Z:G11</t>
  </si>
  <si>
    <t>MIRN-111Z:G12</t>
  </si>
  <si>
    <t>MIRN-111Z:H01</t>
  </si>
  <si>
    <t>MIRN-111Z:H02</t>
  </si>
  <si>
    <t>MIRN-111Z:H03</t>
  </si>
  <si>
    <t>MIRN-111Z:H04</t>
  </si>
  <si>
    <t>MIRN-111Z:H05</t>
  </si>
  <si>
    <t>MIRN-111Z:H06</t>
  </si>
  <si>
    <t>MIRN-111Z:H07</t>
  </si>
  <si>
    <t>MIRN-111Z:H08</t>
  </si>
  <si>
    <t>MIRN-111Z:H09</t>
  </si>
  <si>
    <t>MIRN-111Z:H10</t>
  </si>
  <si>
    <t>MIRN-111Z:H11</t>
  </si>
  <si>
    <t>MIRN-111Z:H12</t>
  </si>
  <si>
    <t>MIRN-112Z:A01</t>
  </si>
  <si>
    <t>MIRN-112Z:A02</t>
  </si>
  <si>
    <t>MIRN-112Z:A03</t>
  </si>
  <si>
    <t>MIRN-112Z:A04</t>
  </si>
  <si>
    <t>MIRN-112Z:A05</t>
  </si>
  <si>
    <t>MIRN-112Z:A06</t>
  </si>
  <si>
    <t>MIRN-112Z:A07</t>
  </si>
  <si>
    <t>MIRN-112Z:A08</t>
  </si>
  <si>
    <t>rno-miR-1193-5p</t>
  </si>
  <si>
    <t>MIRN-112Z:A09</t>
  </si>
  <si>
    <t>MIRN-112Z:A10</t>
  </si>
  <si>
    <t>MIRN-112Z:A11</t>
  </si>
  <si>
    <t>MIRN-112Z:A12</t>
  </si>
  <si>
    <t>MIRN-112Z:B01</t>
  </si>
  <si>
    <t>MIRN-112Z:B02</t>
  </si>
  <si>
    <t>MIRN-112Z:B03</t>
  </si>
  <si>
    <t>rno-miR-135a-5p</t>
  </si>
  <si>
    <t>MIRN-112Z:B04</t>
  </si>
  <si>
    <t>rno-miR-135b-5p</t>
  </si>
  <si>
    <t>MIRN-112Z:B05</t>
  </si>
  <si>
    <t>MIRN-112Z:B06</t>
  </si>
  <si>
    <t>MIRN-112Z:B07</t>
  </si>
  <si>
    <t>MIRN-112Z:B08</t>
  </si>
  <si>
    <t>MIRN-112Z:B09</t>
  </si>
  <si>
    <t>MIRN-112Z:B10</t>
  </si>
  <si>
    <t>MIRN-112Z:B11</t>
  </si>
  <si>
    <t>MIRN-112Z:B12</t>
  </si>
  <si>
    <t>MIRN-112Z:C01</t>
  </si>
  <si>
    <t>MIRN-112Z:C02</t>
  </si>
  <si>
    <t>rno-miR-17-1-3p</t>
  </si>
  <si>
    <t>MIRN-112Z:C03</t>
  </si>
  <si>
    <t>MIRN-112Z:C04</t>
  </si>
  <si>
    <t>MIRN-112Z:C05</t>
  </si>
  <si>
    <t>MIRN-112Z:C06</t>
  </si>
  <si>
    <t>MIRN-112Z:C07</t>
  </si>
  <si>
    <t>MIRN-112Z:C08</t>
  </si>
  <si>
    <t>MIRN-112Z:C09</t>
  </si>
  <si>
    <t>MIRN-112Z:C10</t>
  </si>
  <si>
    <t>MIRN-112Z:C11</t>
  </si>
  <si>
    <t>MIRN-112Z:C12</t>
  </si>
  <si>
    <t>MIRN-112Z:D01</t>
  </si>
  <si>
    <t>MIRN-112Z:D02</t>
  </si>
  <si>
    <t>MIRN-112Z:D03</t>
  </si>
  <si>
    <t>MIRN-112Z:D04</t>
  </si>
  <si>
    <t>MIRN-112Z:D05</t>
  </si>
  <si>
    <t>MIRN-112Z:D06</t>
  </si>
  <si>
    <t>MIRN-112Z:D07</t>
  </si>
  <si>
    <t>MIRN-112Z:D08</t>
  </si>
  <si>
    <t>MIRN-112Z:D09</t>
  </si>
  <si>
    <t>MIRN-112Z:D10</t>
  </si>
  <si>
    <t>MIRN-112Z:D11</t>
  </si>
  <si>
    <t>MIRN-112Z:D12</t>
  </si>
  <si>
    <t>MIRN-112Z:E01</t>
  </si>
  <si>
    <t>MIRN-112Z:E02</t>
  </si>
  <si>
    <t>MIRN-112Z:E03</t>
  </si>
  <si>
    <t>MIRN-112Z:E04</t>
  </si>
  <si>
    <t>MIRN-112Z:E05</t>
  </si>
  <si>
    <t>MIRN-112Z:E06</t>
  </si>
  <si>
    <t>MIRN-112Z:E07</t>
  </si>
  <si>
    <t>MIRN-112Z:E08</t>
  </si>
  <si>
    <t>MIRN-112Z:E09</t>
  </si>
  <si>
    <t>MIRN-112Z:E10</t>
  </si>
  <si>
    <t>MIRN-112Z:E11</t>
  </si>
  <si>
    <t>MIRN-112Z:E12</t>
  </si>
  <si>
    <t>MIRN-112Z:F01</t>
  </si>
  <si>
    <t>MIRN-112Z:F02</t>
  </si>
  <si>
    <t>MIRN-112Z:F03</t>
  </si>
  <si>
    <t>rno-miR-329-3p</t>
  </si>
  <si>
    <t>MIRN-112Z:F04</t>
  </si>
  <si>
    <t>rno-miR-330-3p</t>
  </si>
  <si>
    <t>MIRN-112Z:F05</t>
  </si>
  <si>
    <t>MIRN-112Z:F06</t>
  </si>
  <si>
    <t>MIRN-112Z:F07</t>
  </si>
  <si>
    <t>rno-miR-34b-3p</t>
  </si>
  <si>
    <t>MIRN-112Z:F08</t>
  </si>
  <si>
    <t>MIRN-112Z:F09</t>
  </si>
  <si>
    <t>rno-miR-3571</t>
  </si>
  <si>
    <t>MIRN-112Z:F10</t>
  </si>
  <si>
    <t>MIRN-112Z:F11</t>
  </si>
  <si>
    <t>MIRN-112Z:F12</t>
  </si>
  <si>
    <t>MIRN-112Z:G01</t>
  </si>
  <si>
    <t>MIRN-112Z:G02</t>
  </si>
  <si>
    <t>MIRN-112Z:G03</t>
  </si>
  <si>
    <t>MIRN-112Z:G04</t>
  </si>
  <si>
    <t>MIRN-112Z:G05</t>
  </si>
  <si>
    <t>rno-miR-494-3p</t>
  </si>
  <si>
    <t>MIRN-112Z:G06</t>
  </si>
  <si>
    <t>MIRN-112Z:G07</t>
  </si>
  <si>
    <t>MIRN-112Z:G08</t>
  </si>
  <si>
    <t>MIRN-112Z:G09</t>
  </si>
  <si>
    <t>MIRN-112Z:G10</t>
  </si>
  <si>
    <t>MIRN-112Z:G11</t>
  </si>
  <si>
    <t>MIRN-112Z:G12</t>
  </si>
  <si>
    <t>MIRN-112Z:H01</t>
  </si>
  <si>
    <t>MIRN-112Z:H02</t>
  </si>
  <si>
    <t>MIRN-112Z:H03</t>
  </si>
  <si>
    <t>MIRN-112Z:H04</t>
  </si>
  <si>
    <t>MIRN-112Z:H05</t>
  </si>
  <si>
    <t>MIRN-112Z:H06</t>
  </si>
  <si>
    <t>MIRN-112Z:H07</t>
  </si>
  <si>
    <t>MIRN-112Z:H08</t>
  </si>
  <si>
    <t>MIRN-112Z:H09</t>
  </si>
  <si>
    <t>MIRN-112Z:H10</t>
  </si>
  <si>
    <t>MIRN-112Z:H11</t>
  </si>
  <si>
    <t>MIRN-112Z:H12</t>
  </si>
  <si>
    <t>MIRN-113Z:A01</t>
  </si>
  <si>
    <t>MIRN-113Z:A02</t>
  </si>
  <si>
    <t>MIRN-113Z:A03</t>
  </si>
  <si>
    <t>MIRN-113Z:A04</t>
  </si>
  <si>
    <t>MIRN-113Z:A05</t>
  </si>
  <si>
    <t>MIRN-113Z:A06</t>
  </si>
  <si>
    <t>MIRN-113Z:A07</t>
  </si>
  <si>
    <t>MIRN-113Z:A08</t>
  </si>
  <si>
    <t>MIRN-113Z:A09</t>
  </si>
  <si>
    <t>MIRN-113Z:A10</t>
  </si>
  <si>
    <t>MIRN-113Z:A11</t>
  </si>
  <si>
    <t>MIRN-113Z:A12</t>
  </si>
  <si>
    <t>MIRN-113Z:B01</t>
  </si>
  <si>
    <t>MIRN-113Z:B02</t>
  </si>
  <si>
    <t>MIRN-113Z:B03</t>
  </si>
  <si>
    <t>MIRN-113Z:B04</t>
  </si>
  <si>
    <t>MIRN-113Z:B05</t>
  </si>
  <si>
    <t>MIRN-113Z:B06</t>
  </si>
  <si>
    <t>MIRN-113Z:B07</t>
  </si>
  <si>
    <t>MIRN-113Z:B08</t>
  </si>
  <si>
    <t>MIRN-113Z:B09</t>
  </si>
  <si>
    <t>MIRN-113Z:B10</t>
  </si>
  <si>
    <t>MIRN-113Z:B11</t>
  </si>
  <si>
    <t>MIRN-113Z:B12</t>
  </si>
  <si>
    <t>MIRN-113Z:C01</t>
  </si>
  <si>
    <t>MIRN-113Z:C02</t>
  </si>
  <si>
    <t>MIRN-113Z:C03</t>
  </si>
  <si>
    <t>MIRN-113Z:C04</t>
  </si>
  <si>
    <t>MIRN-113Z:C05</t>
  </si>
  <si>
    <t>MIRN-113Z:C06</t>
  </si>
  <si>
    <t>MIRN-113Z:C07</t>
  </si>
  <si>
    <t>MIRN-113Z:C08</t>
  </si>
  <si>
    <t>MIRN-113Z:C09</t>
  </si>
  <si>
    <t>MIRN-113Z:C10</t>
  </si>
  <si>
    <t>MIRN-113Z:C11</t>
  </si>
  <si>
    <t>MIRN-113Z:C12</t>
  </si>
  <si>
    <t>MIRN-113Z:D01</t>
  </si>
  <si>
    <t>MIRN-113Z:D02</t>
  </si>
  <si>
    <t>MIRN-113Z:D03</t>
  </si>
  <si>
    <t>MIRN-113Z:D04</t>
  </si>
  <si>
    <t>MIRN-113Z:D05</t>
  </si>
  <si>
    <t>MIRN-113Z:D06</t>
  </si>
  <si>
    <t>MIRN-113Z:D07</t>
  </si>
  <si>
    <t>MIRN-113Z:D08</t>
  </si>
  <si>
    <t>MIRN-113Z:D09</t>
  </si>
  <si>
    <t>MIRN-113Z:D10</t>
  </si>
  <si>
    <t>MIRN-113Z:D11</t>
  </si>
  <si>
    <t>MIRN-113Z:D12</t>
  </si>
  <si>
    <t>MIRN-113Z:E01</t>
  </si>
  <si>
    <t>MIRN-113Z:E02</t>
  </si>
  <si>
    <t>MIRN-113Z:E03</t>
  </si>
  <si>
    <t>MIRN-113Z:E04</t>
  </si>
  <si>
    <t>MIRN-113Z:E05</t>
  </si>
  <si>
    <t>MIRN-113Z:E06</t>
  </si>
  <si>
    <t>MIRN-113Z:E07</t>
  </si>
  <si>
    <t>MIRN-113Z:E08</t>
  </si>
  <si>
    <t>MIRN-113Z:E09</t>
  </si>
  <si>
    <t>MIRN-113Z:E10</t>
  </si>
  <si>
    <t>MIRN-113Z:E11</t>
  </si>
  <si>
    <t>MIRN-113Z:E12</t>
  </si>
  <si>
    <t>MIRN-113Z:F01</t>
  </si>
  <si>
    <t>MIRN-113Z:F02</t>
  </si>
  <si>
    <t>MIRN-113Z:F03</t>
  </si>
  <si>
    <t>MIRN-113Z:F04</t>
  </si>
  <si>
    <t>MIRN-113Z:F05</t>
  </si>
  <si>
    <t>MIRN-113Z:F06</t>
  </si>
  <si>
    <t>MIRN-113Z:F07</t>
  </si>
  <si>
    <t>MIRN-113Z:F08</t>
  </si>
  <si>
    <t>MIRN-113Z:F09</t>
  </si>
  <si>
    <t>rno-miR-347</t>
  </si>
  <si>
    <t>MIRN-113Z:F10</t>
  </si>
  <si>
    <t>rno-miR-352</t>
  </si>
  <si>
    <t>MIRN-113Z:F11</t>
  </si>
  <si>
    <t>MIRN-113Z:F12</t>
  </si>
  <si>
    <t>MIRN-113Z:G01</t>
  </si>
  <si>
    <t>MIRN-113Z:G02</t>
  </si>
  <si>
    <t>MIRN-113Z:G03</t>
  </si>
  <si>
    <t>rno-miR-466d</t>
  </si>
  <si>
    <t>MIRN-113Z:G04</t>
  </si>
  <si>
    <t>MIRN-113Z:G05</t>
  </si>
  <si>
    <t>MIRN-113Z:G06</t>
  </si>
  <si>
    <t>MIRN-113Z:G07</t>
  </si>
  <si>
    <t>MIRN-113Z:G08</t>
  </si>
  <si>
    <t>MIRN-113Z:G09</t>
  </si>
  <si>
    <t>MIRN-113Z:G10</t>
  </si>
  <si>
    <t>MIRN-113Z:G11</t>
  </si>
  <si>
    <t>MIRN-113Z:G12</t>
  </si>
  <si>
    <t>MIRN-113Z:H01</t>
  </si>
  <si>
    <t>MIRN-113Z:H02</t>
  </si>
  <si>
    <t>MIRN-113Z:H03</t>
  </si>
  <si>
    <t>MIRN-113Z:H04</t>
  </si>
  <si>
    <t>MIRN-113Z:H05</t>
  </si>
  <si>
    <t>MIRN-113Z:H06</t>
  </si>
  <si>
    <t>MIRN-113Z:H07</t>
  </si>
  <si>
    <t>MIRN-113Z:H08</t>
  </si>
  <si>
    <t>MIRN-113Z:H09</t>
  </si>
  <si>
    <t>MIRN-113Z:H10</t>
  </si>
  <si>
    <t>MIRN-113Z:H11</t>
  </si>
  <si>
    <t>MIRN-113Z:H12</t>
  </si>
  <si>
    <t>MIRN-114Z:A01</t>
  </si>
  <si>
    <t>MIRN-114Z:A02</t>
  </si>
  <si>
    <t>MIRN-114Z:A03</t>
  </si>
  <si>
    <t>MIRN-114Z:A04</t>
  </si>
  <si>
    <t>MIRN-114Z:A05</t>
  </si>
  <si>
    <t>MIRN-114Z:A06</t>
  </si>
  <si>
    <t>MIRN-114Z:A07</t>
  </si>
  <si>
    <t>MIRN-114Z:A08</t>
  </si>
  <si>
    <t>MIRN-114Z:A09</t>
  </si>
  <si>
    <t>MIRN-114Z:A10</t>
  </si>
  <si>
    <t>MIRN-114Z:A11</t>
  </si>
  <si>
    <t>MIRN-114Z:A12</t>
  </si>
  <si>
    <t>MIRN-114Z:B01</t>
  </si>
  <si>
    <t>MIRN-114Z:B02</t>
  </si>
  <si>
    <t>MIRN-114Z:B03</t>
  </si>
  <si>
    <t>MIRN-114Z:B04</t>
  </si>
  <si>
    <t>MIRN-114Z:B05</t>
  </si>
  <si>
    <t>MIRN-114Z:B06</t>
  </si>
  <si>
    <t>MIRN-114Z:B07</t>
  </si>
  <si>
    <t>MIRN-114Z:B08</t>
  </si>
  <si>
    <t>MIRN-114Z:B09</t>
  </si>
  <si>
    <t>MIRN-114Z:B10</t>
  </si>
  <si>
    <t>MIRN-114Z:B11</t>
  </si>
  <si>
    <t>MIRN-114Z:B12</t>
  </si>
  <si>
    <t>MIRN-114Z:C01</t>
  </si>
  <si>
    <t>MIRN-114Z:C02</t>
  </si>
  <si>
    <t>MIRN-114Z:C03</t>
  </si>
  <si>
    <t>MIRN-114Z:C04</t>
  </si>
  <si>
    <t>MIRN-114Z:C05</t>
  </si>
  <si>
    <t>MIRN-114Z:C06</t>
  </si>
  <si>
    <t>MIRN-114Z:C07</t>
  </si>
  <si>
    <t>MIRN-114Z:C08</t>
  </si>
  <si>
    <t>MIRN-114Z:C09</t>
  </si>
  <si>
    <t>MIRN-114Z:C10</t>
  </si>
  <si>
    <t>MIRN-114Z:C11</t>
  </si>
  <si>
    <t>MIRN-114Z:C12</t>
  </si>
  <si>
    <t>MIRN-114Z:D01</t>
  </si>
  <si>
    <t>MIRN-114Z:D02</t>
  </si>
  <si>
    <t>MIRN-114Z:D03</t>
  </si>
  <si>
    <t>MIRN-114Z:D04</t>
  </si>
  <si>
    <t>MIRN-114Z:D05</t>
  </si>
  <si>
    <t>MIRN-114Z:D06</t>
  </si>
  <si>
    <t>MIRN-114Z:D07</t>
  </si>
  <si>
    <t>MIRN-114Z:D08</t>
  </si>
  <si>
    <t>MIRN-114Z:D09</t>
  </si>
  <si>
    <t>MIRN-114Z:D10</t>
  </si>
  <si>
    <t>MIRN-114Z:D11</t>
  </si>
  <si>
    <t>MIRN-114Z:D12</t>
  </si>
  <si>
    <t>MIRN-114Z:E01</t>
  </si>
  <si>
    <t>MIRN-114Z:E02</t>
  </si>
  <si>
    <t>MIRN-114Z:E03</t>
  </si>
  <si>
    <t>MIRN-114Z:E04</t>
  </si>
  <si>
    <t>MIRN-114Z:E05</t>
  </si>
  <si>
    <t>MIRN-114Z:E06</t>
  </si>
  <si>
    <t>MIRN-114Z:E07</t>
  </si>
  <si>
    <t>MIRN-114Z:E08</t>
  </si>
  <si>
    <t>MIRN-114Z:E09</t>
  </si>
  <si>
    <t>MIRN-114Z:E10</t>
  </si>
  <si>
    <t>MIRN-114Z:E11</t>
  </si>
  <si>
    <t>MIRN-114Z:E12</t>
  </si>
  <si>
    <t>MIRN-114Z:F01</t>
  </si>
  <si>
    <t>MIRN-114Z:F02</t>
  </si>
  <si>
    <t>MIRN-114Z:F03</t>
  </si>
  <si>
    <t>MIRN-114Z:F04</t>
  </si>
  <si>
    <t>MIRN-114Z:F05</t>
  </si>
  <si>
    <t>MIRN-114Z:F06</t>
  </si>
  <si>
    <t>MIRN-114Z:F07</t>
  </si>
  <si>
    <t>rno-miR-338-5p</t>
  </si>
  <si>
    <t>MIRN-114Z:F08</t>
  </si>
  <si>
    <t>MIRN-114Z:F09</t>
  </si>
  <si>
    <t>MIRN-114Z:F10</t>
  </si>
  <si>
    <t>MIRN-114Z:F11</t>
  </si>
  <si>
    <t>rno-miR-34c-3p</t>
  </si>
  <si>
    <t>MIRN-114Z:F12</t>
  </si>
  <si>
    <t>MIRN-114Z:G01</t>
  </si>
  <si>
    <t>MIRN-114Z:G02</t>
  </si>
  <si>
    <t>MIRN-114Z:G03</t>
  </si>
  <si>
    <t>MIRN-114Z:G04</t>
  </si>
  <si>
    <t>MIRN-114Z:G05</t>
  </si>
  <si>
    <t>MIRN-114Z:G06</t>
  </si>
  <si>
    <t>MIRN-114Z:G07</t>
  </si>
  <si>
    <t>MIRN-114Z:G08</t>
  </si>
  <si>
    <t>MIRN-114Z:G09</t>
  </si>
  <si>
    <t>rno-miR-708-5p</t>
  </si>
  <si>
    <t>MIRN-114Z:G10</t>
  </si>
  <si>
    <t>MIRN-114Z:G11</t>
  </si>
  <si>
    <t>MIRN-114Z:G12</t>
  </si>
  <si>
    <t>MIRN-114Z:H01</t>
  </si>
  <si>
    <t>MIRN-114Z:H02</t>
  </si>
  <si>
    <t>MIRN-114Z:H03</t>
  </si>
  <si>
    <t>MIRN-114Z:H04</t>
  </si>
  <si>
    <t>MIRN-114Z:H05</t>
  </si>
  <si>
    <t>MIRN-114Z:H06</t>
  </si>
  <si>
    <t>MIRN-114Z:H07</t>
  </si>
  <si>
    <t>MIRN-114Z:H08</t>
  </si>
  <si>
    <t>MIRN-114Z:H09</t>
  </si>
  <si>
    <t>MIRN-114Z:H10</t>
  </si>
  <si>
    <t>MIRN-114Z:H11</t>
  </si>
  <si>
    <t>MIRN-114Z:H12</t>
  </si>
  <si>
    <t>MIRN-115Z:A01</t>
  </si>
  <si>
    <t>MIRN-115Z:A02</t>
  </si>
  <si>
    <t>MIRN-115Z:A03</t>
  </si>
  <si>
    <t>MIRN-115Z:A04</t>
  </si>
  <si>
    <t>MIRN-115Z:A05</t>
  </si>
  <si>
    <t>MIRN-115Z:A06</t>
  </si>
  <si>
    <t>MIRN-115Z:A07</t>
  </si>
  <si>
    <t>MIRN-115Z:A08</t>
  </si>
  <si>
    <t>MIRN-115Z:A09</t>
  </si>
  <si>
    <t>rno-miR-127-3p</t>
  </si>
  <si>
    <t>MIRN-115Z:A10</t>
  </si>
  <si>
    <t>rno-miR-129-2-3p</t>
  </si>
  <si>
    <t>MIRN-115Z:A11</t>
  </si>
  <si>
    <t>MIRN-115Z:A12</t>
  </si>
  <si>
    <t>MIRN-115Z:B01</t>
  </si>
  <si>
    <t>MIRN-115Z:B02</t>
  </si>
  <si>
    <t>MIRN-115Z:B03</t>
  </si>
  <si>
    <t>MIRN-115Z:B04</t>
  </si>
  <si>
    <t>MIRN-115Z:B05</t>
  </si>
  <si>
    <t>MIRN-115Z:B06</t>
  </si>
  <si>
    <t>MIRN-115Z:B07</t>
  </si>
  <si>
    <t>MIRN-115Z:B08</t>
  </si>
  <si>
    <t>MIRN-115Z:B09</t>
  </si>
  <si>
    <t>MIRN-115Z:B10</t>
  </si>
  <si>
    <t>MIRN-115Z:B11</t>
  </si>
  <si>
    <t>MIRN-115Z:B12</t>
  </si>
  <si>
    <t>MIRN-115Z:C01</t>
  </si>
  <si>
    <t>rno-miR-193a-3p</t>
  </si>
  <si>
    <t>MIRN-115Z:C02</t>
  </si>
  <si>
    <t>MIRN-115Z:C03</t>
  </si>
  <si>
    <t>MIRN-115Z:C04</t>
  </si>
  <si>
    <t>MIRN-115Z:C05</t>
  </si>
  <si>
    <t>MIRN-115Z:C06</t>
  </si>
  <si>
    <t>MIRN-115Z:C07</t>
  </si>
  <si>
    <t>MIRN-115Z:C08</t>
  </si>
  <si>
    <t>MIRN-115Z:C09</t>
  </si>
  <si>
    <t>MIRN-115Z:C10</t>
  </si>
  <si>
    <t>MIRN-115Z:C11</t>
  </si>
  <si>
    <t>MIRN-115Z:C12</t>
  </si>
  <si>
    <t>MIRN-115Z:D01</t>
  </si>
  <si>
    <t>MIRN-115Z:D02</t>
  </si>
  <si>
    <t>MIRN-115Z:D03</t>
  </si>
  <si>
    <t>MIRN-115Z:D04</t>
  </si>
  <si>
    <t>MIRN-115Z:D05</t>
  </si>
  <si>
    <t>MIRN-115Z:D06</t>
  </si>
  <si>
    <t>MIRN-115Z:D07</t>
  </si>
  <si>
    <t>MIRN-115Z:D08</t>
  </si>
  <si>
    <t>MIRN-115Z:D09</t>
  </si>
  <si>
    <t>rno-miR-294</t>
  </si>
  <si>
    <t>MIRN-115Z:D10</t>
  </si>
  <si>
    <t>MIRN-115Z:D11</t>
  </si>
  <si>
    <t>MIRN-115Z:D12</t>
  </si>
  <si>
    <t>MIRN-115Z:E01</t>
  </si>
  <si>
    <t>MIRN-115Z:E02</t>
  </si>
  <si>
    <t>MIRN-115Z:E03</t>
  </si>
  <si>
    <t>MIRN-115Z:E04</t>
  </si>
  <si>
    <t>MIRN-115Z:E05</t>
  </si>
  <si>
    <t>MIRN-115Z:E06</t>
  </si>
  <si>
    <t>MIRN-115Z:E07</t>
  </si>
  <si>
    <t>MIRN-115Z:E08</t>
  </si>
  <si>
    <t>MIRN-115Z:E09</t>
  </si>
  <si>
    <t>MIRN-115Z:E10</t>
  </si>
  <si>
    <t>rno-miR-335</t>
  </si>
  <si>
    <t>MIRN-115Z:E11</t>
  </si>
  <si>
    <t>rno-miR-340-5p</t>
  </si>
  <si>
    <t>MIRN-115Z:E12</t>
  </si>
  <si>
    <t>rno-miR-344b-1-3p</t>
  </si>
  <si>
    <t>MIRN-115Z:F01</t>
  </si>
  <si>
    <t>MIRN-115Z:F02</t>
  </si>
  <si>
    <t>MIRN-115Z:F03</t>
  </si>
  <si>
    <t>MIRN-115Z:F04</t>
  </si>
  <si>
    <t>rno-miR-3570</t>
  </si>
  <si>
    <t>MIRN-115Z:F05</t>
  </si>
  <si>
    <t>rno-miR-3596d</t>
  </si>
  <si>
    <t>MIRN-115Z:F06</t>
  </si>
  <si>
    <t>MIRN-115Z:F07</t>
  </si>
  <si>
    <t>MIRN-115Z:F08</t>
  </si>
  <si>
    <t>rno-miR-370-3p</t>
  </si>
  <si>
    <t>MIRN-115Z:F09</t>
  </si>
  <si>
    <t>MIRN-115Z:F10</t>
  </si>
  <si>
    <t>MIRN-115Z:F11</t>
  </si>
  <si>
    <t>MIRN-115Z:F12</t>
  </si>
  <si>
    <t>rno-miR-380-5p</t>
  </si>
  <si>
    <t>MIRN-115Z:G01</t>
  </si>
  <si>
    <t>MIRN-115Z:G02</t>
  </si>
  <si>
    <t>MIRN-115Z:G03</t>
  </si>
  <si>
    <t>MIRN-115Z:G04</t>
  </si>
  <si>
    <t>MIRN-115Z:G05</t>
  </si>
  <si>
    <t>rno-miR-450a-5p</t>
  </si>
  <si>
    <t>MIRN-115Z:G06</t>
  </si>
  <si>
    <t>MIRN-115Z:G07</t>
  </si>
  <si>
    <t>rno-miR-490-3p</t>
  </si>
  <si>
    <t>MIRN-115Z:G08</t>
  </si>
  <si>
    <t>MIRN-115Z:G09</t>
  </si>
  <si>
    <t>MIRN-115Z:G10</t>
  </si>
  <si>
    <t>MIRN-115Z:G11</t>
  </si>
  <si>
    <t>MIRN-115Z:G12</t>
  </si>
  <si>
    <t>MIRN-115Z:H01</t>
  </si>
  <si>
    <t>MIRN-115Z:H02</t>
  </si>
  <si>
    <t>MIRN-115Z:H03</t>
  </si>
  <si>
    <t>MIRN-115Z:H04</t>
  </si>
  <si>
    <t>MIRN-115Z:H05</t>
  </si>
  <si>
    <t>MIRN-115Z:H06</t>
  </si>
  <si>
    <t>MIRN-115Z:H07</t>
  </si>
  <si>
    <t>MIRN-115Z:H08</t>
  </si>
  <si>
    <t>MIRN-115Z:H09</t>
  </si>
  <si>
    <t>MIRN-115Z:H10</t>
  </si>
  <si>
    <t>MIRN-115Z:H11</t>
  </si>
  <si>
    <t>MIRN-115Z:H12</t>
  </si>
  <si>
    <t>MIRN-116Z:A01</t>
  </si>
  <si>
    <t>MIRN-116Z:A02</t>
  </si>
  <si>
    <t>MIRN-116Z:A03</t>
  </si>
  <si>
    <t>MIRN-116Z:A04</t>
  </si>
  <si>
    <t>MIRN-116Z:A05</t>
  </si>
  <si>
    <t>MIRN-116Z:A06</t>
  </si>
  <si>
    <t>MIRN-116Z:A07</t>
  </si>
  <si>
    <t>MIRN-116Z:A08</t>
  </si>
  <si>
    <t>MIRN-116Z:A09</t>
  </si>
  <si>
    <t>MIRN-116Z:A10</t>
  </si>
  <si>
    <t>MIRN-116Z:A11</t>
  </si>
  <si>
    <t>MIRN-116Z:A12</t>
  </si>
  <si>
    <t>MIRN-116Z:B01</t>
  </si>
  <si>
    <t>MIRN-116Z:B02</t>
  </si>
  <si>
    <t>MIRN-116Z:B03</t>
  </si>
  <si>
    <t>MIRN-116Z:B04</t>
  </si>
  <si>
    <t>MIRN-116Z:B05</t>
  </si>
  <si>
    <t>MIRN-116Z:B06</t>
  </si>
  <si>
    <t>MIRN-116Z:B07</t>
  </si>
  <si>
    <t>MIRN-116Z:B08</t>
  </si>
  <si>
    <t>MIRN-116Z:B09</t>
  </si>
  <si>
    <t>MIRN-116Z:B10</t>
  </si>
  <si>
    <t>MIRN-116Z:B11</t>
  </si>
  <si>
    <t>MIRN-116Z:B12</t>
  </si>
  <si>
    <t>MIRN-116Z:C01</t>
  </si>
  <si>
    <t>MIRN-116Z:C02</t>
  </si>
  <si>
    <t>MIRN-116Z:C03</t>
  </si>
  <si>
    <t>MIRN-116Z:C04</t>
  </si>
  <si>
    <t>MIRN-116Z:C05</t>
  </si>
  <si>
    <t>MIRN-116Z:C06</t>
  </si>
  <si>
    <t>MIRN-116Z:C07</t>
  </si>
  <si>
    <t>MIRN-116Z:C08</t>
  </si>
  <si>
    <t>MIRN-116Z:C09</t>
  </si>
  <si>
    <t>MIRN-116Z:C10</t>
  </si>
  <si>
    <t>MIRN-116Z:C11</t>
  </si>
  <si>
    <t>MIRN-116Z:C12</t>
  </si>
  <si>
    <t>MIRN-116Z:D01</t>
  </si>
  <si>
    <t>MIRN-116Z:D02</t>
  </si>
  <si>
    <t>MIRN-116Z:D03</t>
  </si>
  <si>
    <t>MIRN-116Z:D04</t>
  </si>
  <si>
    <t>MIRN-116Z:D05</t>
  </si>
  <si>
    <t>MIRN-116Z:D06</t>
  </si>
  <si>
    <t>MIRN-116Z:D07</t>
  </si>
  <si>
    <t>MIRN-116Z:D08</t>
  </si>
  <si>
    <t>MIRN-116Z:D09</t>
  </si>
  <si>
    <t>MIRN-116Z:D10</t>
  </si>
  <si>
    <t>MIRN-116Z:D11</t>
  </si>
  <si>
    <t>MIRN-116Z:D12</t>
  </si>
  <si>
    <t>MIRN-116Z:E01</t>
  </si>
  <si>
    <t>MIRN-116Z:E02</t>
  </si>
  <si>
    <t>MIRN-116Z:E03</t>
  </si>
  <si>
    <t>MIRN-116Z:E04</t>
  </si>
  <si>
    <t>rno-miR-22-5p</t>
  </si>
  <si>
    <t>MIRN-116Z:E05</t>
  </si>
  <si>
    <t>MIRN-116Z:E06</t>
  </si>
  <si>
    <t>MIRN-116Z:E07</t>
  </si>
  <si>
    <t>MIRN-116Z:E08</t>
  </si>
  <si>
    <t>MIRN-116Z:E09</t>
  </si>
  <si>
    <t>MIRN-116Z:E10</t>
  </si>
  <si>
    <t>MIRN-116Z:E11</t>
  </si>
  <si>
    <t>MIRN-116Z:E12</t>
  </si>
  <si>
    <t>MIRN-116Z:F01</t>
  </si>
  <si>
    <t>MIRN-116Z:F02</t>
  </si>
  <si>
    <t>MIRN-116Z:F03</t>
  </si>
  <si>
    <t>rno-miR-29a-5p</t>
  </si>
  <si>
    <t>MIRN-116Z:F04</t>
  </si>
  <si>
    <t>MIRN-116Z:F05</t>
  </si>
  <si>
    <t>MIRN-116Z:F06</t>
  </si>
  <si>
    <t>MIRN-116Z:F07</t>
  </si>
  <si>
    <t>MIRN-116Z:F08</t>
  </si>
  <si>
    <t>MIRN-116Z:F09</t>
  </si>
  <si>
    <t>MIRN-116Z:F10</t>
  </si>
  <si>
    <t>rno-miR-30e-3p</t>
  </si>
  <si>
    <t>MIRN-116Z:F11</t>
  </si>
  <si>
    <t>MIRN-116Z:F12</t>
  </si>
  <si>
    <t>MIRN-116Z:G01</t>
  </si>
  <si>
    <t>MIRN-116Z:G02</t>
  </si>
  <si>
    <t>MIRN-116Z:G03</t>
  </si>
  <si>
    <t>MIRN-116Z:G04</t>
  </si>
  <si>
    <t>MIRN-116Z:G05</t>
  </si>
  <si>
    <t>MIRN-116Z:G06</t>
  </si>
  <si>
    <t>MIRN-116Z:G07</t>
  </si>
  <si>
    <t>MIRN-116Z:G08</t>
  </si>
  <si>
    <t>MIRN-116Z:G09</t>
  </si>
  <si>
    <t>MIRN-116Z:G10</t>
  </si>
  <si>
    <t>MIRN-116Z:G11</t>
  </si>
  <si>
    <t>MIRN-116Z:G12</t>
  </si>
  <si>
    <t>MIRN-116Z:H01</t>
  </si>
  <si>
    <t>MIRN-116Z:H02</t>
  </si>
  <si>
    <t>MIRN-116Z:H03</t>
  </si>
  <si>
    <t>MIRN-116Z:H04</t>
  </si>
  <si>
    <t>MIRN-116Z:H05</t>
  </si>
  <si>
    <t>MIRN-116Z:H06</t>
  </si>
  <si>
    <t>MIRN-116Z:H07</t>
  </si>
  <si>
    <t>MIRN-116Z:H08</t>
  </si>
  <si>
    <t>MIRN-116Z:H09</t>
  </si>
  <si>
    <t>MIRN-116Z:H10</t>
  </si>
  <si>
    <t>MIRN-116Z:H11</t>
  </si>
  <si>
    <t>MIRN-116Z:H12</t>
  </si>
  <si>
    <t>MIRN-117Z:A01</t>
  </si>
  <si>
    <t>MIRN-117Z:A02</t>
  </si>
  <si>
    <t>MIRN-117Z:A03</t>
  </si>
  <si>
    <t>MIRN-117Z:A04</t>
  </si>
  <si>
    <t>MIRN-117Z:A05</t>
  </si>
  <si>
    <t>MIRN-117Z:A06</t>
  </si>
  <si>
    <t>MIRN-117Z:A07</t>
  </si>
  <si>
    <t>MIRN-117Z:A08</t>
  </si>
  <si>
    <t>MIRN-117Z:A09</t>
  </si>
  <si>
    <t>MIRN-117Z:A10</t>
  </si>
  <si>
    <t>MIRN-117Z:A11</t>
  </si>
  <si>
    <t>MIRN-117Z:A12</t>
  </si>
  <si>
    <t>MIRN-117Z:B01</t>
  </si>
  <si>
    <t>MIRN-117Z:B02</t>
  </si>
  <si>
    <t>MIRN-117Z:B03</t>
  </si>
  <si>
    <t>MIRN-117Z:B04</t>
  </si>
  <si>
    <t>MIRN-117Z:B05</t>
  </si>
  <si>
    <t>MIRN-117Z:B06</t>
  </si>
  <si>
    <t>MIRN-117Z:B07</t>
  </si>
  <si>
    <t>MIRN-117Z:B08</t>
  </si>
  <si>
    <t>MIRN-117Z:B09</t>
  </si>
  <si>
    <t>MIRN-117Z:B10</t>
  </si>
  <si>
    <t>MIRN-117Z:B11</t>
  </si>
  <si>
    <t>MIRN-117Z:B12</t>
  </si>
  <si>
    <t>MIRN-117Z:C01</t>
  </si>
  <si>
    <t>MIRN-117Z:C02</t>
  </si>
  <si>
    <t>MIRN-117Z:C03</t>
  </si>
  <si>
    <t>MIRN-117Z:C04</t>
  </si>
  <si>
    <t>MIRN-117Z:C05</t>
  </si>
  <si>
    <t>MIRN-117Z:C06</t>
  </si>
  <si>
    <t>MIRN-117Z:C07</t>
  </si>
  <si>
    <t>MIRN-117Z:C08</t>
  </si>
  <si>
    <t>MIRN-117Z:C09</t>
  </si>
  <si>
    <t>MIRN-117Z:C10</t>
  </si>
  <si>
    <t>MIRN-117Z:C11</t>
  </si>
  <si>
    <t>MIRN-117Z:C12</t>
  </si>
  <si>
    <t>MIRN-117Z:D01</t>
  </si>
  <si>
    <t>MIRN-117Z:D02</t>
  </si>
  <si>
    <t>MIRN-117Z:D03</t>
  </si>
  <si>
    <t>MIRN-117Z:D04</t>
  </si>
  <si>
    <t>MIRN-117Z:D05</t>
  </si>
  <si>
    <t>MIRN-117Z:D06</t>
  </si>
  <si>
    <t>MIRN-117Z:D07</t>
  </si>
  <si>
    <t>MIRN-117Z:D08</t>
  </si>
  <si>
    <t>MIRN-117Z:D09</t>
  </si>
  <si>
    <t>MIRN-117Z:D10</t>
  </si>
  <si>
    <t>MIRN-117Z:D11</t>
  </si>
  <si>
    <t>MIRN-117Z:D12</t>
  </si>
  <si>
    <t>MIRN-117Z:E01</t>
  </si>
  <si>
    <t>MIRN-117Z:E02</t>
  </si>
  <si>
    <t>MIRN-117Z:E03</t>
  </si>
  <si>
    <t>MIRN-117Z:E04</t>
  </si>
  <si>
    <t>MIRN-117Z:E05</t>
  </si>
  <si>
    <t>MIRN-117Z:E06</t>
  </si>
  <si>
    <t>MIRN-117Z:E07</t>
  </si>
  <si>
    <t>MIRN-117Z:E08</t>
  </si>
  <si>
    <t>MIRN-117Z:E09</t>
  </si>
  <si>
    <t>MIRN-117Z:E10</t>
  </si>
  <si>
    <t>MIRN-117Z:E11</t>
  </si>
  <si>
    <t>MIRN-117Z:E12</t>
  </si>
  <si>
    <t>MIRN-117Z:F01</t>
  </si>
  <si>
    <t>MIRN-117Z:F02</t>
  </si>
  <si>
    <t>MIRN-117Z:F03</t>
  </si>
  <si>
    <t>MIRN-117Z:F04</t>
  </si>
  <si>
    <t>MIRN-117Z:F05</t>
  </si>
  <si>
    <t>MIRN-117Z:F06</t>
  </si>
  <si>
    <t>MIRN-117Z:F07</t>
  </si>
  <si>
    <t>MIRN-117Z:F08</t>
  </si>
  <si>
    <t>MIRN-117Z:F09</t>
  </si>
  <si>
    <t>MIRN-117Z:F10</t>
  </si>
  <si>
    <t>MIRN-117Z:F11</t>
  </si>
  <si>
    <t>MIRN-117Z:F12</t>
  </si>
  <si>
    <t>MIRN-117Z:G01</t>
  </si>
  <si>
    <t>MIRN-117Z:G02</t>
  </si>
  <si>
    <t>MIRN-117Z:G03</t>
  </si>
  <si>
    <t>MIRN-117Z:G04</t>
  </si>
  <si>
    <t>MIRN-117Z:G05</t>
  </si>
  <si>
    <t>MIRN-117Z:G06</t>
  </si>
  <si>
    <t>MIRN-117Z:G07</t>
  </si>
  <si>
    <t>MIRN-117Z:G08</t>
  </si>
  <si>
    <t>MIRN-117Z:G09</t>
  </si>
  <si>
    <t>rno-miR-874-3p</t>
  </si>
  <si>
    <t>MIRN-117Z:G10</t>
  </si>
  <si>
    <t>MIRN-117Z:G11</t>
  </si>
  <si>
    <t>MIRN-117Z:G12</t>
  </si>
  <si>
    <t>MIRN-117Z:H01</t>
  </si>
  <si>
    <t>MIRN-117Z:H02</t>
  </si>
  <si>
    <t>MIRN-117Z:H03</t>
  </si>
  <si>
    <t>MIRN-117Z:H04</t>
  </si>
  <si>
    <t>MIRN-117Z:H05</t>
  </si>
  <si>
    <t>MIRN-117Z:H06</t>
  </si>
  <si>
    <t>MIRN-117Z:H07</t>
  </si>
  <si>
    <t>MIRN-117Z:H08</t>
  </si>
  <si>
    <t>MIRN-117Z:H09</t>
  </si>
  <si>
    <t>MIRN-117Z:H10</t>
  </si>
  <si>
    <t>MIRN-117Z:H11</t>
  </si>
  <si>
    <t>MIRN-117Z:H12</t>
  </si>
  <si>
    <t>MIRN-118Z:A01</t>
  </si>
  <si>
    <t>MIRN-118Z:A02</t>
  </si>
  <si>
    <t>MIRN-118Z:A03</t>
  </si>
  <si>
    <t>MIRN-118Z:A04</t>
  </si>
  <si>
    <t>MIRN-118Z:A05</t>
  </si>
  <si>
    <t>MIRN-118Z:A06</t>
  </si>
  <si>
    <t>MIRN-118Z:A07</t>
  </si>
  <si>
    <t>MIRN-118Z:A08</t>
  </si>
  <si>
    <t>MIRN-118Z:A09</t>
  </si>
  <si>
    <t>MIRN-118Z:A10</t>
  </si>
  <si>
    <t>MIRN-118Z:A11</t>
  </si>
  <si>
    <t>MIRN-118Z:A12</t>
  </si>
  <si>
    <t>MIRN-118Z:B01</t>
  </si>
  <si>
    <t>MIRN-118Z:B02</t>
  </si>
  <si>
    <t>MIRN-118Z:B03</t>
  </si>
  <si>
    <t>MIRN-118Z:B04</t>
  </si>
  <si>
    <t>MIRN-118Z:B05</t>
  </si>
  <si>
    <t>MIRN-118Z:B06</t>
  </si>
  <si>
    <t>MIRN-118Z:B07</t>
  </si>
  <si>
    <t>MIRN-118Z:B08</t>
  </si>
  <si>
    <t>MIRN-118Z:B09</t>
  </si>
  <si>
    <t>MIRN-118Z:B10</t>
  </si>
  <si>
    <t>MIRN-118Z:B11</t>
  </si>
  <si>
    <t>MIRN-118Z:B12</t>
  </si>
  <si>
    <t>MIRN-118Z:C01</t>
  </si>
  <si>
    <t>MIRN-118Z:C02</t>
  </si>
  <si>
    <t>MIRN-118Z:C03</t>
  </si>
  <si>
    <t>MIRN-118Z:C04</t>
  </si>
  <si>
    <t>MIRN-118Z:C05</t>
  </si>
  <si>
    <t>MIRN-118Z:C06</t>
  </si>
  <si>
    <t>MIRN-118Z:C07</t>
  </si>
  <si>
    <t>MIRN-118Z:C08</t>
  </si>
  <si>
    <t>MIRN-118Z:C09</t>
  </si>
  <si>
    <t>MIRN-118Z:C10</t>
  </si>
  <si>
    <t>MIRN-118Z:C11</t>
  </si>
  <si>
    <t>MIRN-118Z:C12</t>
  </si>
  <si>
    <t>MIRN-118Z:D01</t>
  </si>
  <si>
    <t>MIRN-118Z:D02</t>
  </si>
  <si>
    <t>MIRN-118Z:D03</t>
  </si>
  <si>
    <t>MIRN-118Z:D04</t>
  </si>
  <si>
    <t>MIRN-118Z:D05</t>
  </si>
  <si>
    <t>MIRN-118Z:D06</t>
  </si>
  <si>
    <t>MIRN-118Z:D07</t>
  </si>
  <si>
    <t>MIRN-118Z:D08</t>
  </si>
  <si>
    <t>MIRN-118Z:D09</t>
  </si>
  <si>
    <t>MIRN-118Z:D10</t>
  </si>
  <si>
    <t>MIRN-118Z:D11</t>
  </si>
  <si>
    <t>MIRN-118Z:D12</t>
  </si>
  <si>
    <t>MIRN-118Z:E01</t>
  </si>
  <si>
    <t>MIRN-118Z:E02</t>
  </si>
  <si>
    <t>MIRN-118Z:E03</t>
  </si>
  <si>
    <t>MIRN-118Z:E04</t>
  </si>
  <si>
    <t>MIRN-118Z:E05</t>
  </si>
  <si>
    <t>MIRN-118Z:E06</t>
  </si>
  <si>
    <t>MIRN-118Z:E07</t>
  </si>
  <si>
    <t>MIRN-118Z:E08</t>
  </si>
  <si>
    <t>MIRN-118Z:E09</t>
  </si>
  <si>
    <t>MIRN-118Z:E10</t>
  </si>
  <si>
    <t>MIRN-118Z:E11</t>
  </si>
  <si>
    <t>MIRN-118Z:E12</t>
  </si>
  <si>
    <t>MIRN-118Z:F01</t>
  </si>
  <si>
    <t>MIRN-118Z:F02</t>
  </si>
  <si>
    <t>MIRN-118Z:F03</t>
  </si>
  <si>
    <t>MIRN-118Z:F04</t>
  </si>
  <si>
    <t>MIRN-118Z:F05</t>
  </si>
  <si>
    <t>MIRN-118Z:F06</t>
  </si>
  <si>
    <t>MIRN-118Z:F07</t>
  </si>
  <si>
    <t>MIRN-118Z:F08</t>
  </si>
  <si>
    <t>MIRN-118Z:F09</t>
  </si>
  <si>
    <t>MIRN-118Z:F10</t>
  </si>
  <si>
    <t>MIRN-118Z:F11</t>
  </si>
  <si>
    <t>MIRN-118Z:F12</t>
  </si>
  <si>
    <t>MIRN-118Z:G01</t>
  </si>
  <si>
    <t>MIRN-118Z:G02</t>
  </si>
  <si>
    <t>MIRN-118Z:G03</t>
  </si>
  <si>
    <t>MIRN-118Z:G04</t>
  </si>
  <si>
    <t>rno-miR-455-3p</t>
  </si>
  <si>
    <t>MIRN-118Z:G05</t>
  </si>
  <si>
    <t>MIRN-118Z:G06</t>
  </si>
  <si>
    <t>MIRN-118Z:G07</t>
  </si>
  <si>
    <t>MIRN-118Z:G08</t>
  </si>
  <si>
    <t>MIRN-118Z:G09</t>
  </si>
  <si>
    <t>MIRN-118Z:G10</t>
  </si>
  <si>
    <t>MIRN-118Z:G11</t>
  </si>
  <si>
    <t>MIRN-118Z:G12</t>
  </si>
  <si>
    <t>MIRN-118Z:H01</t>
  </si>
  <si>
    <t>MIRN-118Z:H02</t>
  </si>
  <si>
    <t>MIRN-118Z:H03</t>
  </si>
  <si>
    <t>MIRN-118Z:H04</t>
  </si>
  <si>
    <t>MIRN-118Z:H05</t>
  </si>
  <si>
    <t>MIRN-118Z:H06</t>
  </si>
  <si>
    <t>MIRN-118Z:H07</t>
  </si>
  <si>
    <t>MIRN-118Z:H08</t>
  </si>
  <si>
    <t>MIRN-118Z:H09</t>
  </si>
  <si>
    <t>MIRN-118Z:H10</t>
  </si>
  <si>
    <t>MIRN-118Z:H11</t>
  </si>
  <si>
    <t>MIRN-118Z:H12</t>
  </si>
  <si>
    <t>MIRN-119Z:A01</t>
  </si>
  <si>
    <t>rno-let-7a-1-3p rno-let-7c-2-3p</t>
  </si>
  <si>
    <t>MIRN-119Z:A02</t>
  </si>
  <si>
    <t>MIRN-119Z:A03</t>
  </si>
  <si>
    <t>rno-let-7b-3p</t>
  </si>
  <si>
    <t>MIRN-119Z:A04</t>
  </si>
  <si>
    <t>MIRN-119Z:A05</t>
  </si>
  <si>
    <t>MIRN-119Z:A06</t>
  </si>
  <si>
    <t>MIRN-119Z:A07</t>
  </si>
  <si>
    <t>MIRN-119Z:A08</t>
  </si>
  <si>
    <t>rno-let-7f-1-3p</t>
  </si>
  <si>
    <t>MIRN-119Z:A09</t>
  </si>
  <si>
    <t>MIRN-119Z:A10</t>
  </si>
  <si>
    <t>MIRN-119Z:A11</t>
  </si>
  <si>
    <t>MIRN-119Z:A12</t>
  </si>
  <si>
    <t>MIRN-119Z:B01</t>
  </si>
  <si>
    <t>MIRN-119Z:B02</t>
  </si>
  <si>
    <t>MIRN-119Z:B03</t>
  </si>
  <si>
    <t>MIRN-119Z:B04</t>
  </si>
  <si>
    <t>MIRN-119Z:B05</t>
  </si>
  <si>
    <t>MIRN-119Z:B06</t>
  </si>
  <si>
    <t>MIRN-119Z:B07</t>
  </si>
  <si>
    <t>MIRN-119Z:B08</t>
  </si>
  <si>
    <t>MIRN-119Z:B09</t>
  </si>
  <si>
    <t>MIRN-119Z:B10</t>
  </si>
  <si>
    <t>MIRN-119Z:B11</t>
  </si>
  <si>
    <t>MIRN-119Z:B12</t>
  </si>
  <si>
    <t>MIRN-119Z:C01</t>
  </si>
  <si>
    <t>MIRN-119Z:C02</t>
  </si>
  <si>
    <t>MIRN-119Z:C03</t>
  </si>
  <si>
    <t>MIRN-119Z:C04</t>
  </si>
  <si>
    <t>MIRN-119Z:C05</t>
  </si>
  <si>
    <t>MIRN-119Z:C06</t>
  </si>
  <si>
    <t>MIRN-119Z:C07</t>
  </si>
  <si>
    <t>MIRN-119Z:C08</t>
  </si>
  <si>
    <t>MIRN-119Z:C09</t>
  </si>
  <si>
    <t>MIRN-119Z:C10</t>
  </si>
  <si>
    <t>MIRN-119Z:C11</t>
  </si>
  <si>
    <t>MIRN-119Z:C12</t>
  </si>
  <si>
    <t>MIRN-119Z:D01</t>
  </si>
  <si>
    <t>MIRN-119Z:D02</t>
  </si>
  <si>
    <t>MIRN-119Z:D03</t>
  </si>
  <si>
    <t>MIRN-119Z:D04</t>
  </si>
  <si>
    <t>MIRN-119Z:D05</t>
  </si>
  <si>
    <t>MIRN-119Z:D06</t>
  </si>
  <si>
    <t>MIRN-119Z:D07</t>
  </si>
  <si>
    <t>MIRN-119Z:D08</t>
  </si>
  <si>
    <t>MIRN-119Z:D09</t>
  </si>
  <si>
    <t>MIRN-119Z:D10</t>
  </si>
  <si>
    <t>MIRN-119Z:D11</t>
  </si>
  <si>
    <t>MIRN-119Z:D12</t>
  </si>
  <si>
    <t>MIRN-119Z:E01</t>
  </si>
  <si>
    <t>MIRN-119Z:E02</t>
  </si>
  <si>
    <t>MIRN-119Z:E03</t>
  </si>
  <si>
    <t>MIRN-119Z:E04</t>
  </si>
  <si>
    <t>MIRN-119Z:E05</t>
  </si>
  <si>
    <t>MIRN-119Z:E06</t>
  </si>
  <si>
    <t>MIRN-119Z:E07</t>
  </si>
  <si>
    <t>MIRN-119Z:E08</t>
  </si>
  <si>
    <t>MIRN-119Z:E09</t>
  </si>
  <si>
    <t>MIRN-119Z:E10</t>
  </si>
  <si>
    <t>MIRN-119Z:E11</t>
  </si>
  <si>
    <t>MIRN-119Z:E12</t>
  </si>
  <si>
    <t>MIRN-119Z:F01</t>
  </si>
  <si>
    <t>MIRN-119Z:F02</t>
  </si>
  <si>
    <t>MIRN-119Z:F03</t>
  </si>
  <si>
    <t>MIRN-119Z:F04</t>
  </si>
  <si>
    <t>MIRN-119Z:F05</t>
  </si>
  <si>
    <t>MIRN-119Z:F06</t>
  </si>
  <si>
    <t>MIRN-119Z:F07</t>
  </si>
  <si>
    <t>MIRN-119Z:F08</t>
  </si>
  <si>
    <t>MIRN-119Z:F09</t>
  </si>
  <si>
    <t>MIRN-119Z:F10</t>
  </si>
  <si>
    <t>MIRN-119Z:F11</t>
  </si>
  <si>
    <t>MIRN-119Z:F12</t>
  </si>
  <si>
    <t>MIRN-119Z:G01</t>
  </si>
  <si>
    <t>MIRN-119Z:G02</t>
  </si>
  <si>
    <t>MIRN-119Z:G03</t>
  </si>
  <si>
    <t>rno-miR-449c-5p</t>
  </si>
  <si>
    <t>MIRN-119Z:G04</t>
  </si>
  <si>
    <t>MIRN-119Z:G05</t>
  </si>
  <si>
    <t>rno-miR-542-5p</t>
  </si>
  <si>
    <t>MIRN-119Z:G06</t>
  </si>
  <si>
    <t>MIRN-119Z:G07</t>
  </si>
  <si>
    <t>MIRN-119Z:G08</t>
  </si>
  <si>
    <t>MIRN-119Z:G09</t>
  </si>
  <si>
    <t>MIRN-119Z:G10</t>
  </si>
  <si>
    <t>rno-miR-98-3p</t>
  </si>
  <si>
    <t>MIRN-119Z:G11</t>
  </si>
  <si>
    <t>MIRN-119Z:G12</t>
  </si>
  <si>
    <t>MIRN-119Z:H01</t>
  </si>
  <si>
    <t>MIRN-119Z:H02</t>
  </si>
  <si>
    <t>MIRN-119Z:H03</t>
  </si>
  <si>
    <t>MIRN-119Z:H04</t>
  </si>
  <si>
    <t>MIRN-119Z:H05</t>
  </si>
  <si>
    <t>MIRN-119Z:H06</t>
  </si>
  <si>
    <t>MIRN-119Z:H07</t>
  </si>
  <si>
    <t>MIRN-119Z:H08</t>
  </si>
  <si>
    <t>MIRN-119Z:H09</t>
  </si>
  <si>
    <t>MIRN-119Z:H10</t>
  </si>
  <si>
    <t>MIRN-119Z:H11</t>
  </si>
  <si>
    <t>MIRN-119Z:H12</t>
  </si>
  <si>
    <t>MIRN-120Z:A01</t>
  </si>
  <si>
    <t>MIRN-120Z:A02</t>
  </si>
  <si>
    <t>MIRN-120Z:A03</t>
  </si>
  <si>
    <t>MIRN-120Z:A04</t>
  </si>
  <si>
    <t>MIRN-120Z:A05</t>
  </si>
  <si>
    <t>MIRN-120Z:A06</t>
  </si>
  <si>
    <t>MIRN-120Z:A07</t>
  </si>
  <si>
    <t>MIRN-120Z:A08</t>
  </si>
  <si>
    <t>MIRN-120Z:A09</t>
  </si>
  <si>
    <t>MIRN-120Z:A10</t>
  </si>
  <si>
    <t>rno-miR-132-5p</t>
  </si>
  <si>
    <t>MIRN-120Z:A11</t>
  </si>
  <si>
    <t>MIRN-120Z:A12</t>
  </si>
  <si>
    <t>MIRN-120Z:B01</t>
  </si>
  <si>
    <t>MIRN-120Z:B02</t>
  </si>
  <si>
    <t>MIRN-120Z:B03</t>
  </si>
  <si>
    <t>MIRN-120Z:B04</t>
  </si>
  <si>
    <t>MIRN-120Z:B05</t>
  </si>
  <si>
    <t>MIRN-120Z:B06</t>
  </si>
  <si>
    <t>MIRN-120Z:B07</t>
  </si>
  <si>
    <t>MIRN-120Z:B08</t>
  </si>
  <si>
    <t>MIRN-120Z:B09</t>
  </si>
  <si>
    <t>MIRN-120Z:B10</t>
  </si>
  <si>
    <t>MIRN-120Z:B11</t>
  </si>
  <si>
    <t>MIRN-120Z:B12</t>
  </si>
  <si>
    <t>MIRN-120Z:C01</t>
  </si>
  <si>
    <t>MIRN-120Z:C02</t>
  </si>
  <si>
    <t>MIRN-120Z:C03</t>
  </si>
  <si>
    <t>MIRN-120Z:C04</t>
  </si>
  <si>
    <t>MIRN-120Z:C05</t>
  </si>
  <si>
    <t>MIRN-120Z:C06</t>
  </si>
  <si>
    <t>MIRN-120Z:C07</t>
  </si>
  <si>
    <t>rno-miR-204-3p</t>
  </si>
  <si>
    <t>MIRN-120Z:C08</t>
  </si>
  <si>
    <t>MIRN-120Z:C09</t>
  </si>
  <si>
    <t>MIRN-120Z:C10</t>
  </si>
  <si>
    <t>MIRN-120Z:C11</t>
  </si>
  <si>
    <t>MIRN-120Z:C12</t>
  </si>
  <si>
    <t>MIRN-120Z:D01</t>
  </si>
  <si>
    <t>MIRN-120Z:D02</t>
  </si>
  <si>
    <t>MIRN-120Z:D03</t>
  </si>
  <si>
    <t>rno-miR-219a-2-3p</t>
  </si>
  <si>
    <t>MIRN-120Z:D04</t>
  </si>
  <si>
    <t>MIRN-120Z:D05</t>
  </si>
  <si>
    <t>MIRN-120Z:D06</t>
  </si>
  <si>
    <t>MIRN-120Z:D07</t>
  </si>
  <si>
    <t>MIRN-120Z:D08</t>
  </si>
  <si>
    <t>MIRN-120Z:D09</t>
  </si>
  <si>
    <t>MIRN-120Z:D10</t>
  </si>
  <si>
    <t>MIRN-120Z:D11</t>
  </si>
  <si>
    <t>MIRN-120Z:D12</t>
  </si>
  <si>
    <t>MIRN-120Z:E01</t>
  </si>
  <si>
    <t>MIRN-120Z:E02</t>
  </si>
  <si>
    <t>MIRN-120Z:E03</t>
  </si>
  <si>
    <t>MIRN-120Z:E04</t>
  </si>
  <si>
    <t>rno-miR-331-5p</t>
  </si>
  <si>
    <t>MIRN-120Z:E05</t>
  </si>
  <si>
    <t>MIRN-120Z:E06</t>
  </si>
  <si>
    <t>MIRN-120Z:E07</t>
  </si>
  <si>
    <t>MIRN-120Z:E08</t>
  </si>
  <si>
    <t>MIRN-120Z:E09</t>
  </si>
  <si>
    <t>MIRN-120Z:E10</t>
  </si>
  <si>
    <t>rno-miR-369-5p</t>
  </si>
  <si>
    <t>MIRN-120Z:E11</t>
  </si>
  <si>
    <t>MIRN-120Z:E12</t>
  </si>
  <si>
    <t>rno-miR-376b-5p</t>
  </si>
  <si>
    <t>MIRN-120Z:F01</t>
  </si>
  <si>
    <t>MIRN-120Z:F02</t>
  </si>
  <si>
    <t>rno-miR-379-3p</t>
  </si>
  <si>
    <t>MIRN-120Z:F03</t>
  </si>
  <si>
    <t>MIRN-120Z:F04</t>
  </si>
  <si>
    <t>rno-miR-434-3p</t>
  </si>
  <si>
    <t>MIRN-120Z:F05</t>
  </si>
  <si>
    <t>MIRN-120Z:F06</t>
  </si>
  <si>
    <t>rno-miR-463-3p</t>
  </si>
  <si>
    <t>MIRN-120Z:F07</t>
  </si>
  <si>
    <t>MIRN-120Z:F08</t>
  </si>
  <si>
    <t>MIRN-120Z:F09</t>
  </si>
  <si>
    <t>MIRN-120Z:F10</t>
  </si>
  <si>
    <t>rno-miR-505-5p</t>
  </si>
  <si>
    <t>MIRN-120Z:F11</t>
  </si>
  <si>
    <t>rno-miR-543-3p</t>
  </si>
  <si>
    <t>MIRN-120Z:F12</t>
  </si>
  <si>
    <t>rno-miR-665</t>
  </si>
  <si>
    <t>MIRN-120Z:G01</t>
  </si>
  <si>
    <t>rno-miR-672-3p</t>
  </si>
  <si>
    <t>MIRN-120Z:G02</t>
  </si>
  <si>
    <t>MIRN-120Z:G03</t>
  </si>
  <si>
    <t>rno-miR-674-5p</t>
  </si>
  <si>
    <t>MIRN-120Z:G04</t>
  </si>
  <si>
    <t>rno-miR-742-3p</t>
  </si>
  <si>
    <t>MIRN-120Z:G05</t>
  </si>
  <si>
    <t>rno-miR-760-5p</t>
  </si>
  <si>
    <t>MIRN-120Z:G06</t>
  </si>
  <si>
    <t>MIRN-120Z:G07</t>
  </si>
  <si>
    <t>rno-miR-872-5p</t>
  </si>
  <si>
    <t>MIRN-120Z:G08</t>
  </si>
  <si>
    <t>MIRN-120Z:G09</t>
  </si>
  <si>
    <t>MIRN-120Z:G10</t>
  </si>
  <si>
    <t>MIRN-120Z:G11</t>
  </si>
  <si>
    <t>MIRN-120Z:G12</t>
  </si>
  <si>
    <t>MIRN-120Z:H01</t>
  </si>
  <si>
    <t>MIRN-120Z:H02</t>
  </si>
  <si>
    <t>MIRN-120Z:H03</t>
  </si>
  <si>
    <t>MIRN-120Z:H04</t>
  </si>
  <si>
    <t>MIRN-120Z:H05</t>
  </si>
  <si>
    <t>MIRN-120Z:H06</t>
  </si>
  <si>
    <t>MIRN-120Z:H07</t>
  </si>
  <si>
    <t>MIRN-120Z:H08</t>
  </si>
  <si>
    <t>MIRN-120Z:H09</t>
  </si>
  <si>
    <t>MIRN-120Z:H10</t>
  </si>
  <si>
    <t>MIRN-120Z:H11</t>
  </si>
  <si>
    <t>MIRN-120Z:H12</t>
  </si>
  <si>
    <t>MIRN-121Z:A01</t>
  </si>
  <si>
    <t>MIRN-121Z:A02</t>
  </si>
  <si>
    <t>MIRN-121Z:A03</t>
  </si>
  <si>
    <t>MIRN-121Z:A04</t>
  </si>
  <si>
    <t>MIRN-121Z:A05</t>
  </si>
  <si>
    <t>MIRN-121Z:A06</t>
  </si>
  <si>
    <t>MIRN-121Z:A07</t>
  </si>
  <si>
    <t>MIRN-121Z:A08</t>
  </si>
  <si>
    <t>MIRN-121Z:A09</t>
  </si>
  <si>
    <t>MIRN-121Z:A10</t>
  </si>
  <si>
    <t>MIRN-121Z:A11</t>
  </si>
  <si>
    <t>MIRN-121Z:A12</t>
  </si>
  <si>
    <t>MIRN-121Z:B01</t>
  </si>
  <si>
    <t>MIRN-121Z:B02</t>
  </si>
  <si>
    <t>MIRN-121Z:B03</t>
  </si>
  <si>
    <t>MIRN-121Z:B04</t>
  </si>
  <si>
    <t>MIRN-121Z:B05</t>
  </si>
  <si>
    <t>MIRN-121Z:B06</t>
  </si>
  <si>
    <t>MIRN-121Z:B07</t>
  </si>
  <si>
    <t>MIRN-121Z:B08</t>
  </si>
  <si>
    <t>MIRN-121Z:B09</t>
  </si>
  <si>
    <t>MIRN-121Z:B10</t>
  </si>
  <si>
    <t>MIRN-121Z:B11</t>
  </si>
  <si>
    <t>MIRN-121Z:B12</t>
  </si>
  <si>
    <t>MIRN-121Z:C01</t>
  </si>
  <si>
    <t>MIRN-121Z:C02</t>
  </si>
  <si>
    <t>MIRN-121Z:C03</t>
  </si>
  <si>
    <t>MIRN-121Z:C04</t>
  </si>
  <si>
    <t>MIRN-121Z:C05</t>
  </si>
  <si>
    <t>MIRN-121Z:C06</t>
  </si>
  <si>
    <t>MIRN-121Z:C07</t>
  </si>
  <si>
    <t>MIRN-121Z:C08</t>
  </si>
  <si>
    <t>MIRN-121Z:C09</t>
  </si>
  <si>
    <t>MIRN-121Z:C10</t>
  </si>
  <si>
    <t>MIRN-121Z:C11</t>
  </si>
  <si>
    <t>MIRN-121Z:C12</t>
  </si>
  <si>
    <t>rno-miR-188-5p</t>
  </si>
  <si>
    <t>MIRN-121Z:D01</t>
  </si>
  <si>
    <t>rno-miR-18a-3p</t>
  </si>
  <si>
    <t>MIRN-121Z:D02</t>
  </si>
  <si>
    <t>MIRN-121Z:D03</t>
  </si>
  <si>
    <t>MIRN-121Z:D04</t>
  </si>
  <si>
    <t>MIRN-121Z:D05</t>
  </si>
  <si>
    <t>MIRN-121Z:D06</t>
  </si>
  <si>
    <t>MIRN-121Z:D07</t>
  </si>
  <si>
    <t>MIRN-121Z:D08</t>
  </si>
  <si>
    <t>MIRN-121Z:D09</t>
  </si>
  <si>
    <t>MIRN-121Z:D10</t>
  </si>
  <si>
    <t>MIRN-121Z:D11</t>
  </si>
  <si>
    <t>MIRN-121Z:D12</t>
  </si>
  <si>
    <t>MIRN-121Z:E01</t>
  </si>
  <si>
    <t>MIRN-121Z:E02</t>
  </si>
  <si>
    <t>MIRN-121Z:E03</t>
  </si>
  <si>
    <t>MIRN-121Z:E04</t>
  </si>
  <si>
    <t>MIRN-121Z:E05</t>
  </si>
  <si>
    <t>MIRN-121Z:E06</t>
  </si>
  <si>
    <t>MIRN-121Z:E07</t>
  </si>
  <si>
    <t>MIRN-121Z:E08</t>
  </si>
  <si>
    <t>MIRN-121Z:E09</t>
  </si>
  <si>
    <t>MIRN-121Z:E10</t>
  </si>
  <si>
    <t>MIRN-121Z:E11</t>
  </si>
  <si>
    <t>MIRN-121Z:E12</t>
  </si>
  <si>
    <t>MIRN-121Z:F01</t>
  </si>
  <si>
    <t>MIRN-121Z:F02</t>
  </si>
  <si>
    <t>MIRN-121Z:F03</t>
  </si>
  <si>
    <t>MIRN-121Z:F04</t>
  </si>
  <si>
    <t>MIRN-121Z:F05</t>
  </si>
  <si>
    <t>MIRN-121Z:F06</t>
  </si>
  <si>
    <t>MIRN-121Z:F07</t>
  </si>
  <si>
    <t>MIRN-121Z:F08</t>
  </si>
  <si>
    <t>MIRN-121Z:F09</t>
  </si>
  <si>
    <t>MIRN-121Z:F10</t>
  </si>
  <si>
    <t>MIRN-121Z:F11</t>
  </si>
  <si>
    <t>MIRN-121Z:F12</t>
  </si>
  <si>
    <t>MIRN-121Z:G01</t>
  </si>
  <si>
    <t>MIRN-121Z:G02</t>
  </si>
  <si>
    <t>MIRN-121Z:G03</t>
  </si>
  <si>
    <t>MIRN-121Z:G04</t>
  </si>
  <si>
    <t>MIRN-121Z:G05</t>
  </si>
  <si>
    <t>MIRN-121Z:G06</t>
  </si>
  <si>
    <t>MIRN-121Z:G07</t>
  </si>
  <si>
    <t>MIRN-121Z:G08</t>
  </si>
  <si>
    <t>MIRN-121Z:G09</t>
  </si>
  <si>
    <t>rno-miR-935</t>
  </si>
  <si>
    <t>MIRN-121Z:G10</t>
  </si>
  <si>
    <t>MIRN-121Z:G11</t>
  </si>
  <si>
    <t>MIRN-121Z:G12</t>
  </si>
  <si>
    <t>MIRN-121Z:H01</t>
  </si>
  <si>
    <t>MIRN-121Z:H02</t>
  </si>
  <si>
    <t>MIRN-121Z:H03</t>
  </si>
  <si>
    <t>MIRN-121Z:H04</t>
  </si>
  <si>
    <t>MIRN-121Z:H05</t>
  </si>
  <si>
    <t>MIRN-121Z:H06</t>
  </si>
  <si>
    <t>MIRN-121Z:H07</t>
  </si>
  <si>
    <t>MIRN-121Z:H08</t>
  </si>
  <si>
    <t>MIRN-121Z:H09</t>
  </si>
  <si>
    <t>MIRN-121Z:H10</t>
  </si>
  <si>
    <t>MIRN-121Z:H11</t>
  </si>
  <si>
    <t>MIRN-121Z:H12</t>
  </si>
  <si>
    <t>MIRN-122Z:A01</t>
  </si>
  <si>
    <t>MIRN-122Z:A02</t>
  </si>
  <si>
    <t>MIRN-122Z:A03</t>
  </si>
  <si>
    <t>MIRN-122Z:A04</t>
  </si>
  <si>
    <t>MIRN-122Z:A05</t>
  </si>
  <si>
    <t>MIRN-122Z:A06</t>
  </si>
  <si>
    <t>MIRN-122Z:A07</t>
  </si>
  <si>
    <t>MIRN-122Z:A08</t>
  </si>
  <si>
    <t>MIRN-122Z:A09</t>
  </si>
  <si>
    <t>MIRN-122Z:A10</t>
  </si>
  <si>
    <t>MIRN-122Z:A11</t>
  </si>
  <si>
    <t>MIRN-122Z:A12</t>
  </si>
  <si>
    <t>MIRN-122Z:B01</t>
  </si>
  <si>
    <t>MIRN-122Z:B02</t>
  </si>
  <si>
    <t>MIRN-122Z:B03</t>
  </si>
  <si>
    <t>MIRN-122Z:B04</t>
  </si>
  <si>
    <t>MIRN-122Z:B05</t>
  </si>
  <si>
    <t>MIRN-122Z:B06</t>
  </si>
  <si>
    <t>MIRN-122Z:B07</t>
  </si>
  <si>
    <t>MIRN-122Z:B08</t>
  </si>
  <si>
    <t>MIRN-122Z:B09</t>
  </si>
  <si>
    <t>MIRN-122Z:B10</t>
  </si>
  <si>
    <t>MIRN-122Z:B11</t>
  </si>
  <si>
    <t>MIRN-122Z:B12</t>
  </si>
  <si>
    <t>MIRN-122Z:C01</t>
  </si>
  <si>
    <t>MIRN-122Z:C02</t>
  </si>
  <si>
    <t>MIRN-122Z:C03</t>
  </si>
  <si>
    <t>MIRN-122Z:C04</t>
  </si>
  <si>
    <t>MIRN-122Z:C05</t>
  </si>
  <si>
    <t>MIRN-122Z:C06</t>
  </si>
  <si>
    <t>MIRN-122Z:C07</t>
  </si>
  <si>
    <t>MIRN-122Z:C08</t>
  </si>
  <si>
    <t>MIRN-122Z:C09</t>
  </si>
  <si>
    <t>MIRN-122Z:C10</t>
  </si>
  <si>
    <t>MIRN-122Z:C11</t>
  </si>
  <si>
    <t>MIRN-122Z:C12</t>
  </si>
  <si>
    <t>MIRN-122Z:D01</t>
  </si>
  <si>
    <t>MIRN-122Z:D02</t>
  </si>
  <si>
    <t>MIRN-122Z:D03</t>
  </si>
  <si>
    <t>MIRN-122Z:D04</t>
  </si>
  <si>
    <t>MIRN-122Z:D05</t>
  </si>
  <si>
    <t>MIRN-122Z:D06</t>
  </si>
  <si>
    <t>MIRN-122Z:D07</t>
  </si>
  <si>
    <t>MIRN-122Z:D08</t>
  </si>
  <si>
    <t>MIRN-122Z:D09</t>
  </si>
  <si>
    <t>MIRN-122Z:D10</t>
  </si>
  <si>
    <t>MIRN-122Z:D11</t>
  </si>
  <si>
    <t>rno-miR-24-2-5p</t>
  </si>
  <si>
    <t>MIRN-122Z:D12</t>
  </si>
  <si>
    <t>MIRN-122Z:E01</t>
  </si>
  <si>
    <t>MIRN-122Z:E02</t>
  </si>
  <si>
    <t>MIRN-122Z:E03</t>
  </si>
  <si>
    <t>rno-miR-291a-5p</t>
  </si>
  <si>
    <t>MIRN-122Z:E04</t>
  </si>
  <si>
    <t>MIRN-122Z:E05</t>
  </si>
  <si>
    <t>rno-miR-292-5p</t>
  </si>
  <si>
    <t>MIRN-122Z:E06</t>
  </si>
  <si>
    <t>rno-miR-293-5p</t>
  </si>
  <si>
    <t>MIRN-122Z:E07</t>
  </si>
  <si>
    <t>rno-miR-295-3p</t>
  </si>
  <si>
    <t>MIRN-122Z:E08</t>
  </si>
  <si>
    <t>rno-miR-295-5p</t>
  </si>
  <si>
    <t>MIRN-122Z:E09</t>
  </si>
  <si>
    <t>MIRN-122Z:E10</t>
  </si>
  <si>
    <t>MIRN-122Z:E11</t>
  </si>
  <si>
    <t>MIRN-122Z:E12</t>
  </si>
  <si>
    <t>MIRN-122Z:F01</t>
  </si>
  <si>
    <t>MIRN-122Z:F02</t>
  </si>
  <si>
    <t>MIRN-122Z:F03</t>
  </si>
  <si>
    <t>MIRN-122Z:F04</t>
  </si>
  <si>
    <t>MIRN-122Z:F05</t>
  </si>
  <si>
    <t>MIRN-122Z:F06</t>
  </si>
  <si>
    <t>MIRN-122Z:F07</t>
  </si>
  <si>
    <t>MIRN-122Z:F08</t>
  </si>
  <si>
    <t>rno-miR-378a-5p</t>
  </si>
  <si>
    <t>MIRN-122Z:F09</t>
  </si>
  <si>
    <t>MIRN-122Z:F10</t>
  </si>
  <si>
    <t>MIRN-122Z:F11</t>
  </si>
  <si>
    <t>rno-miR-483-5p</t>
  </si>
  <si>
    <t>MIRN-122Z:F12</t>
  </si>
  <si>
    <t>MIRN-122Z:G01</t>
  </si>
  <si>
    <t>MIRN-122Z:G02</t>
  </si>
  <si>
    <t>MIRN-122Z:G03</t>
  </si>
  <si>
    <t>MIRN-122Z:G04</t>
  </si>
  <si>
    <t>MIRN-122Z:G05</t>
  </si>
  <si>
    <t>MIRN-122Z:G06</t>
  </si>
  <si>
    <t>rno-miR-667-3p</t>
  </si>
  <si>
    <t>MIRN-122Z:G07</t>
  </si>
  <si>
    <t>rno-miR-741-3p</t>
  </si>
  <si>
    <t>MIRN-122Z:G08</t>
  </si>
  <si>
    <t>rno-miR-881-3p</t>
  </si>
  <si>
    <t>MIRN-122Z:G09</t>
  </si>
  <si>
    <t>MIRN-122Z:G10</t>
  </si>
  <si>
    <t>MIRN-122Z:G11</t>
  </si>
  <si>
    <t>MIRN-122Z:G12</t>
  </si>
  <si>
    <t>MIRN-122Z:H01</t>
  </si>
  <si>
    <t>MIRN-122Z:H02</t>
  </si>
  <si>
    <t>MIRN-122Z:H03</t>
  </si>
  <si>
    <t>MIRN-122Z:H04</t>
  </si>
  <si>
    <t>MIRN-122Z:H05</t>
  </si>
  <si>
    <t>MIRN-122Z:H06</t>
  </si>
  <si>
    <t>MIRN-122Z:H07</t>
  </si>
  <si>
    <t>MIRN-122Z:H08</t>
  </si>
  <si>
    <t>MIRN-122Z:H09</t>
  </si>
  <si>
    <t>MIRN-122Z:H10</t>
  </si>
  <si>
    <t>MIRN-122Z:H11</t>
  </si>
  <si>
    <t>MIRN-122Z:H12</t>
  </si>
  <si>
    <t>MIFD-001Z:A01</t>
  </si>
  <si>
    <t>cfa-let-7a</t>
  </si>
  <si>
    <t>MIFD-001Z:A02</t>
  </si>
  <si>
    <t>cfa-let-7b</t>
  </si>
  <si>
    <t>MIFD-001Z:A03</t>
  </si>
  <si>
    <t>cfa-let-7c</t>
  </si>
  <si>
    <t>MIFD-001Z:A04</t>
  </si>
  <si>
    <t>cfa-let-7f</t>
  </si>
  <si>
    <t>MIFD-001Z:A05</t>
  </si>
  <si>
    <t>cfa-let-7g</t>
  </si>
  <si>
    <t>MIFD-001Z:A06</t>
  </si>
  <si>
    <t>cfa-miR-1</t>
  </si>
  <si>
    <t>MIFD-001Z:A07</t>
  </si>
  <si>
    <t>cfa-miR-101</t>
  </si>
  <si>
    <t>MIFD-001Z:A08</t>
  </si>
  <si>
    <t>cfa-miR-103</t>
  </si>
  <si>
    <t>MIFD-001Z:A09</t>
  </si>
  <si>
    <t>cfa-miR-106a</t>
  </si>
  <si>
    <t>MIFD-001Z:A10</t>
  </si>
  <si>
    <t>cfa-miR-106b</t>
  </si>
  <si>
    <t>MIFD-001Z:A11</t>
  </si>
  <si>
    <t>cfa-miR-10b</t>
  </si>
  <si>
    <t>MIFD-001Z:A12</t>
  </si>
  <si>
    <t>cfa-miR-122</t>
  </si>
  <si>
    <t>MIFD-001Z:B01</t>
  </si>
  <si>
    <t>cfa-miR-124</t>
  </si>
  <si>
    <t>MIFD-001Z:B02</t>
  </si>
  <si>
    <t>cfa-miR-125a</t>
  </si>
  <si>
    <t>MIFD-001Z:B03</t>
  </si>
  <si>
    <t>cfa-miR-125b</t>
  </si>
  <si>
    <t>MIFD-001Z:B04</t>
  </si>
  <si>
    <t>cfa-miR-126</t>
  </si>
  <si>
    <t>MIFD-001Z:B05</t>
  </si>
  <si>
    <t>cfa-miR-130a</t>
  </si>
  <si>
    <t>MIFD-001Z:B06</t>
  </si>
  <si>
    <t>cfa-miR-133a</t>
  </si>
  <si>
    <t>MIFD-001Z:B07</t>
  </si>
  <si>
    <t>cfa-miR-133b</t>
  </si>
  <si>
    <t>MIFD-001Z:B08</t>
  </si>
  <si>
    <t>cfa-miR-137</t>
  </si>
  <si>
    <t>MIFD-001Z:B09</t>
  </si>
  <si>
    <t>cfa-miR-141</t>
  </si>
  <si>
    <t>MIFD-001Z:B10</t>
  </si>
  <si>
    <t>cfa-miR-143</t>
  </si>
  <si>
    <t>MIFD-001Z:B11</t>
  </si>
  <si>
    <t>cfa-miR-145</t>
  </si>
  <si>
    <t>MIFD-001Z:B12</t>
  </si>
  <si>
    <t>cfa-miR-146a</t>
  </si>
  <si>
    <t>MIFD-001Z:C01</t>
  </si>
  <si>
    <t>cfa-miR-146b</t>
  </si>
  <si>
    <t>MIFD-001Z:C02</t>
  </si>
  <si>
    <t>cfa-miR-148a</t>
  </si>
  <si>
    <t>MIFD-001Z:C03</t>
  </si>
  <si>
    <t>cfa-miR-150</t>
  </si>
  <si>
    <t>MIFD-001Z:C04</t>
  </si>
  <si>
    <t>cfa-miR-15a</t>
  </si>
  <si>
    <t>MIFD-001Z:C05</t>
  </si>
  <si>
    <t>cfa-miR-15b</t>
  </si>
  <si>
    <t>MIFD-001Z:C06</t>
  </si>
  <si>
    <t>cfa-miR-16</t>
  </si>
  <si>
    <t>MIFD-001Z:C07</t>
  </si>
  <si>
    <t>cfa-miR-17</t>
  </si>
  <si>
    <t>MIFD-001Z:C08</t>
  </si>
  <si>
    <t>cfa-miR-181a</t>
  </si>
  <si>
    <t>MIFD-001Z:C09</t>
  </si>
  <si>
    <t>cfa-miR-181b</t>
  </si>
  <si>
    <t>MIFD-001Z:C10</t>
  </si>
  <si>
    <t>cfa-miR-182</t>
  </si>
  <si>
    <t>MIFD-001Z:C11</t>
  </si>
  <si>
    <t>cfa-miR-183</t>
  </si>
  <si>
    <t>MIFD-001Z:C12</t>
  </si>
  <si>
    <t>cfa-miR-184</t>
  </si>
  <si>
    <t>MIFD-001Z:D01</t>
  </si>
  <si>
    <t>cfa-miR-18a</t>
  </si>
  <si>
    <t>MIFD-001Z:D02</t>
  </si>
  <si>
    <t>cfa-miR-191</t>
  </si>
  <si>
    <t>MIFD-001Z:D03</t>
  </si>
  <si>
    <t>cfa-miR-192</t>
  </si>
  <si>
    <t>MIFD-001Z:D04</t>
  </si>
  <si>
    <t>cfa-miR-195</t>
  </si>
  <si>
    <t>MIFD-001Z:D05</t>
  </si>
  <si>
    <t>cfa-miR-196a</t>
  </si>
  <si>
    <t>MIFD-001Z:D06</t>
  </si>
  <si>
    <t>cfa-miR-19a</t>
  </si>
  <si>
    <t>MIFD-001Z:D07</t>
  </si>
  <si>
    <t>cfa-miR-200a</t>
  </si>
  <si>
    <t>MIFD-001Z:D08</t>
  </si>
  <si>
    <t>cfa-miR-200b</t>
  </si>
  <si>
    <t>MIFD-001Z:D09</t>
  </si>
  <si>
    <t>cfa-miR-200c</t>
  </si>
  <si>
    <t>MIFD-001Z:D10</t>
  </si>
  <si>
    <t>cfa-miR-203</t>
  </si>
  <si>
    <t>MIFD-001Z:D11</t>
  </si>
  <si>
    <t>cfa-miR-204</t>
  </si>
  <si>
    <t>MIFD-001Z:D12</t>
  </si>
  <si>
    <t>cfa-miR-205</t>
  </si>
  <si>
    <t>MIFD-001Z:E01</t>
  </si>
  <si>
    <t>cfa-miR-20a</t>
  </si>
  <si>
    <t>MIFD-001Z:E02</t>
  </si>
  <si>
    <t>cfa-miR-21</t>
  </si>
  <si>
    <t>MIFD-001Z:E03</t>
  </si>
  <si>
    <t>cfa-miR-210</t>
  </si>
  <si>
    <t>MIFD-001Z:E04</t>
  </si>
  <si>
    <t>cfa-miR-214</t>
  </si>
  <si>
    <t>MIFD-001Z:E05</t>
  </si>
  <si>
    <t>cfa-miR-218</t>
  </si>
  <si>
    <t>MIFD-001Z:E06</t>
  </si>
  <si>
    <t>cfa-miR-22</t>
  </si>
  <si>
    <t>MIFD-001Z:E07</t>
  </si>
  <si>
    <t>cfa-miR-222</t>
  </si>
  <si>
    <t>MIFD-001Z:E08</t>
  </si>
  <si>
    <t>cfa-miR-223</t>
  </si>
  <si>
    <t>MIFD-001Z:E09</t>
  </si>
  <si>
    <t>cfa-miR-224</t>
  </si>
  <si>
    <t>MIFD-001Z:E10</t>
  </si>
  <si>
    <t>cfa-miR-23a</t>
  </si>
  <si>
    <t>MIFD-001Z:E11</t>
  </si>
  <si>
    <t>cfa-miR-23b</t>
  </si>
  <si>
    <t>MIFD-001Z:E12</t>
  </si>
  <si>
    <t>cfa-miR-24</t>
  </si>
  <si>
    <t>MIFD-001Z:F01</t>
  </si>
  <si>
    <t>cfa-miR-25</t>
  </si>
  <si>
    <t>MIFD-001Z:F02</t>
  </si>
  <si>
    <t>cfa-miR-26a</t>
  </si>
  <si>
    <t>MIFD-001Z:F03</t>
  </si>
  <si>
    <t>cfa-miR-27a</t>
  </si>
  <si>
    <t>MIFD-001Z:F04</t>
  </si>
  <si>
    <t>cfa-miR-27b</t>
  </si>
  <si>
    <t>MIFD-001Z:F05</t>
  </si>
  <si>
    <t>cfa-miR-29b</t>
  </si>
  <si>
    <t>MIFD-001Z:F06</t>
  </si>
  <si>
    <t>cfa-miR-29c</t>
  </si>
  <si>
    <t>MIFD-001Z:F07</t>
  </si>
  <si>
    <t>cfa-miR-30b</t>
  </si>
  <si>
    <t>MIFD-001Z:F08</t>
  </si>
  <si>
    <t>cfa-miR-30c</t>
  </si>
  <si>
    <t>MIFD-001Z:F09</t>
  </si>
  <si>
    <t>cfa-miR-30d</t>
  </si>
  <si>
    <t>MIFD-001Z:F10</t>
  </si>
  <si>
    <t>cfa-miR-31</t>
  </si>
  <si>
    <t>MIFD-001Z:F11</t>
  </si>
  <si>
    <t>cfa-miR-335</t>
  </si>
  <si>
    <t>MIFD-001Z:F12</t>
  </si>
  <si>
    <t>cfa-miR-342</t>
  </si>
  <si>
    <t>MIFD-001Z:G01</t>
  </si>
  <si>
    <t>cfa-miR-34a</t>
  </si>
  <si>
    <t>MIFD-001Z:G02</t>
  </si>
  <si>
    <t>cfa-miR-34b</t>
  </si>
  <si>
    <t>MIFD-001Z:G03</t>
  </si>
  <si>
    <t>cfa-miR-34c</t>
  </si>
  <si>
    <t>MIFD-001Z:G04</t>
  </si>
  <si>
    <t>cfa-miR-375</t>
  </si>
  <si>
    <t>MIFD-001Z:G05</t>
  </si>
  <si>
    <t>cfa-miR-378</t>
  </si>
  <si>
    <t>MIFD-001Z:G06</t>
  </si>
  <si>
    <t>cfa-miR-451</t>
  </si>
  <si>
    <t>MIFD-001Z:G07</t>
  </si>
  <si>
    <t>cfa-miR-499</t>
  </si>
  <si>
    <t>MIFD-001Z:G08</t>
  </si>
  <si>
    <t>cfa-miR-7</t>
  </si>
  <si>
    <t>MIFD-001Z:G09</t>
  </si>
  <si>
    <t>cfa-miR-9</t>
  </si>
  <si>
    <t>MIFD-001Z:G10</t>
  </si>
  <si>
    <t>cfa-miR-92a</t>
  </si>
  <si>
    <t>MIFD-001Z:G11</t>
  </si>
  <si>
    <t>cfa-miR-93</t>
  </si>
  <si>
    <t>MIFD-001Z:G12</t>
  </si>
  <si>
    <t>cfa-miR-96</t>
  </si>
  <si>
    <t>MIFD-001Z:H01</t>
  </si>
  <si>
    <t>MIFD-001Z:H02</t>
  </si>
  <si>
    <t>MIFD-001Z:H03</t>
  </si>
  <si>
    <t>MIFD-001Z:H04</t>
  </si>
  <si>
    <t>MIFD-001Z:H05</t>
  </si>
  <si>
    <t>MIFD-001Z:H06</t>
  </si>
  <si>
    <t>MIFD-001Z:H07</t>
  </si>
  <si>
    <t>MIFD-001Z:H08</t>
  </si>
  <si>
    <t>MIFD-001Z:H09</t>
  </si>
  <si>
    <t>MIFD-001Z:H10</t>
  </si>
  <si>
    <t>MIFD-001Z:H11</t>
  </si>
  <si>
    <t>MIFD-001Z:H12</t>
  </si>
  <si>
    <t>MIFD-113Z:A01</t>
  </si>
  <si>
    <t>MIFD-113Z:A02</t>
  </si>
  <si>
    <t>MIFD-113Z:A03</t>
  </si>
  <si>
    <t>MIFD-113Z:A04</t>
  </si>
  <si>
    <t>cfa-let-7e</t>
  </si>
  <si>
    <t>MIFD-113Z:A05</t>
  </si>
  <si>
    <t>MIFD-113Z:A06</t>
  </si>
  <si>
    <t>MIFD-113Z:A07</t>
  </si>
  <si>
    <t>MIFD-113Z:A08</t>
  </si>
  <si>
    <t>MIFD-113Z:A09</t>
  </si>
  <si>
    <t>MIFD-113Z:A10</t>
  </si>
  <si>
    <t>MIFD-113Z:A11</t>
  </si>
  <si>
    <t>MIFD-113Z:A12</t>
  </si>
  <si>
    <t>MIFD-113Z:B01</t>
  </si>
  <si>
    <t>MIFD-113Z:B02</t>
  </si>
  <si>
    <t>MIFD-113Z:B03</t>
  </si>
  <si>
    <t>MIFD-113Z:B04</t>
  </si>
  <si>
    <t>MIFD-113Z:B05</t>
  </si>
  <si>
    <t>MIFD-113Z:B06</t>
  </si>
  <si>
    <t>cfa-miR-133a cfa-miR-133b cfa-miR-133c</t>
  </si>
  <si>
    <t>MIFD-113Z:B07</t>
  </si>
  <si>
    <t>cfa-miR-140</t>
  </si>
  <si>
    <t>MIFD-113Z:B08</t>
  </si>
  <si>
    <t>cfa-miR-142</t>
  </si>
  <si>
    <t>MIFD-113Z:B09</t>
  </si>
  <si>
    <t>MIFD-113Z:B10</t>
  </si>
  <si>
    <t>cfa-miR-144</t>
  </si>
  <si>
    <t>MIFD-113Z:B11</t>
  </si>
  <si>
    <t>MIFD-113Z:B12</t>
  </si>
  <si>
    <t>MIFD-113Z:C01</t>
  </si>
  <si>
    <t>cfa-miR-149</t>
  </si>
  <si>
    <t>MIFD-113Z:C02</t>
  </si>
  <si>
    <t>MIFD-113Z:C03</t>
  </si>
  <si>
    <t>cfa-miR-155</t>
  </si>
  <si>
    <t>MIFD-113Z:C04</t>
  </si>
  <si>
    <t>MIFD-113Z:C05</t>
  </si>
  <si>
    <t>MIFD-113Z:C06</t>
  </si>
  <si>
    <t>MIFD-113Z:C07</t>
  </si>
  <si>
    <t>MIFD-113Z:C08</t>
  </si>
  <si>
    <t>MIFD-113Z:C09</t>
  </si>
  <si>
    <t>MIFD-113Z:C10</t>
  </si>
  <si>
    <t>MIFD-113Z:C11</t>
  </si>
  <si>
    <t>cfa-miR-185</t>
  </si>
  <si>
    <t>MIFD-113Z:C12</t>
  </si>
  <si>
    <t>MIFD-113Z:D01</t>
  </si>
  <si>
    <t>cfa-miR-18b</t>
  </si>
  <si>
    <t>MIFD-113Z:D02</t>
  </si>
  <si>
    <t>MIFD-113Z:D03</t>
  </si>
  <si>
    <t>MIFD-113Z:D04</t>
  </si>
  <si>
    <t>cfa-miR-206</t>
  </si>
  <si>
    <t>MIFD-113Z:D05</t>
  </si>
  <si>
    <t>cfa-miR-208a</t>
  </si>
  <si>
    <t>MIFD-113Z:D06</t>
  </si>
  <si>
    <t>cfa-miR-208b</t>
  </si>
  <si>
    <t>MIFD-113Z:D07</t>
  </si>
  <si>
    <t>MIFD-113Z:D08</t>
  </si>
  <si>
    <t>MIFD-113Z:D09</t>
  </si>
  <si>
    <t>MIFD-113Z:D10</t>
  </si>
  <si>
    <t>MIFD-113Z:D11</t>
  </si>
  <si>
    <t>MIFD-113Z:D12</t>
  </si>
  <si>
    <t>cfa-miR-221</t>
  </si>
  <si>
    <t>MIFD-113Z:E01</t>
  </si>
  <si>
    <t>MIFD-113Z:E02</t>
  </si>
  <si>
    <t>MIFD-113Z:E03</t>
  </si>
  <si>
    <t>MIFD-113Z:E04</t>
  </si>
  <si>
    <t>MIFD-113Z:E05</t>
  </si>
  <si>
    <t>MIFD-113Z:E06</t>
  </si>
  <si>
    <t>MIFD-113Z:E07</t>
  </si>
  <si>
    <t>MIFD-113Z:E08</t>
  </si>
  <si>
    <t>MIFD-113Z:E09</t>
  </si>
  <si>
    <t>cfa-miR-26b</t>
  </si>
  <si>
    <t>MIFD-113Z:E10</t>
  </si>
  <si>
    <t>MIFD-113Z:E11</t>
  </si>
  <si>
    <t>MIFD-113Z:E12</t>
  </si>
  <si>
    <t>cfa-miR-29a</t>
  </si>
  <si>
    <t>MIFD-113Z:F01</t>
  </si>
  <si>
    <t>MIFD-113Z:F02</t>
  </si>
  <si>
    <t>MIFD-113Z:F03</t>
  </si>
  <si>
    <t>cfa-miR-302a</t>
  </si>
  <si>
    <t>MIFD-113Z:F04</t>
  </si>
  <si>
    <t>cfa-miR-302b</t>
  </si>
  <si>
    <t>MIFD-113Z:F05</t>
  </si>
  <si>
    <t>cfa-miR-30a</t>
  </si>
  <si>
    <t>MIFD-113Z:F06</t>
  </si>
  <si>
    <t>MIFD-113Z:F07</t>
  </si>
  <si>
    <t>MIFD-113Z:F08</t>
  </si>
  <si>
    <t>cfa-miR-30e</t>
  </si>
  <si>
    <t>MIFD-113Z:F09</t>
  </si>
  <si>
    <t>MIFD-113Z:F10</t>
  </si>
  <si>
    <t>cfa-miR-320</t>
  </si>
  <si>
    <t>MIFD-113Z:F11</t>
  </si>
  <si>
    <t>cfa-miR-328</t>
  </si>
  <si>
    <t>MIFD-113Z:F12</t>
  </si>
  <si>
    <t>MIFD-113Z:G01</t>
  </si>
  <si>
    <t>cfa-miR-365</t>
  </si>
  <si>
    <t>MIFD-113Z:G02</t>
  </si>
  <si>
    <t>MIFD-113Z:G03</t>
  </si>
  <si>
    <t>cfa-miR-424</t>
  </si>
  <si>
    <t>MIFD-113Z:G04</t>
  </si>
  <si>
    <t>MIFD-113Z:G05</t>
  </si>
  <si>
    <t>cfa-miR-494</t>
  </si>
  <si>
    <t>MIFD-113Z:G06</t>
  </si>
  <si>
    <t>cfa-miR-497</t>
  </si>
  <si>
    <t>MIFD-113Z:G07</t>
  </si>
  <si>
    <t>MIFD-113Z:G08</t>
  </si>
  <si>
    <t>MIFD-113Z:G09</t>
  </si>
  <si>
    <t>MIFD-113Z:G10</t>
  </si>
  <si>
    <t>MIFD-113Z:G11</t>
  </si>
  <si>
    <t>cfa-miR-98</t>
  </si>
  <si>
    <t>MIFD-113Z:G12</t>
  </si>
  <si>
    <t>cfa-miR-99a</t>
  </si>
  <si>
    <t>MIFD-113Z:H01</t>
  </si>
  <si>
    <t>MIFD-113Z:H02</t>
  </si>
  <si>
    <t>MIFD-113Z:H03</t>
  </si>
  <si>
    <t>MIFD-113Z:H04</t>
  </si>
  <si>
    <t>MIFD-113Z:H05</t>
  </si>
  <si>
    <t>MIFD-113Z:H06</t>
  </si>
  <si>
    <t>MIFD-113Z:H07</t>
  </si>
  <si>
    <t>MIFD-113Z:H08</t>
  </si>
  <si>
    <t>MIFD-113Z:H09</t>
  </si>
  <si>
    <t>MIFD-113Z:H10</t>
  </si>
  <si>
    <t>MIFD-113Z:H11</t>
  </si>
  <si>
    <t>MIFD-113Z:H12</t>
  </si>
  <si>
    <t>MIQQ-001Z:A01</t>
  </si>
  <si>
    <t>mml-miR-142-5p</t>
  </si>
  <si>
    <t>MIQQ-001Z:A02</t>
  </si>
  <si>
    <t>mml-miR-9-5p</t>
  </si>
  <si>
    <t>MIQQ-001Z:A03</t>
  </si>
  <si>
    <t>mml-miR-150-5p</t>
  </si>
  <si>
    <t>MIQQ-001Z:A04</t>
  </si>
  <si>
    <t>mml-miR-27b-3p</t>
  </si>
  <si>
    <t>MIQQ-001Z:A05</t>
  </si>
  <si>
    <t>mml-miR-101-3p</t>
  </si>
  <si>
    <t>MIQQ-001Z:A06</t>
  </si>
  <si>
    <t>mml-let-7d</t>
  </si>
  <si>
    <t>MIQQ-001Z:A07</t>
  </si>
  <si>
    <t>mml-miR-103-3p</t>
  </si>
  <si>
    <t>MIQQ-001Z:A08</t>
  </si>
  <si>
    <t>mml-miR-16-5p</t>
  </si>
  <si>
    <t>MIQQ-001Z:A09</t>
  </si>
  <si>
    <t>mml-miR-26a-5p</t>
  </si>
  <si>
    <t>MIQQ-001Z:A10</t>
  </si>
  <si>
    <t>mml-miR-32-5p</t>
  </si>
  <si>
    <t>MIQQ-001Z:A11</t>
  </si>
  <si>
    <t>mml-miR-26b-5p</t>
  </si>
  <si>
    <t>MIQQ-001Z:A12</t>
  </si>
  <si>
    <t>mml-let-7g-5p</t>
  </si>
  <si>
    <t>MIQQ-001Z:B01</t>
  </si>
  <si>
    <t>mml-miR-30c-5p</t>
  </si>
  <si>
    <t>MIQQ-001Z:B02</t>
  </si>
  <si>
    <t>mml-miR-96</t>
  </si>
  <si>
    <t>MIQQ-001Z:B03</t>
  </si>
  <si>
    <t>mml-miR-185-5p</t>
  </si>
  <si>
    <t>MIQQ-001Z:B04</t>
  </si>
  <si>
    <t>mml-miR-142-3p</t>
  </si>
  <si>
    <t>MIQQ-001Z:B05</t>
  </si>
  <si>
    <t>mml-miR-24-3p</t>
  </si>
  <si>
    <t>MIQQ-001Z:B06</t>
  </si>
  <si>
    <t>mml-miR-155</t>
  </si>
  <si>
    <t>MIQQ-001Z:B07</t>
  </si>
  <si>
    <t>mml-miR-146a-5p</t>
  </si>
  <si>
    <t>MIQQ-001Z:B08</t>
  </si>
  <si>
    <t>mml-miR-425</t>
  </si>
  <si>
    <t>MIQQ-001Z:B09</t>
  </si>
  <si>
    <t>mml-miR-181b-5p</t>
  </si>
  <si>
    <t>MIQQ-001Z:B10</t>
  </si>
  <si>
    <t>mml-miR-302b</t>
  </si>
  <si>
    <t>MIQQ-001Z:B11</t>
  </si>
  <si>
    <t>mml-miR-30b-5p</t>
  </si>
  <si>
    <t>MIQQ-001Z:B12</t>
  </si>
  <si>
    <t>mml-miR-21-5p</t>
  </si>
  <si>
    <t>MIQQ-001Z:C01</t>
  </si>
  <si>
    <t>mml-miR-30e-5p</t>
  </si>
  <si>
    <t>MIQQ-001Z:C02</t>
  </si>
  <si>
    <t>mml-miR-200c-3p</t>
  </si>
  <si>
    <t>MIQQ-001Z:C03</t>
  </si>
  <si>
    <t>mml-miR-15b-5p</t>
  </si>
  <si>
    <t>MIQQ-001Z:C04</t>
  </si>
  <si>
    <t>mml-miR-223</t>
  </si>
  <si>
    <t>MIQQ-001Z:C05</t>
  </si>
  <si>
    <t>mml-miR-194-5p</t>
  </si>
  <si>
    <t>MIQQ-001Z:C06</t>
  </si>
  <si>
    <t>mml-miR-210-3p</t>
  </si>
  <si>
    <t>MIQQ-001Z:C07</t>
  </si>
  <si>
    <t>mml-miR-15a-5p</t>
  </si>
  <si>
    <t>MIQQ-001Z:C08</t>
  </si>
  <si>
    <t>mml-miR-181a-5p</t>
  </si>
  <si>
    <t>MIQQ-001Z:C09</t>
  </si>
  <si>
    <t>mml-miR-125b-5p</t>
  </si>
  <si>
    <t>MIQQ-001Z:C10</t>
  </si>
  <si>
    <t>mml-miR-99a-5p</t>
  </si>
  <si>
    <t>MIQQ-001Z:C11</t>
  </si>
  <si>
    <t>mml-miR-28-5p</t>
  </si>
  <si>
    <t>MIQQ-001Z:C12</t>
  </si>
  <si>
    <t>mml-miR-320a</t>
  </si>
  <si>
    <t>MIQQ-001Z:D01</t>
  </si>
  <si>
    <t>mml-miR-125a-5p</t>
  </si>
  <si>
    <t>MIQQ-001Z:D02</t>
  </si>
  <si>
    <t>mml-miR-29b-3p</t>
  </si>
  <si>
    <t>MIQQ-001Z:D03</t>
  </si>
  <si>
    <t>mml-miR-29a-3p</t>
  </si>
  <si>
    <t>MIQQ-001Z:D04</t>
  </si>
  <si>
    <t>mml-miR-141-3p</t>
  </si>
  <si>
    <t>MIQQ-001Z:D05</t>
  </si>
  <si>
    <t>mml-miR-19a-3p</t>
  </si>
  <si>
    <t>MIQQ-001Z:D06</t>
  </si>
  <si>
    <t>mml-miR-18a-5p</t>
  </si>
  <si>
    <t>MIQQ-001Z:D07</t>
  </si>
  <si>
    <t>mml-miR-374a-5p</t>
  </si>
  <si>
    <t>MIQQ-001Z:D08</t>
  </si>
  <si>
    <t>mml-miR-423-3p</t>
  </si>
  <si>
    <t>MIQQ-001Z:D09</t>
  </si>
  <si>
    <t>mml-let-7a-5p</t>
  </si>
  <si>
    <t>MIQQ-001Z:D10</t>
  </si>
  <si>
    <t>mml-miR-124a-3p</t>
  </si>
  <si>
    <t>MIQQ-001Z:D11</t>
  </si>
  <si>
    <t>mml-miR-92a-3p</t>
  </si>
  <si>
    <t>MIQQ-001Z:D12</t>
  </si>
  <si>
    <t>mml-miR-23a-3p</t>
  </si>
  <si>
    <t>MIQQ-001Z:E01</t>
  </si>
  <si>
    <t>mml-miR-25</t>
  </si>
  <si>
    <t>MIQQ-001Z:E02</t>
  </si>
  <si>
    <t>mml-let-7e-5p</t>
  </si>
  <si>
    <t>MIQQ-001Z:E03</t>
  </si>
  <si>
    <t>mml-miR-376c-3p</t>
  </si>
  <si>
    <t>MIQQ-001Z:E04</t>
  </si>
  <si>
    <t>mml-miR-126</t>
  </si>
  <si>
    <t>MIQQ-001Z:E05</t>
  </si>
  <si>
    <t>mml-miR-144</t>
  </si>
  <si>
    <t>MIQQ-001Z:E06</t>
  </si>
  <si>
    <t>mml-miR-424-5p</t>
  </si>
  <si>
    <t>MIQQ-001Z:E07</t>
  </si>
  <si>
    <t>mml-miR-30a-5p</t>
  </si>
  <si>
    <t>MIQQ-001Z:E08</t>
  </si>
  <si>
    <t>mml-miR-23b-3p</t>
  </si>
  <si>
    <t>MIQQ-001Z:E09</t>
  </si>
  <si>
    <t>mml-miR-151-5p</t>
  </si>
  <si>
    <t>MIQQ-001Z:E10</t>
  </si>
  <si>
    <t>mml-miR-195-5p</t>
  </si>
  <si>
    <t>MIQQ-001Z:E11</t>
  </si>
  <si>
    <t>mml-miR-143-3p</t>
  </si>
  <si>
    <t>MIQQ-001Z:E12</t>
  </si>
  <si>
    <t>mml-miR-30d-5p</t>
  </si>
  <si>
    <t>MIQQ-001Z:F01</t>
  </si>
  <si>
    <t>mml-miR-191-5p</t>
  </si>
  <si>
    <t>MIQQ-001Z:F02</t>
  </si>
  <si>
    <t>mml-let-7i-5p</t>
  </si>
  <si>
    <t>MIQQ-001Z:F03</t>
  </si>
  <si>
    <t>mml-miR-302a-3p</t>
  </si>
  <si>
    <t>MIQQ-001Z:F04</t>
  </si>
  <si>
    <t>mml-miR-222-3p</t>
  </si>
  <si>
    <t>MIQQ-001Z:F05</t>
  </si>
  <si>
    <t>mml-let-7b-5p</t>
  </si>
  <si>
    <t>MIQQ-001Z:F06</t>
  </si>
  <si>
    <t>mml-miR-19b</t>
  </si>
  <si>
    <t>MIQQ-001Z:F07</t>
  </si>
  <si>
    <t>mml-miR-17-5p</t>
  </si>
  <si>
    <t>MIQQ-001Z:F08</t>
  </si>
  <si>
    <t>mml-miR-93-5p</t>
  </si>
  <si>
    <t>MIQQ-001Z:F09</t>
  </si>
  <si>
    <t>mml-miR-186-5p</t>
  </si>
  <si>
    <t>MIQQ-001Z:F10</t>
  </si>
  <si>
    <t>mml-miR-196b-5p</t>
  </si>
  <si>
    <t>MIQQ-001Z:F11</t>
  </si>
  <si>
    <t>mml-miR-27a-3p</t>
  </si>
  <si>
    <t>MIQQ-001Z:F12</t>
  </si>
  <si>
    <t>mml-miR-22</t>
  </si>
  <si>
    <t>MIQQ-001Z:G01</t>
  </si>
  <si>
    <t>mml-miR-130a-3p</t>
  </si>
  <si>
    <t>MIQQ-001Z:G02</t>
  </si>
  <si>
    <t>mml-let-7c-5p</t>
  </si>
  <si>
    <t>MIQQ-001Z:G03</t>
  </si>
  <si>
    <t>mml-miR-29c-3p</t>
  </si>
  <si>
    <t>MIQQ-001Z:G04</t>
  </si>
  <si>
    <t>mml-miR-140-3p</t>
  </si>
  <si>
    <t>MIQQ-001Z:G05</t>
  </si>
  <si>
    <t>mml-miR-128a-3p mml-miR-128b-3p</t>
  </si>
  <si>
    <t>MIQQ-001Z:G06</t>
  </si>
  <si>
    <t>mml-let-7f-5p</t>
  </si>
  <si>
    <t>MIQQ-001Z:G07</t>
  </si>
  <si>
    <t>mml-miR-122a-5p</t>
  </si>
  <si>
    <t>MIQQ-001Z:G08</t>
  </si>
  <si>
    <t>mml-miR-20a-5p</t>
  </si>
  <si>
    <t>MIQQ-001Z:G09</t>
  </si>
  <si>
    <t>mml-miR-106b-5p</t>
  </si>
  <si>
    <t>MIQQ-001Z:G10</t>
  </si>
  <si>
    <t>mml-miR-7</t>
  </si>
  <si>
    <t>MIQQ-001Z:G11</t>
  </si>
  <si>
    <t>mml-miR-100-5p</t>
  </si>
  <si>
    <t>MIQQ-001Z:G12</t>
  </si>
  <si>
    <t>mml-miR-302c</t>
  </si>
  <si>
    <t>MIQQ-001Z:H01</t>
  </si>
  <si>
    <t>MIQQ-001Z:H02</t>
  </si>
  <si>
    <t>MIQQ-001Z:H03</t>
  </si>
  <si>
    <t>MIQQ-001Z:H04</t>
  </si>
  <si>
    <t>MIQQ-001Z:H05</t>
  </si>
  <si>
    <t>MIQQ-001Z:H06</t>
  </si>
  <si>
    <t>MIQQ-001Z:H07</t>
  </si>
  <si>
    <t>MIQQ-001Z:H08</t>
  </si>
  <si>
    <t>MIQQ-001Z:H09</t>
  </si>
  <si>
    <t>MIQQ-001Z:H10</t>
  </si>
  <si>
    <t>MIQQ-001Z:H11</t>
  </si>
  <si>
    <t>MIQQ-001Z:H12</t>
  </si>
  <si>
    <t>MIQQ-113Z:A01</t>
  </si>
  <si>
    <t>MIQQ-113Z:A02</t>
  </si>
  <si>
    <t>MIQQ-113Z:A03</t>
  </si>
  <si>
    <t>MIQQ-113Z:A04</t>
  </si>
  <si>
    <t>MIQQ-113Z:A05</t>
  </si>
  <si>
    <t>MIQQ-113Z:A06</t>
  </si>
  <si>
    <t>MIQQ-113Z:A07</t>
  </si>
  <si>
    <t>mml-miR-1-3p</t>
  </si>
  <si>
    <t>MIQQ-113Z:A08</t>
  </si>
  <si>
    <t>MIQQ-113Z:A09</t>
  </si>
  <si>
    <t>MIQQ-113Z:A10</t>
  </si>
  <si>
    <t>mml-miR-106a-5p</t>
  </si>
  <si>
    <t>MIQQ-113Z:A11</t>
  </si>
  <si>
    <t>mml-miR-107-3p</t>
  </si>
  <si>
    <t>MIQQ-113Z:A12</t>
  </si>
  <si>
    <t>mml-miR-10b-5p</t>
  </si>
  <si>
    <t>MIQQ-113Z:B01</t>
  </si>
  <si>
    <t>MIQQ-113Z:B02</t>
  </si>
  <si>
    <t>MIQQ-113Z:B03</t>
  </si>
  <si>
    <t>MIQQ-113Z:B04</t>
  </si>
  <si>
    <t>MIQQ-113Z:B05</t>
  </si>
  <si>
    <t>mml-miR-133a</t>
  </si>
  <si>
    <t>MIQQ-113Z:B06</t>
  </si>
  <si>
    <t>mml-miR-133b-3p</t>
  </si>
  <si>
    <t>MIQQ-113Z:B07</t>
  </si>
  <si>
    <t>mml-miR-140-5p</t>
  </si>
  <si>
    <t>MIQQ-113Z:B08</t>
  </si>
  <si>
    <t>MIQQ-113Z:B09</t>
  </si>
  <si>
    <t>MIQQ-113Z:B10</t>
  </si>
  <si>
    <t>MIQQ-113Z:B11</t>
  </si>
  <si>
    <t>mml-miR-145-5p</t>
  </si>
  <si>
    <t>MIQQ-113Z:B12</t>
  </si>
  <si>
    <t>MIQQ-113Z:C01</t>
  </si>
  <si>
    <t>mml-miR-149-5p</t>
  </si>
  <si>
    <t>MIQQ-113Z:C02</t>
  </si>
  <si>
    <t>MIQQ-113Z:C03</t>
  </si>
  <si>
    <t>MIQQ-113Z:C04</t>
  </si>
  <si>
    <t>MIQQ-113Z:C05</t>
  </si>
  <si>
    <t>MIQQ-113Z:C06</t>
  </si>
  <si>
    <t>MIQQ-113Z:C07</t>
  </si>
  <si>
    <t>MIQQ-113Z:C08</t>
  </si>
  <si>
    <t>MIQQ-113Z:C09</t>
  </si>
  <si>
    <t>mml-miR-182</t>
  </si>
  <si>
    <t>MIQQ-113Z:C10</t>
  </si>
  <si>
    <t>mml-miR-183-5p</t>
  </si>
  <si>
    <t>MIQQ-113Z:C11</t>
  </si>
  <si>
    <t>MIQQ-113Z:C12</t>
  </si>
  <si>
    <t>mml-miR-18b</t>
  </si>
  <si>
    <t>MIQQ-113Z:D01</t>
  </si>
  <si>
    <t>MIQQ-113Z:D02</t>
  </si>
  <si>
    <t>mml-miR-199a mml-miR-199a-5p</t>
  </si>
  <si>
    <t>MIQQ-113Z:D03</t>
  </si>
  <si>
    <t>MIQQ-113Z:D04</t>
  </si>
  <si>
    <t>mml-miR-206</t>
  </si>
  <si>
    <t>MIQQ-113Z:D05</t>
  </si>
  <si>
    <t>mml-miR-208a-3p</t>
  </si>
  <si>
    <t>MIQQ-113Z:D06</t>
  </si>
  <si>
    <t>mml-miR-208b-3p</t>
  </si>
  <si>
    <t>MIQQ-113Z:D07</t>
  </si>
  <si>
    <t>MIQQ-113Z:D08</t>
  </si>
  <si>
    <t>MIQQ-113Z:D09</t>
  </si>
  <si>
    <t>mml-miR-214-3p</t>
  </si>
  <si>
    <t>MIQQ-113Z:D10</t>
  </si>
  <si>
    <t>mml-miR-218-5p</t>
  </si>
  <si>
    <t>MIQQ-113Z:D11</t>
  </si>
  <si>
    <t>MIQQ-113Z:D12</t>
  </si>
  <si>
    <t>mml-miR-221-3p</t>
  </si>
  <si>
    <t>MIQQ-113Z:E01</t>
  </si>
  <si>
    <t>MIQQ-113Z:E02</t>
  </si>
  <si>
    <t>MIQQ-113Z:E03</t>
  </si>
  <si>
    <t>mml-miR-224-5p</t>
  </si>
  <si>
    <t>MIQQ-113Z:E04</t>
  </si>
  <si>
    <t>MIQQ-113Z:E05</t>
  </si>
  <si>
    <t>MIQQ-113Z:E06</t>
  </si>
  <si>
    <t>MIQQ-113Z:E07</t>
  </si>
  <si>
    <t>MIQQ-113Z:E08</t>
  </si>
  <si>
    <t>MIQQ-113Z:E09</t>
  </si>
  <si>
    <t>MIQQ-113Z:E10</t>
  </si>
  <si>
    <t>MIQQ-113Z:E11</t>
  </si>
  <si>
    <t>MIQQ-113Z:E12</t>
  </si>
  <si>
    <t>MIQQ-113Z:F01</t>
  </si>
  <si>
    <t>MIQQ-113Z:F02</t>
  </si>
  <si>
    <t>MIQQ-113Z:F03</t>
  </si>
  <si>
    <t>MIQQ-113Z:F04</t>
  </si>
  <si>
    <t>MIQQ-113Z:F05</t>
  </si>
  <si>
    <t>MIQQ-113Z:F06</t>
  </si>
  <si>
    <t>MIQQ-113Z:F07</t>
  </si>
  <si>
    <t>MIQQ-113Z:F08</t>
  </si>
  <si>
    <t>mml-miR-31-5p</t>
  </si>
  <si>
    <t>MIQQ-113Z:F09</t>
  </si>
  <si>
    <t>MIQQ-113Z:F10</t>
  </si>
  <si>
    <t>mml-miR-342-3p</t>
  </si>
  <si>
    <t>MIQQ-113Z:F11</t>
  </si>
  <si>
    <t>mml-miR-365-3p</t>
  </si>
  <si>
    <t>MIQQ-113Z:F12</t>
  </si>
  <si>
    <t>mml-miR-378a</t>
  </si>
  <si>
    <t>MIQQ-113Z:G01</t>
  </si>
  <si>
    <t>MIQQ-113Z:G02</t>
  </si>
  <si>
    <t>MIQQ-113Z:G03</t>
  </si>
  <si>
    <t>mml-miR-451</t>
  </si>
  <si>
    <t>MIQQ-113Z:G04</t>
  </si>
  <si>
    <t>mml-miR-484</t>
  </si>
  <si>
    <t>MIQQ-113Z:G05</t>
  </si>
  <si>
    <t>mml-miR-486-5p</t>
  </si>
  <si>
    <t>MIQQ-113Z:G06</t>
  </si>
  <si>
    <t>mml-miR-497-5p</t>
  </si>
  <si>
    <t>MIQQ-113Z:G07</t>
  </si>
  <si>
    <t>mml-miR-499-5p</t>
  </si>
  <si>
    <t>MIQQ-113Z:G08</t>
  </si>
  <si>
    <t>MIQQ-113Z:G09</t>
  </si>
  <si>
    <t>MIQQ-113Z:G10</t>
  </si>
  <si>
    <t>MIQQ-113Z:G11</t>
  </si>
  <si>
    <t>mml-miR-98</t>
  </si>
  <si>
    <t>MIQQ-113Z:G12</t>
  </si>
  <si>
    <t>MIQQ-113Z:H01</t>
  </si>
  <si>
    <t>MIQQ-113Z:H02</t>
  </si>
  <si>
    <t>MIQQ-113Z:H03</t>
  </si>
  <si>
    <t>MIQQ-113Z:H04</t>
  </si>
  <si>
    <t>MIQQ-113Z:H05</t>
  </si>
  <si>
    <t>MIQQ-113Z:H06</t>
  </si>
  <si>
    <t>MIQQ-113Z:H07</t>
  </si>
  <si>
    <t>MIQQ-113Z:H08</t>
  </si>
  <si>
    <t>MIQQ-113Z:H09</t>
  </si>
  <si>
    <t>MIQQ-113Z:H10</t>
  </si>
  <si>
    <t>MIQQ-113Z:H11</t>
  </si>
  <si>
    <t>MIQQ-113Z:H12</t>
  </si>
  <si>
    <t>MISS-001Z:A01</t>
  </si>
  <si>
    <t>ssc-miR-142-5p</t>
  </si>
  <si>
    <t>MISS-001Z:A02</t>
  </si>
  <si>
    <t>ssc-miR-9-1 ssc-miR-9-2 ssc-miR-9</t>
  </si>
  <si>
    <t>MISS-001Z:A03</t>
  </si>
  <si>
    <t>ssc-miR-150</t>
  </si>
  <si>
    <t>MISS-001Z:A04</t>
  </si>
  <si>
    <t>ssc-miR-27b-3p</t>
  </si>
  <si>
    <t>MISS-001Z:A05</t>
  </si>
  <si>
    <t>ssc-miR-101</t>
  </si>
  <si>
    <t>MISS-001Z:A06</t>
  </si>
  <si>
    <t>ssc-let-7d-5p</t>
  </si>
  <si>
    <t>MISS-001Z:A07</t>
  </si>
  <si>
    <t>ssc-miR-103</t>
  </si>
  <si>
    <t>MISS-001Z:A08</t>
  </si>
  <si>
    <t>ssc-miR-16</t>
  </si>
  <si>
    <t>MISS-001Z:A09</t>
  </si>
  <si>
    <t>ssc-miR-26a</t>
  </si>
  <si>
    <t>MISS-001Z:A10</t>
  </si>
  <si>
    <t>ssc-miR-32</t>
  </si>
  <si>
    <t>MISS-001Z:A11</t>
  </si>
  <si>
    <t>ssc-let-7g</t>
  </si>
  <si>
    <t>MISS-001Z:A12</t>
  </si>
  <si>
    <t>ssc-miR-30c-5p</t>
  </si>
  <si>
    <t>MISS-001Z:B01</t>
  </si>
  <si>
    <t>ssc-miR-185</t>
  </si>
  <si>
    <t>MISS-001Z:B02</t>
  </si>
  <si>
    <t>ssc-miR-142-3p</t>
  </si>
  <si>
    <t>MISS-001Z:B03</t>
  </si>
  <si>
    <t>ssc-miR-24-3p</t>
  </si>
  <si>
    <t>MISS-001Z:B04</t>
  </si>
  <si>
    <t>ssc-miR-155-5p</t>
  </si>
  <si>
    <t>MISS-001Z:B05</t>
  </si>
  <si>
    <t>ssc-miR-146a-5p</t>
  </si>
  <si>
    <t>MISS-001Z:B06</t>
  </si>
  <si>
    <t>ssc-miR-425-5p</t>
  </si>
  <si>
    <t>MISS-001Z:B07</t>
  </si>
  <si>
    <t>ssc-miR-30b-5p</t>
  </si>
  <si>
    <t>MISS-001Z:B08</t>
  </si>
  <si>
    <t>ssc-miR-21</t>
  </si>
  <si>
    <t>MISS-001Z:B09</t>
  </si>
  <si>
    <t>ssc-miR-30e-5p</t>
  </si>
  <si>
    <t>MISS-001Z:B10</t>
  </si>
  <si>
    <t>ssc-miR-15b</t>
  </si>
  <si>
    <t>MISS-001Z:B11</t>
  </si>
  <si>
    <t>ssc-miR-194a</t>
  </si>
  <si>
    <t>MISS-001Z:B12</t>
  </si>
  <si>
    <t>ssc-miR-15a</t>
  </si>
  <si>
    <t>MISS-001Z:C01</t>
  </si>
  <si>
    <t>ssc-miR-181a</t>
  </si>
  <si>
    <t>MISS-001Z:C02</t>
  </si>
  <si>
    <t>ssc-miR-125b</t>
  </si>
  <si>
    <t>MISS-001Z:C03</t>
  </si>
  <si>
    <t>ssc-miR-99a</t>
  </si>
  <si>
    <t>MISS-001Z:C04</t>
  </si>
  <si>
    <t>ssc-miR-28-5p</t>
  </si>
  <si>
    <t>MISS-001Z:C05</t>
  </si>
  <si>
    <t>ssc-miR-320</t>
  </si>
  <si>
    <t>MISS-001Z:C06</t>
  </si>
  <si>
    <t>ssc-miR-125a</t>
  </si>
  <si>
    <t>MISS-001Z:C07</t>
  </si>
  <si>
    <t>ssc-miR-29b</t>
  </si>
  <si>
    <t>MISS-001Z:C08</t>
  </si>
  <si>
    <t>ssc-miR-29a</t>
  </si>
  <si>
    <t>MISS-001Z:C09</t>
  </si>
  <si>
    <t>ssc-miR-19a</t>
  </si>
  <si>
    <t>MISS-001Z:C10</t>
  </si>
  <si>
    <t>ssc-miR-18a</t>
  </si>
  <si>
    <t>MISS-001Z:C11</t>
  </si>
  <si>
    <t>ssc-miR-374a-5p</t>
  </si>
  <si>
    <t>MISS-001Z:C12</t>
  </si>
  <si>
    <t>ssc-miR-423-5p</t>
  </si>
  <si>
    <t>MISS-001Z:D01</t>
  </si>
  <si>
    <t>ssc-let-7a</t>
  </si>
  <si>
    <t>MISS-001Z:D02</t>
  </si>
  <si>
    <t>ssc-miR-124a</t>
  </si>
  <si>
    <t>MISS-001Z:D03</t>
  </si>
  <si>
    <t>ssc-miR-92a</t>
  </si>
  <si>
    <t>MISS-001Z:D04</t>
  </si>
  <si>
    <t>ssc-miR-23a</t>
  </si>
  <si>
    <t>MISS-001Z:D05</t>
  </si>
  <si>
    <t>ssc-let-7e</t>
  </si>
  <si>
    <t>MISS-001Z:D06</t>
  </si>
  <si>
    <t>ssc-miR-126-3p</t>
  </si>
  <si>
    <t>MISS-001Z:D07</t>
  </si>
  <si>
    <t>ssc-miR-144</t>
  </si>
  <si>
    <t>MISS-001Z:D08</t>
  </si>
  <si>
    <t>ssc-miR-424-5p</t>
  </si>
  <si>
    <t>MISS-001Z:D09</t>
  </si>
  <si>
    <t>ssc-miR-30a-5p</t>
  </si>
  <si>
    <t>MISS-001Z:D10</t>
  </si>
  <si>
    <t>ssc-miR-23b</t>
  </si>
  <si>
    <t>MISS-001Z:D11</t>
  </si>
  <si>
    <t>ssc-miR-151-5p</t>
  </si>
  <si>
    <t>MISS-001Z:D12</t>
  </si>
  <si>
    <t>ssc-miR-195</t>
  </si>
  <si>
    <t>MISS-001Z:E01</t>
  </si>
  <si>
    <t>ssc-miR-143-3p</t>
  </si>
  <si>
    <t>MISS-001Z:E02</t>
  </si>
  <si>
    <t>ssc-miR-30d</t>
  </si>
  <si>
    <t>MISS-001Z:E03</t>
  </si>
  <si>
    <t>ssc-miR-191</t>
  </si>
  <si>
    <t>MISS-001Z:E04</t>
  </si>
  <si>
    <t>ssc-let-7i</t>
  </si>
  <si>
    <t>MISS-001Z:E05</t>
  </si>
  <si>
    <t>ssc-miR-222</t>
  </si>
  <si>
    <t>MISS-001Z:E06</t>
  </si>
  <si>
    <t>ssc-miR-19b</t>
  </si>
  <si>
    <t>MISS-001Z:E07</t>
  </si>
  <si>
    <t>ssc-miR-106a</t>
  </si>
  <si>
    <t>MISS-001Z:E08</t>
  </si>
  <si>
    <t>ssc-miR-186</t>
  </si>
  <si>
    <t>MISS-001Z:E09</t>
  </si>
  <si>
    <t>ssc-miR-196b-5p</t>
  </si>
  <si>
    <t>MISS-001Z:E10</t>
  </si>
  <si>
    <t>ssc-miR-27a</t>
  </si>
  <si>
    <t>MISS-001Z:E11</t>
  </si>
  <si>
    <t>ssc-miR-22-3p</t>
  </si>
  <si>
    <t>MISS-001Z:E12</t>
  </si>
  <si>
    <t>ssc-miR-130a</t>
  </si>
  <si>
    <t>MISS-001Z:F01</t>
  </si>
  <si>
    <t>ssc-let-7c</t>
  </si>
  <si>
    <t>MISS-001Z:F02</t>
  </si>
  <si>
    <t>ssc-miR-29c</t>
  </si>
  <si>
    <t>MISS-001Z:F03</t>
  </si>
  <si>
    <t>ssc-miR-140-3p</t>
  </si>
  <si>
    <t>MISS-001Z:F04</t>
  </si>
  <si>
    <t>ssc-miR-128</t>
  </si>
  <si>
    <t>MISS-001Z:F05</t>
  </si>
  <si>
    <t>ssc-let-7f</t>
  </si>
  <si>
    <t>MISS-001Z:F06</t>
  </si>
  <si>
    <t>ssc-miR-122</t>
  </si>
  <si>
    <t>MISS-001Z:F07</t>
  </si>
  <si>
    <t>ssc-miR-20a</t>
  </si>
  <si>
    <t>MISS-001Z:F08</t>
  </si>
  <si>
    <t>ssc-miR-7</t>
  </si>
  <si>
    <t>MISS-001Z:F09</t>
  </si>
  <si>
    <t>ssc-miR-100</t>
  </si>
  <si>
    <t>MISS-001Z:F10</t>
  </si>
  <si>
    <t>ssc-miR-34a</t>
  </si>
  <si>
    <t>MISS-001Z:F11</t>
  </si>
  <si>
    <t>ssc-miR-221-3p</t>
  </si>
  <si>
    <t>MISS-001Z:F12</t>
  </si>
  <si>
    <t>ssc-miR-145-5p</t>
  </si>
  <si>
    <t>MISS-001Z:G01</t>
  </si>
  <si>
    <t>ssc-miR-1</t>
  </si>
  <si>
    <t>MISS-001Z:G02</t>
  </si>
  <si>
    <t>ssc-miR-199a-5p</t>
  </si>
  <si>
    <t>MISS-001Z:G03</t>
  </si>
  <si>
    <t>ssc-miR-31</t>
  </si>
  <si>
    <t>MISS-001Z:G04</t>
  </si>
  <si>
    <t>ssc-miR-205</t>
  </si>
  <si>
    <t>MISS-001Z:G05</t>
  </si>
  <si>
    <t>ssc-miR-182</t>
  </si>
  <si>
    <t>MISS-001Z:G06</t>
  </si>
  <si>
    <t>ssc-miR-133a-3p</t>
  </si>
  <si>
    <t>MISS-001Z:G07</t>
  </si>
  <si>
    <t>ssc-miR-155-3p</t>
  </si>
  <si>
    <t>MISS-001Z:G08</t>
  </si>
  <si>
    <t>ssc-miR-206</t>
  </si>
  <si>
    <t>MISS-001Z:G09</t>
  </si>
  <si>
    <t>ssc-miR-34c</t>
  </si>
  <si>
    <t>MISS-001Z:G10</t>
  </si>
  <si>
    <t>ssc-miR-126-5p</t>
  </si>
  <si>
    <t>MISS-001Z:G11</t>
  </si>
  <si>
    <t>ssc-miR-143-5p</t>
  </si>
  <si>
    <t>MISS-001Z:G12</t>
  </si>
  <si>
    <t>ssc-miR-199a-3p ssc-miR-199b-3p</t>
  </si>
  <si>
    <t>MISS-001Z:H01</t>
  </si>
  <si>
    <t>MISS-001Z:H02</t>
  </si>
  <si>
    <t>MISS-001Z:H03</t>
  </si>
  <si>
    <t>SNORD42B</t>
  </si>
  <si>
    <t>MISS-001Z:H04</t>
  </si>
  <si>
    <t>SNORD69</t>
  </si>
  <si>
    <t>MISS-001Z:H05</t>
  </si>
  <si>
    <t>MISS-001Z:H06</t>
  </si>
  <si>
    <t>MISS-001Z:H07</t>
  </si>
  <si>
    <t>MISS-001Z:H08</t>
  </si>
  <si>
    <t>MISS-001Z:H09</t>
  </si>
  <si>
    <t>MISS-001Z:H10</t>
  </si>
  <si>
    <t>MISS-001Z:H11</t>
  </si>
  <si>
    <t>MISS-001Z:H12</t>
  </si>
  <si>
    <t>MIHS-102Z</t>
  </si>
  <si>
    <t>MISS-001Z</t>
  </si>
  <si>
    <t>Array Catalog #</t>
  </si>
  <si>
    <t>MIHS-001Z</t>
  </si>
  <si>
    <t>MIHS-103Z</t>
  </si>
  <si>
    <t>MIHS-104Z</t>
  </si>
  <si>
    <t>MIHS-105Z</t>
  </si>
  <si>
    <t>MIHS-106Z</t>
  </si>
  <si>
    <t>MIHS-107Z</t>
  </si>
  <si>
    <t>MIHS-108Z</t>
  </si>
  <si>
    <t>MIHS-109Z</t>
  </si>
  <si>
    <t>MIHS-110Z</t>
  </si>
  <si>
    <t>MIHS-111Z</t>
  </si>
  <si>
    <t>MIHS-112Z</t>
  </si>
  <si>
    <t>MIHS-113Z</t>
  </si>
  <si>
    <t>MIHS-114Z</t>
  </si>
  <si>
    <t>MIHS-115Z</t>
  </si>
  <si>
    <t>MIHS-116Z</t>
  </si>
  <si>
    <t>MIHS-117Z</t>
  </si>
  <si>
    <t>MIHS-118Z</t>
  </si>
  <si>
    <t>MIHS-119Z</t>
  </si>
  <si>
    <t>MIHS-120Z</t>
  </si>
  <si>
    <t>MIHS-121Z</t>
  </si>
  <si>
    <t>MIHS-122Z</t>
  </si>
  <si>
    <t>MIMM-001Z</t>
  </si>
  <si>
    <t>MIMM-102Z</t>
  </si>
  <si>
    <t>MIMM-103Z</t>
  </si>
  <si>
    <t>MIMM-104Z</t>
  </si>
  <si>
    <t>MIMM-105Z</t>
  </si>
  <si>
    <t>MIMM-106Z</t>
  </si>
  <si>
    <t>MIMM-107Z</t>
  </si>
  <si>
    <t>MIMM-108Z</t>
  </si>
  <si>
    <t>MIMM-109Z</t>
  </si>
  <si>
    <t>MIMM-110Z</t>
  </si>
  <si>
    <t>MIMM-111Z</t>
  </si>
  <si>
    <t>MIMM-112Z</t>
  </si>
  <si>
    <t>MIMM-113Z</t>
  </si>
  <si>
    <t>MIMM-114Z</t>
  </si>
  <si>
    <t>MIMM-115Z</t>
  </si>
  <si>
    <t>MIMM-116Z</t>
  </si>
  <si>
    <t>MIMM-117Z</t>
  </si>
  <si>
    <t>MIMM-118Z</t>
  </si>
  <si>
    <t>MIMM-119Z</t>
  </si>
  <si>
    <t>MIMM-120Z</t>
  </si>
  <si>
    <t>MIMM-121Z</t>
  </si>
  <si>
    <t>MIMM-122Z</t>
  </si>
  <si>
    <t>MIRN-001Z</t>
  </si>
  <si>
    <t>MIRN-102Z</t>
  </si>
  <si>
    <t>MIRN-103Z</t>
  </si>
  <si>
    <t>MIRN-104Z</t>
  </si>
  <si>
    <t>MIRN-105Z</t>
  </si>
  <si>
    <t>MIRN-106Z</t>
  </si>
  <si>
    <t>MIRN-107Z</t>
  </si>
  <si>
    <t>MIRN-108Z</t>
  </si>
  <si>
    <t>MIRN-109Z</t>
  </si>
  <si>
    <t>MIRN-110Z</t>
  </si>
  <si>
    <t>MIRN-111Z</t>
  </si>
  <si>
    <t>MIRN-112Z</t>
  </si>
  <si>
    <t>MIRN-113Z</t>
  </si>
  <si>
    <t>MIRN-114Z</t>
  </si>
  <si>
    <t>MIRN-115Z</t>
  </si>
  <si>
    <t>MIRN-116Z</t>
  </si>
  <si>
    <t>MIRN-117Z</t>
  </si>
  <si>
    <t>MIRN-118Z</t>
  </si>
  <si>
    <t>MIRN-119Z</t>
  </si>
  <si>
    <t>MIRN-120Z</t>
  </si>
  <si>
    <t>MIRN-121Z</t>
  </si>
  <si>
    <t>MIRN-122Z</t>
  </si>
  <si>
    <t>MIFD-001Z</t>
  </si>
  <si>
    <t>MIQQ-001Z</t>
  </si>
  <si>
    <t>MIQQ-113Z</t>
  </si>
  <si>
    <t>MIFD-113Z</t>
  </si>
  <si>
    <t>MS00019789</t>
  </si>
  <si>
    <t>MS00029288</t>
  </si>
  <si>
    <t>MS00029295</t>
  </si>
  <si>
    <t>MS00029302</t>
  </si>
  <si>
    <t>MS00029309</t>
  </si>
  <si>
    <t>MS00029316</t>
  </si>
  <si>
    <t>MS00029323</t>
  </si>
  <si>
    <t>MS00029337</t>
  </si>
  <si>
    <t>MS00029351</t>
  </si>
  <si>
    <t>MS00029358</t>
  </si>
  <si>
    <t>MS00029379</t>
  </si>
  <si>
    <t>MS00029386</t>
  </si>
  <si>
    <t>MS00029393</t>
  </si>
  <si>
    <t>MS00029400</t>
  </si>
  <si>
    <t>MS00029407</t>
  </si>
  <si>
    <t>MS00029414</t>
  </si>
  <si>
    <t>MS00029421</t>
  </si>
  <si>
    <t>MS00029428</t>
  </si>
  <si>
    <t>MS00029477</t>
  </si>
  <si>
    <t>MS00029498</t>
  </si>
  <si>
    <t>MS00029281</t>
  </si>
  <si>
    <t>MS00029505</t>
  </si>
  <si>
    <t>MS00029547</t>
  </si>
  <si>
    <t>MS00029575</t>
  </si>
  <si>
    <t>MS00029582</t>
  </si>
  <si>
    <t>MS00029589</t>
  </si>
  <si>
    <t>MS00029596</t>
  </si>
  <si>
    <t>MS00029603</t>
  </si>
  <si>
    <t>MS00029610</t>
  </si>
  <si>
    <t>MS00029617</t>
  </si>
  <si>
    <t>MS00029624</t>
  </si>
  <si>
    <t>MS00029631</t>
  </si>
  <si>
    <t>MS00029645</t>
  </si>
  <si>
    <t>MS00029652</t>
  </si>
  <si>
    <t>MS00029680</t>
  </si>
  <si>
    <t>MS00029687</t>
  </si>
  <si>
    <t>MS00029694</t>
  </si>
  <si>
    <t>MS00037373</t>
  </si>
  <si>
    <t>MS00029708</t>
  </si>
  <si>
    <t>MS00029715</t>
  </si>
  <si>
    <t>MS00029722</t>
  </si>
  <si>
    <t>MS00029743</t>
  </si>
  <si>
    <t>MS00029750</t>
  </si>
  <si>
    <t>MS00029792</t>
  </si>
  <si>
    <t>MS00029820</t>
  </si>
  <si>
    <t>MS00029848</t>
  </si>
  <si>
    <t>MS00029855</t>
  </si>
  <si>
    <t>MS00037387</t>
  </si>
  <si>
    <t>MS00029883</t>
  </si>
  <si>
    <t>MS00029911</t>
  </si>
  <si>
    <t>MS00029918</t>
  </si>
  <si>
    <t>MS00029946</t>
  </si>
  <si>
    <t>MS00029960</t>
  </si>
  <si>
    <t>MS00029967</t>
  </si>
  <si>
    <t>MS00029974</t>
  </si>
  <si>
    <t>MS00029988</t>
  </si>
  <si>
    <t>MS00029995</t>
  </si>
  <si>
    <t>MS00030002</t>
  </si>
  <si>
    <t>MS00030009</t>
  </si>
  <si>
    <t>MS00030023</t>
  </si>
  <si>
    <t>MS00030030</t>
  </si>
  <si>
    <t>MS00030037</t>
  </si>
  <si>
    <t>MS00037380</t>
  </si>
  <si>
    <t>MS00030058</t>
  </si>
  <si>
    <t>MS00030079</t>
  </si>
  <si>
    <t>MS00030114</t>
  </si>
  <si>
    <t>MS00030135</t>
  </si>
  <si>
    <t>MS00030142</t>
  </si>
  <si>
    <t>MS00030149</t>
  </si>
  <si>
    <t>MS00030156</t>
  </si>
  <si>
    <t>MS00030163</t>
  </si>
  <si>
    <t>MS00030170</t>
  </si>
  <si>
    <t>MS00030177</t>
  </si>
  <si>
    <t>MS00030184</t>
  </si>
  <si>
    <t>MS00030191</t>
  </si>
  <si>
    <t>MS00030198</t>
  </si>
  <si>
    <t>MS00030205</t>
  </si>
  <si>
    <t>MS00030212</t>
  </si>
  <si>
    <t>MS00030219</t>
  </si>
  <si>
    <t>MS00030240</t>
  </si>
  <si>
    <t>MS00030247</t>
  </si>
  <si>
    <t>MS00030254</t>
  </si>
  <si>
    <t>MS00030282</t>
  </si>
  <si>
    <t>MS00030289</t>
  </si>
  <si>
    <t>MS00030303</t>
  </si>
  <si>
    <t>MS00030310</t>
  </si>
  <si>
    <t>MS00030317</t>
  </si>
  <si>
    <t>MS00030324</t>
  </si>
  <si>
    <t>MS00030331</t>
  </si>
  <si>
    <t>MS00030338</t>
  </si>
  <si>
    <t>MS00030352</t>
  </si>
  <si>
    <t>MS00030380</t>
  </si>
  <si>
    <t>MS00030422</t>
  </si>
  <si>
    <t>MS00030443</t>
  </si>
  <si>
    <t>MS00030457</t>
  </si>
  <si>
    <t>MS00030464</t>
  </si>
  <si>
    <t>MS00030471</t>
  </si>
  <si>
    <t>MS00030506</t>
  </si>
  <si>
    <t>MS00030548</t>
  </si>
  <si>
    <t>MS00030583</t>
  </si>
  <si>
    <t>MS00030667</t>
  </si>
  <si>
    <t>MS00030730</t>
  </si>
  <si>
    <t>MS00030821</t>
  </si>
  <si>
    <t>MS00030842</t>
  </si>
  <si>
    <t>MS00030849</t>
  </si>
  <si>
    <t>MS00031073</t>
  </si>
  <si>
    <t>MS00031157</t>
  </si>
  <si>
    <t>MS00031164</t>
  </si>
  <si>
    <t>MS00031178</t>
  </si>
  <si>
    <t>MS00031192</t>
  </si>
  <si>
    <t>MS00031199</t>
  </si>
  <si>
    <t>MS00031206</t>
  </si>
  <si>
    <t>MS00031220</t>
  </si>
  <si>
    <t>MS00003122</t>
  </si>
  <si>
    <t>MS00003129</t>
  </si>
  <si>
    <t>MS00003136</t>
  </si>
  <si>
    <t>MS00031227</t>
  </si>
  <si>
    <t>MS00006489</t>
  </si>
  <si>
    <t>MS00008337</t>
  </si>
  <si>
    <t>MS00003157</t>
  </si>
  <si>
    <t>MS00031234</t>
  </si>
  <si>
    <t>MS00008372</t>
  </si>
  <si>
    <t>MS00031241</t>
  </si>
  <si>
    <t>MS00031248</t>
  </si>
  <si>
    <t>MS00029274</t>
  </si>
  <si>
    <t>MS00003402</t>
  </si>
  <si>
    <t>MS00031255</t>
  </si>
  <si>
    <t>MS00031262</t>
  </si>
  <si>
    <t>MS00031269</t>
  </si>
  <si>
    <t>MS00043484</t>
  </si>
  <si>
    <t>MS00014189</t>
  </si>
  <si>
    <t>MS00008428</t>
  </si>
  <si>
    <t>MS00003416</t>
  </si>
  <si>
    <t>MS00006622</t>
  </si>
  <si>
    <t>MS00003423</t>
  </si>
  <si>
    <t>MS00008561</t>
  </si>
  <si>
    <t>MS00006629</t>
  </si>
  <si>
    <t>MS00014329</t>
  </si>
  <si>
    <t>MS00003430</t>
  </si>
  <si>
    <t>MS00006636</t>
  </si>
  <si>
    <t>MS00003437</t>
  </si>
  <si>
    <t>MS00008575</t>
  </si>
  <si>
    <t>MS00008582</t>
  </si>
  <si>
    <t>MS00031367</t>
  </si>
  <si>
    <t>MS00014525</t>
  </si>
  <si>
    <t>MS00008596</t>
  </si>
  <si>
    <t>MS00006643</t>
  </si>
  <si>
    <t>MS00003444</t>
  </si>
  <si>
    <t>MS00003451</t>
  </si>
  <si>
    <t>MS00003458</t>
  </si>
  <si>
    <t>MS00014665</t>
  </si>
  <si>
    <t>MS00031409</t>
  </si>
  <si>
    <t>MS00031423</t>
  </si>
  <si>
    <t>MS00031430</t>
  </si>
  <si>
    <t>MS00031437</t>
  </si>
  <si>
    <t>MS00008624</t>
  </si>
  <si>
    <t>MS00003472</t>
  </si>
  <si>
    <t>MS00003479</t>
  </si>
  <si>
    <t>MS00003486</t>
  </si>
  <si>
    <t>MS00006657</t>
  </si>
  <si>
    <t>MS00003493</t>
  </si>
  <si>
    <t>MS00008358</t>
  </si>
  <si>
    <t>MS00008673</t>
  </si>
  <si>
    <t>MS00003500</t>
  </si>
  <si>
    <t>MS00003507</t>
  </si>
  <si>
    <t>MS00031451</t>
  </si>
  <si>
    <t>MS00006671</t>
  </si>
  <si>
    <t>MS00003514</t>
  </si>
  <si>
    <t>MS00020328</t>
  </si>
  <si>
    <t>MS00008708</t>
  </si>
  <si>
    <t>MS00003528</t>
  </si>
  <si>
    <t>MS00003535</t>
  </si>
  <si>
    <t>MS00003542</t>
  </si>
  <si>
    <t>MS00003549</t>
  </si>
  <si>
    <t>MS00003556</t>
  </si>
  <si>
    <t>MS00031458</t>
  </si>
  <si>
    <t>MS00037702</t>
  </si>
  <si>
    <t>MS00003570</t>
  </si>
  <si>
    <t>MS00003577</t>
  </si>
  <si>
    <t>MS00007665</t>
  </si>
  <si>
    <t>MS00008764</t>
  </si>
  <si>
    <t>MS00003591</t>
  </si>
  <si>
    <t>MS00008771</t>
  </si>
  <si>
    <t>MS00031479</t>
  </si>
  <si>
    <t>MS00003598</t>
  </si>
  <si>
    <t>MS00031486</t>
  </si>
  <si>
    <t>MS00008785</t>
  </si>
  <si>
    <t>MS00003178</t>
  </si>
  <si>
    <t>MS00008792</t>
  </si>
  <si>
    <t>MS00008813</t>
  </si>
  <si>
    <t>MS00031493</t>
  </si>
  <si>
    <t>MS00006524</t>
  </si>
  <si>
    <t>MS00008827</t>
  </si>
  <si>
    <t>MS00006699</t>
  </si>
  <si>
    <t>MS00008841</t>
  </si>
  <si>
    <t>MS00031500</t>
  </si>
  <si>
    <t>MS00008855</t>
  </si>
  <si>
    <t>MS00031507</t>
  </si>
  <si>
    <t>MS00003640</t>
  </si>
  <si>
    <t>MS00003647</t>
  </si>
  <si>
    <t>MS00008883</t>
  </si>
  <si>
    <t>MS00003654</t>
  </si>
  <si>
    <t>MS00003661</t>
  </si>
  <si>
    <t>MS00003668</t>
  </si>
  <si>
    <t>MS00031514</t>
  </si>
  <si>
    <t>MS00031521</t>
  </si>
  <si>
    <t>MS00008911</t>
  </si>
  <si>
    <t>MS00003682</t>
  </si>
  <si>
    <t>MS00008925</t>
  </si>
  <si>
    <t>MS00003689</t>
  </si>
  <si>
    <t>MS00031542</t>
  </si>
  <si>
    <t>MS00008932</t>
  </si>
  <si>
    <t>MS00031549</t>
  </si>
  <si>
    <t>MS00006727</t>
  </si>
  <si>
    <t>MS00003703</t>
  </si>
  <si>
    <t>MS00031563</t>
  </si>
  <si>
    <t>MS00031570</t>
  </si>
  <si>
    <t>MS00007602</t>
  </si>
  <si>
    <t>MS00006741</t>
  </si>
  <si>
    <t>MS00003731</t>
  </si>
  <si>
    <t>MS00003192</t>
  </si>
  <si>
    <t>MS00031584</t>
  </si>
  <si>
    <t>MS00003738</t>
  </si>
  <si>
    <t>MS00009016</t>
  </si>
  <si>
    <t>MS00003752</t>
  </si>
  <si>
    <t>MS00009037</t>
  </si>
  <si>
    <t>MS00003766</t>
  </si>
  <si>
    <t>MS00037821</t>
  </si>
  <si>
    <t>MS00003773</t>
  </si>
  <si>
    <t>MS00003780</t>
  </si>
  <si>
    <t>MS00003787</t>
  </si>
  <si>
    <t>MS00003794</t>
  </si>
  <si>
    <t>MS00009058</t>
  </si>
  <si>
    <t>MS00003199</t>
  </si>
  <si>
    <t>MS00003206</t>
  </si>
  <si>
    <t>MS00003801</t>
  </si>
  <si>
    <t>MS00003808</t>
  </si>
  <si>
    <t>MS00003815</t>
  </si>
  <si>
    <t>MS00031605</t>
  </si>
  <si>
    <t>MS00003829</t>
  </si>
  <si>
    <t>MS00009079</t>
  </si>
  <si>
    <t>MS00009100</t>
  </si>
  <si>
    <t>MS00009107</t>
  </si>
  <si>
    <t>MS00003843</t>
  </si>
  <si>
    <t>MS00006769</t>
  </si>
  <si>
    <t>MS00009135</t>
  </si>
  <si>
    <t>MS00006776</t>
  </si>
  <si>
    <t>MS00003857</t>
  </si>
  <si>
    <t>MS00007609</t>
  </si>
  <si>
    <t>MS00009177</t>
  </si>
  <si>
    <t>MS00003871</t>
  </si>
  <si>
    <t>MS00003220</t>
  </si>
  <si>
    <t>MS00003878</t>
  </si>
  <si>
    <t>MS00009142</t>
  </si>
  <si>
    <t>MS00031633</t>
  </si>
  <si>
    <t>MS00031647</t>
  </si>
  <si>
    <t>MS00009205</t>
  </si>
  <si>
    <t>MS00006552</t>
  </si>
  <si>
    <t>MS00003227</t>
  </si>
  <si>
    <t>MS00029239</t>
  </si>
  <si>
    <t>MS00003234</t>
  </si>
  <si>
    <t>MS00003241</t>
  </si>
  <si>
    <t>MS00031668</t>
  </si>
  <si>
    <t>MS00003255</t>
  </si>
  <si>
    <t>MS00016401</t>
  </si>
  <si>
    <t>MS00009275</t>
  </si>
  <si>
    <t>MS00031682</t>
  </si>
  <si>
    <t>MS00006790</t>
  </si>
  <si>
    <t>MS00003262</t>
  </si>
  <si>
    <t>MS00009282</t>
  </si>
  <si>
    <t>MS00006566</t>
  </si>
  <si>
    <t>MS00003269</t>
  </si>
  <si>
    <t>MS00031689</t>
  </si>
  <si>
    <t>MS00009317</t>
  </si>
  <si>
    <t>MS00009324</t>
  </si>
  <si>
    <t>MS00009331</t>
  </si>
  <si>
    <t>MS00009338</t>
  </si>
  <si>
    <t>MS00003906</t>
  </si>
  <si>
    <t>MS00007644</t>
  </si>
  <si>
    <t>MS00003913</t>
  </si>
  <si>
    <t>MS00037212</t>
  </si>
  <si>
    <t>MS00003920</t>
  </si>
  <si>
    <t>MS00009352</t>
  </si>
  <si>
    <t>MS00007350</t>
  </si>
  <si>
    <t>MS00003276</t>
  </si>
  <si>
    <t>MS00009366</t>
  </si>
  <si>
    <t>MS00009387</t>
  </si>
  <si>
    <t>MS00009401</t>
  </si>
  <si>
    <t>MS00020454</t>
  </si>
  <si>
    <t>MS00003290</t>
  </si>
  <si>
    <t>MS00020769</t>
  </si>
  <si>
    <t>MS00037590</t>
  </si>
  <si>
    <t>MS00014707</t>
  </si>
  <si>
    <t>MS00031703</t>
  </si>
  <si>
    <t>MS00031710</t>
  </si>
  <si>
    <t>MS00037219</t>
  </si>
  <si>
    <t>MS00031717</t>
  </si>
  <si>
    <t>MS00007672</t>
  </si>
  <si>
    <t>MS00006825</t>
  </si>
  <si>
    <t>MS00003941</t>
  </si>
  <si>
    <t>MS00003297</t>
  </si>
  <si>
    <t>MS00003948</t>
  </si>
  <si>
    <t>MS00081472</t>
  </si>
  <si>
    <t>MS00031738</t>
  </si>
  <si>
    <t>MS00009450</t>
  </si>
  <si>
    <t>MS00003969</t>
  </si>
  <si>
    <t>MS00031745</t>
  </si>
  <si>
    <t>MS00003976</t>
  </si>
  <si>
    <t>MS00007651</t>
  </si>
  <si>
    <t>MS00003990</t>
  </si>
  <si>
    <t>MS00009478</t>
  </si>
  <si>
    <t>MS00003997</t>
  </si>
  <si>
    <t>MS00003304</t>
  </si>
  <si>
    <t>MS00031759</t>
  </si>
  <si>
    <t>MS00004011</t>
  </si>
  <si>
    <t>MS00031766</t>
  </si>
  <si>
    <t>MS00031773</t>
  </si>
  <si>
    <t>MS00009534</t>
  </si>
  <si>
    <t>MS00003318</t>
  </si>
  <si>
    <t>MS00008190</t>
  </si>
  <si>
    <t>MS00003332</t>
  </si>
  <si>
    <t>MS00022960</t>
  </si>
  <si>
    <t>MS00004032</t>
  </si>
  <si>
    <t>MS00009576</t>
  </si>
  <si>
    <t>MS00023135</t>
  </si>
  <si>
    <t>MS00031801</t>
  </si>
  <si>
    <t>MS00023191</t>
  </si>
  <si>
    <t>MS00037793</t>
  </si>
  <si>
    <t>MS00023219</t>
  </si>
  <si>
    <t>MS00009583</t>
  </si>
  <si>
    <t>MS00006860</t>
  </si>
  <si>
    <t>MS00004053</t>
  </si>
  <si>
    <t>MS00037191</t>
  </si>
  <si>
    <t>MS00004067</t>
  </si>
  <si>
    <t>MS00031815</t>
  </si>
  <si>
    <t>MS00031822</t>
  </si>
  <si>
    <t>MS00009604</t>
  </si>
  <si>
    <t>MS00009618</t>
  </si>
  <si>
    <t>MS00031829</t>
  </si>
  <si>
    <t>MS00007392</t>
  </si>
  <si>
    <t>MS00007399</t>
  </si>
  <si>
    <t>MS00045164</t>
  </si>
  <si>
    <t>MS00004046</t>
  </si>
  <si>
    <t>MS00004095</t>
  </si>
  <si>
    <t>MS00006909</t>
  </si>
  <si>
    <t>MS00009660</t>
  </si>
  <si>
    <t>MS00009653</t>
  </si>
  <si>
    <t>MS00006888</t>
  </si>
  <si>
    <t>MS00004116</t>
  </si>
  <si>
    <t>MS00031836</t>
  </si>
  <si>
    <t>MS00004130</t>
  </si>
  <si>
    <t>MS00023499</t>
  </si>
  <si>
    <t>MS00006895</t>
  </si>
  <si>
    <t>MS00004144</t>
  </si>
  <si>
    <t>MS00004179</t>
  </si>
  <si>
    <t>MS00009681</t>
  </si>
  <si>
    <t>MS00004186</t>
  </si>
  <si>
    <t>MS00009695</t>
  </si>
  <si>
    <t>MS00021371</t>
  </si>
  <si>
    <t>MS00004193</t>
  </si>
  <si>
    <t>MS00021406</t>
  </si>
  <si>
    <t>MS00021476</t>
  </si>
  <si>
    <t>MS00004200</t>
  </si>
  <si>
    <t>MS00031850</t>
  </si>
  <si>
    <t>MS00004214</t>
  </si>
  <si>
    <t>MS00037597</t>
  </si>
  <si>
    <t>MS00041160</t>
  </si>
  <si>
    <t>MS00004228</t>
  </si>
  <si>
    <t>MS00004235</t>
  </si>
  <si>
    <t>MS00040936</t>
  </si>
  <si>
    <t>MS00006937</t>
  </si>
  <si>
    <t>MS00037555</t>
  </si>
  <si>
    <t>MS00004242</t>
  </si>
  <si>
    <t>MS00007861</t>
  </si>
  <si>
    <t>MS00009744</t>
  </si>
  <si>
    <t>MS00031878</t>
  </si>
  <si>
    <t>MS00039998</t>
  </si>
  <si>
    <t>MS00039662</t>
  </si>
  <si>
    <t>MS00009751</t>
  </si>
  <si>
    <t>MS00009758</t>
  </si>
  <si>
    <t>MS00004277</t>
  </si>
  <si>
    <t>MS00031885</t>
  </si>
  <si>
    <t>MS00006972</t>
  </si>
  <si>
    <t>MS00004284</t>
  </si>
  <si>
    <t>MS00004291</t>
  </si>
  <si>
    <t>MS00004298</t>
  </si>
  <si>
    <t>MS00009772</t>
  </si>
  <si>
    <t>MS00007700</t>
  </si>
  <si>
    <t>MS00004319</t>
  </si>
  <si>
    <t>MS00031899</t>
  </si>
  <si>
    <t>MS00004333</t>
  </si>
  <si>
    <t>MS00006979</t>
  </si>
  <si>
    <t>MS00033754</t>
  </si>
  <si>
    <t>MS00004347</t>
  </si>
  <si>
    <t>MS00004361</t>
  </si>
  <si>
    <t>MS00004368</t>
  </si>
  <si>
    <t>MS00004375</t>
  </si>
  <si>
    <t>MS00038745</t>
  </si>
  <si>
    <t>MS00004396</t>
  </si>
  <si>
    <t>MS00033838</t>
  </si>
  <si>
    <t>MS00004410</t>
  </si>
  <si>
    <t>MS00009849</t>
  </si>
  <si>
    <t>MS00009856</t>
  </si>
  <si>
    <t>MS00031934</t>
  </si>
  <si>
    <t>MS00009884</t>
  </si>
  <si>
    <t>MS00038668</t>
  </si>
  <si>
    <t>MS00006993</t>
  </si>
  <si>
    <t>MS00007000</t>
  </si>
  <si>
    <t>MS00031941</t>
  </si>
  <si>
    <t>MS00009919</t>
  </si>
  <si>
    <t>MS00031948</t>
  </si>
  <si>
    <t>MS00009940</t>
  </si>
  <si>
    <t>MS00004459</t>
  </si>
  <si>
    <t>MS00004466</t>
  </si>
  <si>
    <t>MS00004473</t>
  </si>
  <si>
    <t>MS00010003</t>
  </si>
  <si>
    <t>MS00004508</t>
  </si>
  <si>
    <t>MS00010017</t>
  </si>
  <si>
    <t>MS00004522</t>
  </si>
  <si>
    <t>MS00033859</t>
  </si>
  <si>
    <t>MS00007413</t>
  </si>
  <si>
    <t>MS00004529</t>
  </si>
  <si>
    <t>MS00004536</t>
  </si>
  <si>
    <t>MS00031955</t>
  </si>
  <si>
    <t>MS00007756</t>
  </si>
  <si>
    <t>MS00031969</t>
  </si>
  <si>
    <t>MS00004578</t>
  </si>
  <si>
    <t>MS00010073</t>
  </si>
  <si>
    <t>MS00007147</t>
  </si>
  <si>
    <t>MS00010080</t>
  </si>
  <si>
    <t>MS00010094</t>
  </si>
  <si>
    <t>MS00010122</t>
  </si>
  <si>
    <t>MS00007161</t>
  </si>
  <si>
    <t>MS00010136</t>
  </si>
  <si>
    <t>MS00014735</t>
  </si>
  <si>
    <t>MS00038073</t>
  </si>
  <si>
    <t>MS00038003</t>
  </si>
  <si>
    <t>MS00032025</t>
  </si>
  <si>
    <t>MS00004900</t>
  </si>
  <si>
    <t>MS00005012</t>
  </si>
  <si>
    <t>MS00005054</t>
  </si>
  <si>
    <t>MS00010339</t>
  </si>
  <si>
    <t>MS00005117</t>
  </si>
  <si>
    <t>MS00033901</t>
  </si>
  <si>
    <t>MS00005222</t>
  </si>
  <si>
    <t>MS00010451</t>
  </si>
  <si>
    <t>MS00010472</t>
  </si>
  <si>
    <t>MS00005355</t>
  </si>
  <si>
    <t>MS00005390</t>
  </si>
  <si>
    <t>MS00037247</t>
  </si>
  <si>
    <t>MS00037877</t>
  </si>
  <si>
    <t>MS00037863</t>
  </si>
  <si>
    <t>MS00010521</t>
  </si>
  <si>
    <t>MS00010549</t>
  </si>
  <si>
    <t>MS00032116</t>
  </si>
  <si>
    <t>MS00021819</t>
  </si>
  <si>
    <t>MS00010619</t>
  </si>
  <si>
    <t>MS00010654</t>
  </si>
  <si>
    <t>MS00010668</t>
  </si>
  <si>
    <t>MS00006594</t>
  </si>
  <si>
    <t>MS00032144</t>
  </si>
  <si>
    <t>MS00010836</t>
  </si>
  <si>
    <t>MS00003346</t>
  </si>
  <si>
    <t>MS00006510</t>
  </si>
  <si>
    <t>MS00037688</t>
  </si>
  <si>
    <t>MS00010906</t>
  </si>
  <si>
    <t>MS00010752</t>
  </si>
  <si>
    <t>MS00003360</t>
  </si>
  <si>
    <t>MS00003367</t>
  </si>
  <si>
    <t>MS00032158</t>
  </si>
  <si>
    <t>MS00032165</t>
  </si>
  <si>
    <t>MS00000001</t>
  </si>
  <si>
    <t>MS00033908</t>
  </si>
  <si>
    <t>MS00033915</t>
  </si>
  <si>
    <t>MS00033922</t>
  </si>
  <si>
    <t>MS00033929</t>
  </si>
  <si>
    <t>MS00033936</t>
  </si>
  <si>
    <t>MS00033943</t>
  </si>
  <si>
    <t>MS00033950</t>
  </si>
  <si>
    <t>MS00033957</t>
  </si>
  <si>
    <t>MS00033971</t>
  </si>
  <si>
    <t>MS00033978</t>
  </si>
  <si>
    <t>MS00033985</t>
  </si>
  <si>
    <t>MS00033999</t>
  </si>
  <si>
    <t>MS00034006</t>
  </si>
  <si>
    <t>MS00034013</t>
  </si>
  <si>
    <t>MS00034027</t>
  </si>
  <si>
    <t>MS00034069</t>
  </si>
  <si>
    <t>MS00034132</t>
  </si>
  <si>
    <t>MS00034146</t>
  </si>
  <si>
    <t>MS00034153</t>
  </si>
  <si>
    <t>MS00034160</t>
  </si>
  <si>
    <t>MS00034174</t>
  </si>
  <si>
    <t>MS00034195</t>
  </si>
  <si>
    <t>MS00034216</t>
  </si>
  <si>
    <t>MS00034223</t>
  </si>
  <si>
    <t>MS00033964</t>
  </si>
  <si>
    <t>MS00034293</t>
  </si>
  <si>
    <t>MS00034300</t>
  </si>
  <si>
    <t>MS00034307</t>
  </si>
  <si>
    <t>MS00034314</t>
  </si>
  <si>
    <t>MS00034321</t>
  </si>
  <si>
    <t>MS00034328</t>
  </si>
  <si>
    <t>MS00034335</t>
  </si>
  <si>
    <t>MS00034342</t>
  </si>
  <si>
    <t>MS00034349</t>
  </si>
  <si>
    <t>MS00034398</t>
  </si>
  <si>
    <t>MS00034405</t>
  </si>
  <si>
    <t>MS00034419</t>
  </si>
  <si>
    <t>MS00034447</t>
  </si>
  <si>
    <t>MS00034454</t>
  </si>
  <si>
    <t>MS00034461</t>
  </si>
  <si>
    <t>MS00037394</t>
  </si>
  <si>
    <t>MS00034482</t>
  </si>
  <si>
    <t>MS00034496</t>
  </si>
  <si>
    <t>MS00034510</t>
  </si>
  <si>
    <t>MS00034531</t>
  </si>
  <si>
    <t>MS00034538</t>
  </si>
  <si>
    <t>MS00034552</t>
  </si>
  <si>
    <t>MS00034559</t>
  </si>
  <si>
    <t>MS00034489</t>
  </si>
  <si>
    <t>MS00034580</t>
  </si>
  <si>
    <t>MS00037408</t>
  </si>
  <si>
    <t>MS00034636</t>
  </si>
  <si>
    <t>MS00034643</t>
  </si>
  <si>
    <t>MS00034657</t>
  </si>
  <si>
    <t>MS00034678</t>
  </si>
  <si>
    <t>MS00034692</t>
  </si>
  <si>
    <t>MS00034699</t>
  </si>
  <si>
    <t>MS00034713</t>
  </si>
  <si>
    <t>MS00034741</t>
  </si>
  <si>
    <t>MS00034748</t>
  </si>
  <si>
    <t>MS00034755</t>
  </si>
  <si>
    <t>MS00034762</t>
  </si>
  <si>
    <t>MS00034783</t>
  </si>
  <si>
    <t>MS00034804</t>
  </si>
  <si>
    <t>MS00037401</t>
  </si>
  <si>
    <t>MS00034839</t>
  </si>
  <si>
    <t>MS00034860</t>
  </si>
  <si>
    <t>MS00034867</t>
  </si>
  <si>
    <t>MS00034874</t>
  </si>
  <si>
    <t>MS00034881</t>
  </si>
  <si>
    <t>MS00034888</t>
  </si>
  <si>
    <t>MS00034895</t>
  </si>
  <si>
    <t>MS00034902</t>
  </si>
  <si>
    <t>MS00034909</t>
  </si>
  <si>
    <t>MS00034923</t>
  </si>
  <si>
    <t>MS00034930</t>
  </si>
  <si>
    <t>MS00034937</t>
  </si>
  <si>
    <t>MS00034944</t>
  </si>
  <si>
    <t>MS00034951</t>
  </si>
  <si>
    <t>MS00034958</t>
  </si>
  <si>
    <t>MS00035007</t>
  </si>
  <si>
    <t>MS00035014</t>
  </si>
  <si>
    <t>MS00035021</t>
  </si>
  <si>
    <t>MS00035042</t>
  </si>
  <si>
    <t>MS00035049</t>
  </si>
  <si>
    <t>MS00035056</t>
  </si>
  <si>
    <t>MS00035077</t>
  </si>
  <si>
    <t>MS00035084</t>
  </si>
  <si>
    <t>MS00035091</t>
  </si>
  <si>
    <t>MS00035098</t>
  </si>
  <si>
    <t>MS00035105</t>
  </si>
  <si>
    <t>MS00035112</t>
  </si>
  <si>
    <t>MS00035126</t>
  </si>
  <si>
    <t>MS00035119</t>
  </si>
  <si>
    <t>MS00035273</t>
  </si>
  <si>
    <t>MS00035364</t>
  </si>
  <si>
    <t>MS00035427</t>
  </si>
  <si>
    <t>MS00035462</t>
  </si>
  <si>
    <t>MS00035476</t>
  </si>
  <si>
    <t>MS00035567</t>
  </si>
  <si>
    <t>MS00035574</t>
  </si>
  <si>
    <t>MS00035581</t>
  </si>
  <si>
    <t>MS00035658</t>
  </si>
  <si>
    <t>MS00035700</t>
  </si>
  <si>
    <t>MS00035728</t>
  </si>
  <si>
    <t>MS00035812</t>
  </si>
  <si>
    <t>MS00035826</t>
  </si>
  <si>
    <t>MS00036855</t>
  </si>
  <si>
    <t>MS00037086</t>
  </si>
  <si>
    <t>MS00037100</t>
  </si>
  <si>
    <t>MS00037058</t>
  </si>
  <si>
    <t>MS00037163</t>
  </si>
  <si>
    <t>MS00037170</t>
  </si>
  <si>
    <t>MS00037177</t>
  </si>
  <si>
    <t>MS00032179</t>
  </si>
  <si>
    <t>MS00001225</t>
  </si>
  <si>
    <t>MS00005852</t>
  </si>
  <si>
    <t>MS00001232</t>
  </si>
  <si>
    <t>MS00032186</t>
  </si>
  <si>
    <t>MS00005866</t>
  </si>
  <si>
    <t>MS00010983</t>
  </si>
  <si>
    <t>MS00001253</t>
  </si>
  <si>
    <t>MS00032214</t>
  </si>
  <si>
    <t>MS00011011</t>
  </si>
  <si>
    <t>MS00011025</t>
  </si>
  <si>
    <t>MS00032228</t>
  </si>
  <si>
    <t>MS00011032</t>
  </si>
  <si>
    <t>MS00011039</t>
  </si>
  <si>
    <t>MS00001512</t>
  </si>
  <si>
    <t>MS00032235</t>
  </si>
  <si>
    <t>MS00032242</t>
  </si>
  <si>
    <t>MS00032249</t>
  </si>
  <si>
    <t>MS00021861</t>
  </si>
  <si>
    <t>MS00032263</t>
  </si>
  <si>
    <t>MS00032284</t>
  </si>
  <si>
    <t>MS00001526</t>
  </si>
  <si>
    <t>MS00029211</t>
  </si>
  <si>
    <t>MS00001533</t>
  </si>
  <si>
    <t>MS00005992</t>
  </si>
  <si>
    <t>MS00005999</t>
  </si>
  <si>
    <t>MS00006006</t>
  </si>
  <si>
    <t>MS00001540</t>
  </si>
  <si>
    <t>MS00011109</t>
  </si>
  <si>
    <t>MS00011116</t>
  </si>
  <si>
    <t>MS00006013</t>
  </si>
  <si>
    <t>MS00006020</t>
  </si>
  <si>
    <t>MS00001547</t>
  </si>
  <si>
    <t>MS00001554</t>
  </si>
  <si>
    <t>MS00001561</t>
  </si>
  <si>
    <t>MS00024143</t>
  </si>
  <si>
    <t>MS00032305</t>
  </si>
  <si>
    <t>MS00032312</t>
  </si>
  <si>
    <t>MS00001568</t>
  </si>
  <si>
    <t>MS00011130</t>
  </si>
  <si>
    <t>MS00001575</t>
  </si>
  <si>
    <t>MS00001582</t>
  </si>
  <si>
    <t>MS00001589</t>
  </si>
  <si>
    <t>MS00006041</t>
  </si>
  <si>
    <t>MS00001596</t>
  </si>
  <si>
    <t>MS00006048</t>
  </si>
  <si>
    <t>MS00032319</t>
  </si>
  <si>
    <t>MS00001610</t>
  </si>
  <si>
    <t>MS00006055</t>
  </si>
  <si>
    <t>MS00006062</t>
  </si>
  <si>
    <t>MS00001617</t>
  </si>
  <si>
    <t>MS00032326</t>
  </si>
  <si>
    <t>MS00001631</t>
  </si>
  <si>
    <t>MS00001638</t>
  </si>
  <si>
    <t>MS00001645</t>
  </si>
  <si>
    <t>MS00032333</t>
  </si>
  <si>
    <t>MS00001652</t>
  </si>
  <si>
    <t>MS00001659</t>
  </si>
  <si>
    <t>MS00001666</t>
  </si>
  <si>
    <t>MS00001673</t>
  </si>
  <si>
    <t>MS00032340</t>
  </si>
  <si>
    <t>MS00011207</t>
  </si>
  <si>
    <t>MS00001687</t>
  </si>
  <si>
    <t>MS00011214</t>
  </si>
  <si>
    <t>MS00011221</t>
  </si>
  <si>
    <t>MS00032347</t>
  </si>
  <si>
    <t>MS00001701</t>
  </si>
  <si>
    <t>MS00032354</t>
  </si>
  <si>
    <t>MS00001281</t>
  </si>
  <si>
    <t>MS00011235</t>
  </si>
  <si>
    <t>MS00024269</t>
  </si>
  <si>
    <t>MS00037366</t>
  </si>
  <si>
    <t>MS00005901</t>
  </si>
  <si>
    <t>MS00011256</t>
  </si>
  <si>
    <t>MS00032361</t>
  </si>
  <si>
    <t>MS00011263</t>
  </si>
  <si>
    <t>MS00032368</t>
  </si>
  <si>
    <t>MS00032382</t>
  </si>
  <si>
    <t>MS00011284</t>
  </si>
  <si>
    <t>MS00011291</t>
  </si>
  <si>
    <t>MS00001722</t>
  </si>
  <si>
    <t>MS00001729</t>
  </si>
  <si>
    <t>MS00001736</t>
  </si>
  <si>
    <t>MS00032396</t>
  </si>
  <si>
    <t>MS00001750</t>
  </si>
  <si>
    <t>MS00001757</t>
  </si>
  <si>
    <t>MS00032431</t>
  </si>
  <si>
    <t>MS00011326</t>
  </si>
  <si>
    <t>MS00016597</t>
  </si>
  <si>
    <t>MS00032438</t>
  </si>
  <si>
    <t>MS00001771</t>
  </si>
  <si>
    <t>MS00024360</t>
  </si>
  <si>
    <t>MS00011354</t>
  </si>
  <si>
    <t>MS00001785</t>
  </si>
  <si>
    <t>MS00011361</t>
  </si>
  <si>
    <t>MS00011368</t>
  </si>
  <si>
    <t>MS00006090</t>
  </si>
  <si>
    <t>MS00001792</t>
  </si>
  <si>
    <t>MS00021903</t>
  </si>
  <si>
    <t>MS00032515</t>
  </si>
  <si>
    <t>MS00032522</t>
  </si>
  <si>
    <t>MS00007889</t>
  </si>
  <si>
    <t>MS00032529</t>
  </si>
  <si>
    <t>MS00032536</t>
  </si>
  <si>
    <t>MS00001302</t>
  </si>
  <si>
    <t>MS00005915</t>
  </si>
  <si>
    <t>MS00011004</t>
  </si>
  <si>
    <t>MS00001813</t>
  </si>
  <si>
    <t>MS00011410</t>
  </si>
  <si>
    <t>MS00011417</t>
  </si>
  <si>
    <t>MS00001827</t>
  </si>
  <si>
    <t>MS00001834</t>
  </si>
  <si>
    <t>MS00001848</t>
  </si>
  <si>
    <t>MS00024514</t>
  </si>
  <si>
    <t>MS00032557</t>
  </si>
  <si>
    <t>MS00001862</t>
  </si>
  <si>
    <t>MS00001869</t>
  </si>
  <si>
    <t>MS00001876</t>
  </si>
  <si>
    <t>MS00024535</t>
  </si>
  <si>
    <t>MS00011466</t>
  </si>
  <si>
    <t>MS00001309</t>
  </si>
  <si>
    <t>MS00001316</t>
  </si>
  <si>
    <t>MS00032564</t>
  </si>
  <si>
    <t>MS00001897</t>
  </si>
  <si>
    <t>MS00024570</t>
  </si>
  <si>
    <t>MS00032571</t>
  </si>
  <si>
    <t>MS00001918</t>
  </si>
  <si>
    <t>MS00032578</t>
  </si>
  <si>
    <t>MS00008078</t>
  </si>
  <si>
    <t>MS00007966</t>
  </si>
  <si>
    <t>MS00006118</t>
  </si>
  <si>
    <t>MS00043372</t>
  </si>
  <si>
    <t>MS00006125</t>
  </si>
  <si>
    <t>MS00011487</t>
  </si>
  <si>
    <t>MS00032585</t>
  </si>
  <si>
    <t>MS00007959</t>
  </si>
  <si>
    <t>MS00032592</t>
  </si>
  <si>
    <t>MS00001330</t>
  </si>
  <si>
    <t>MS00011536</t>
  </si>
  <si>
    <t>MS00011522</t>
  </si>
  <si>
    <t>MS00032599</t>
  </si>
  <si>
    <t>MS00032606</t>
  </si>
  <si>
    <t>MS00011550</t>
  </si>
  <si>
    <t>MS00005922</t>
  </si>
  <si>
    <t>MS00001337</t>
  </si>
  <si>
    <t>MS00032613</t>
  </si>
  <si>
    <t>MS00001344</t>
  </si>
  <si>
    <t>MS00001351</t>
  </si>
  <si>
    <t>MS00001358</t>
  </si>
  <si>
    <t>MS00001365</t>
  </si>
  <si>
    <t>MS00011585</t>
  </si>
  <si>
    <t>MS00001974</t>
  </si>
  <si>
    <t>MS00007903</t>
  </si>
  <si>
    <t>MS00032620</t>
  </si>
  <si>
    <t>MS00006146</t>
  </si>
  <si>
    <t>MS00011592</t>
  </si>
  <si>
    <t>MS00001988</t>
  </si>
  <si>
    <t>MS00032627</t>
  </si>
  <si>
    <t>MS00001995</t>
  </si>
  <si>
    <t>MS00011606</t>
  </si>
  <si>
    <t>MS00016436</t>
  </si>
  <si>
    <t>MS00033817</t>
  </si>
  <si>
    <t>MS00002016</t>
  </si>
  <si>
    <t>MS00011648</t>
  </si>
  <si>
    <t>MS00032634</t>
  </si>
  <si>
    <t>MS00001372</t>
  </si>
  <si>
    <t>MS00032641</t>
  </si>
  <si>
    <t>MS00005936</t>
  </si>
  <si>
    <t>MS00001379</t>
  </si>
  <si>
    <t>MS00011683</t>
  </si>
  <si>
    <t>MS00008113</t>
  </si>
  <si>
    <t>MS00011690</t>
  </si>
  <si>
    <t>MS00011697</t>
  </si>
  <si>
    <t>MS00002058</t>
  </si>
  <si>
    <t>MS00006167</t>
  </si>
  <si>
    <t>MS00008043</t>
  </si>
  <si>
    <t>MS00008036</t>
  </si>
  <si>
    <t>MS00002072</t>
  </si>
  <si>
    <t>MS00024913</t>
  </si>
  <si>
    <t>MS00025270</t>
  </si>
  <si>
    <t>MS00011711</t>
  </si>
  <si>
    <t>MS00011704</t>
  </si>
  <si>
    <t>MS00001386</t>
  </si>
  <si>
    <t>MS00011725</t>
  </si>
  <si>
    <t>MS00011746</t>
  </si>
  <si>
    <t>MS00005964</t>
  </si>
  <si>
    <t>MS00011753</t>
  </si>
  <si>
    <t>MS00025389</t>
  </si>
  <si>
    <t>MS00001407</t>
  </si>
  <si>
    <t>MS00011767</t>
  </si>
  <si>
    <t>MS00029218</t>
  </si>
  <si>
    <t>MS00042658</t>
  </si>
  <si>
    <t>MS00016422</t>
  </si>
  <si>
    <t>MS00006181</t>
  </si>
  <si>
    <t>MS00006188</t>
  </si>
  <si>
    <t>MS00011788</t>
  </si>
  <si>
    <t>MS00001414</t>
  </si>
  <si>
    <t>MS00002107</t>
  </si>
  <si>
    <t>MS00032690</t>
  </si>
  <si>
    <t>MS00032711</t>
  </si>
  <si>
    <t>MS00011816</t>
  </si>
  <si>
    <t>MS00002135</t>
  </si>
  <si>
    <t>MS00032718</t>
  </si>
  <si>
    <t>MS00002142</t>
  </si>
  <si>
    <t>MS00032697</t>
  </si>
  <si>
    <t>MS00011844</t>
  </si>
  <si>
    <t>MS00002156</t>
  </si>
  <si>
    <t>MS00032725</t>
  </si>
  <si>
    <t>MS00002163</t>
  </si>
  <si>
    <t>MS00032732</t>
  </si>
  <si>
    <t>MS00002184</t>
  </si>
  <si>
    <t>MS00002198</t>
  </si>
  <si>
    <t>MS00032753</t>
  </si>
  <si>
    <t>MS00001428</t>
  </si>
  <si>
    <t>MS00011900</t>
  </si>
  <si>
    <t>MS00001442</t>
  </si>
  <si>
    <t>MS00007938</t>
  </si>
  <si>
    <t>MS00002219</t>
  </si>
  <si>
    <t>MS00002226</t>
  </si>
  <si>
    <t>MS00025725</t>
  </si>
  <si>
    <t>MS00032760</t>
  </si>
  <si>
    <t>MS00002233</t>
  </si>
  <si>
    <t>MS00006202</t>
  </si>
  <si>
    <t>MS00006209</t>
  </si>
  <si>
    <t>MS00033768</t>
  </si>
  <si>
    <t>MS00006223</t>
  </si>
  <si>
    <t>MS00032774</t>
  </si>
  <si>
    <t>MS00002254</t>
  </si>
  <si>
    <t>MS00002261</t>
  </si>
  <si>
    <t>MS00006237</t>
  </si>
  <si>
    <t>MS00002268</t>
  </si>
  <si>
    <t>MS00002275</t>
  </si>
  <si>
    <t>MS00032781</t>
  </si>
  <si>
    <t>MS00032795</t>
  </si>
  <si>
    <t>MS00011942</t>
  </si>
  <si>
    <t>MS00006251</t>
  </si>
  <si>
    <t>MS00032802</t>
  </si>
  <si>
    <t>MS00032809</t>
  </si>
  <si>
    <t>MS00002310</t>
  </si>
  <si>
    <t>MS00011963</t>
  </si>
  <si>
    <t>MS00011970</t>
  </si>
  <si>
    <t>MS00032823</t>
  </si>
  <si>
    <t>MS00011984</t>
  </si>
  <si>
    <t>MS00002352</t>
  </si>
  <si>
    <t>MS00012005</t>
  </si>
  <si>
    <t>MS00012012</t>
  </si>
  <si>
    <t>MS00002366</t>
  </si>
  <si>
    <t>MS00002373</t>
  </si>
  <si>
    <t>MS00017451</t>
  </si>
  <si>
    <t>MS00006272</t>
  </si>
  <si>
    <t>MS00006286</t>
  </si>
  <si>
    <t>MS00025851</t>
  </si>
  <si>
    <t>MS00002387</t>
  </si>
  <si>
    <t>MS00025886</t>
  </si>
  <si>
    <t>MS00002408</t>
  </si>
  <si>
    <t>MS00008099</t>
  </si>
  <si>
    <t>MS00006321</t>
  </si>
  <si>
    <t>MS00012061</t>
  </si>
  <si>
    <t>MS00012159</t>
  </si>
  <si>
    <t>MS00033789</t>
  </si>
  <si>
    <t>MS00032865</t>
  </si>
  <si>
    <t>MS00032872</t>
  </si>
  <si>
    <t>MS00012201</t>
  </si>
  <si>
    <t>MS00032879</t>
  </si>
  <si>
    <t>MS00014938</t>
  </si>
  <si>
    <t>MS00025907</t>
  </si>
  <si>
    <t>MS00025970</t>
  </si>
  <si>
    <t>MS00002457</t>
  </si>
  <si>
    <t>MS00012215</t>
  </si>
  <si>
    <t>MS00012236</t>
  </si>
  <si>
    <t>MS00032900</t>
  </si>
  <si>
    <t>MS00012250</t>
  </si>
  <si>
    <t>MS00012264</t>
  </si>
  <si>
    <t>MS00002499</t>
  </si>
  <si>
    <t>MS00006335</t>
  </si>
  <si>
    <t>MS00006342</t>
  </si>
  <si>
    <t>MS00029246</t>
  </si>
  <si>
    <t>MS00002513</t>
  </si>
  <si>
    <t>MS00006349</t>
  </si>
  <si>
    <t>MS00002527</t>
  </si>
  <si>
    <t>MS00032914</t>
  </si>
  <si>
    <t>MS00002541</t>
  </si>
  <si>
    <t>MS00012278</t>
  </si>
  <si>
    <t>MS00033761</t>
  </si>
  <si>
    <t>MS00032921</t>
  </si>
  <si>
    <t>MS00002569</t>
  </si>
  <si>
    <t>MS00002576</t>
  </si>
  <si>
    <t>MS00002597</t>
  </si>
  <si>
    <t>MS00012299</t>
  </si>
  <si>
    <t>MS00026089</t>
  </si>
  <si>
    <t>MS00012306</t>
  </si>
  <si>
    <t>MS00042938</t>
  </si>
  <si>
    <t>MS00026110</t>
  </si>
  <si>
    <t>MS00026117</t>
  </si>
  <si>
    <t>MS00012341</t>
  </si>
  <si>
    <t>MS00012348</t>
  </si>
  <si>
    <t>MS00006370</t>
  </si>
  <si>
    <t>MS00032942</t>
  </si>
  <si>
    <t>MS00032956</t>
  </si>
  <si>
    <t>MS00032963</t>
  </si>
  <si>
    <t>MS00033796</t>
  </si>
  <si>
    <t>MS00012397</t>
  </si>
  <si>
    <t>MS00012404</t>
  </si>
  <si>
    <t>MS00012411</t>
  </si>
  <si>
    <t>MS00012425</t>
  </si>
  <si>
    <t>MS00008092</t>
  </si>
  <si>
    <t>MS00026236</t>
  </si>
  <si>
    <t>MS00002716</t>
  </si>
  <si>
    <t>MS00043330</t>
  </si>
  <si>
    <t>MS00032991</t>
  </si>
  <si>
    <t>MS00032998</t>
  </si>
  <si>
    <t>MS00014966</t>
  </si>
  <si>
    <t>MS00014994</t>
  </si>
  <si>
    <t>MS00026334</t>
  </si>
  <si>
    <t>MS00026348</t>
  </si>
  <si>
    <t>MS00002744</t>
  </si>
  <si>
    <t>MS00012488</t>
  </si>
  <si>
    <t>MS00033033</t>
  </si>
  <si>
    <t>MS00012593</t>
  </si>
  <si>
    <t>MS00002982</t>
  </si>
  <si>
    <t>MS00022323</t>
  </si>
  <si>
    <t>MS00012621</t>
  </si>
  <si>
    <t>MS00033047</t>
  </si>
  <si>
    <t>MS00012649</t>
  </si>
  <si>
    <t>MS00012656</t>
  </si>
  <si>
    <t>MS00003045</t>
  </si>
  <si>
    <t>MS00026411</t>
  </si>
  <si>
    <t>MS00016443</t>
  </si>
  <si>
    <t>MS00005880</t>
  </si>
  <si>
    <t>MS00012719</t>
  </si>
  <si>
    <t>MS00022344</t>
  </si>
  <si>
    <t>MS00012761</t>
  </si>
  <si>
    <t>MS00033089</t>
  </si>
  <si>
    <t>MS00033103</t>
  </si>
  <si>
    <t>MS00005971</t>
  </si>
  <si>
    <t>MS00012887</t>
  </si>
  <si>
    <t>MS00001449</t>
  </si>
  <si>
    <t>MS00005887</t>
  </si>
  <si>
    <t>MS00012873</t>
  </si>
  <si>
    <t>MS00001456</t>
  </si>
  <si>
    <t>MS00001463</t>
  </si>
  <si>
    <t>MS00033117</t>
  </si>
  <si>
    <t>MS00037338</t>
  </si>
  <si>
    <t>MS00000002</t>
  </si>
  <si>
    <t>MS00026516</t>
  </si>
  <si>
    <t>MS00033131</t>
  </si>
  <si>
    <t>MS00033138</t>
  </si>
  <si>
    <t>MS00000007</t>
  </si>
  <si>
    <t>MS00005467</t>
  </si>
  <si>
    <t>MS00012915</t>
  </si>
  <si>
    <t>MS00033145</t>
  </si>
  <si>
    <t>MS00026544</t>
  </si>
  <si>
    <t>MS00005481</t>
  </si>
  <si>
    <t>MS00000028</t>
  </si>
  <si>
    <t>MS00033152</t>
  </si>
  <si>
    <t>MS00012950</t>
  </si>
  <si>
    <t>MS00012957</t>
  </si>
  <si>
    <t>MS00012964</t>
  </si>
  <si>
    <t>MS00033159</t>
  </si>
  <si>
    <t>MS00033166</t>
  </si>
  <si>
    <t>MS00012971</t>
  </si>
  <si>
    <t>MS00000301</t>
  </si>
  <si>
    <t>MS00033173</t>
  </si>
  <si>
    <t>MS00033180</t>
  </si>
  <si>
    <t>MS00033187</t>
  </si>
  <si>
    <t>MS00033194</t>
  </si>
  <si>
    <t>MS00026628</t>
  </si>
  <si>
    <t>MS00000315</t>
  </si>
  <si>
    <t>MS00005593</t>
  </si>
  <si>
    <t>MS00000322</t>
  </si>
  <si>
    <t>MS00013006</t>
  </si>
  <si>
    <t>MS00005600</t>
  </si>
  <si>
    <t>MS00000329</t>
  </si>
  <si>
    <t>MS00005607</t>
  </si>
  <si>
    <t>MS00000336</t>
  </si>
  <si>
    <t>MS00013013</t>
  </si>
  <si>
    <t>MS00026684</t>
  </si>
  <si>
    <t>MS00005614</t>
  </si>
  <si>
    <t>MS00000343</t>
  </si>
  <si>
    <t>MS00000350</t>
  </si>
  <si>
    <t>MS00000357</t>
  </si>
  <si>
    <t>MS00026705</t>
  </si>
  <si>
    <t>MS00033208</t>
  </si>
  <si>
    <t>MS00033215</t>
  </si>
  <si>
    <t>MS00000364</t>
  </si>
  <si>
    <t>MS00013020</t>
  </si>
  <si>
    <t>MS00000378</t>
  </si>
  <si>
    <t>MS00000385</t>
  </si>
  <si>
    <t>MS00000392</t>
  </si>
  <si>
    <t>MS00005628</t>
  </si>
  <si>
    <t>MS00000399</t>
  </si>
  <si>
    <t>MS00012943</t>
  </si>
  <si>
    <t>MS00005635</t>
  </si>
  <si>
    <t>MS00000406</t>
  </si>
  <si>
    <t>MS00000413</t>
  </si>
  <si>
    <t>MS00005642</t>
  </si>
  <si>
    <t>MS00005649</t>
  </si>
  <si>
    <t>MS00000420</t>
  </si>
  <si>
    <t>MS00021833</t>
  </si>
  <si>
    <t>MS00000434</t>
  </si>
  <si>
    <t>MS00000441</t>
  </si>
  <si>
    <t>MS00013062</t>
  </si>
  <si>
    <t>MS00013069</t>
  </si>
  <si>
    <t>MS00000448</t>
  </si>
  <si>
    <t>MS00000455</t>
  </si>
  <si>
    <t>MS00000462</t>
  </si>
  <si>
    <t>MS00013083</t>
  </si>
  <si>
    <t>MS00000469</t>
  </si>
  <si>
    <t>MS00013090</t>
  </si>
  <si>
    <t>MS00026824</t>
  </si>
  <si>
    <t>MS00000476</t>
  </si>
  <si>
    <t>MS00013097</t>
  </si>
  <si>
    <t>MS00033229</t>
  </si>
  <si>
    <t>MS00033236</t>
  </si>
  <si>
    <t>MS00013118</t>
  </si>
  <si>
    <t>MS00013125</t>
  </si>
  <si>
    <t>MS00005677</t>
  </si>
  <si>
    <t>MS00013132</t>
  </si>
  <si>
    <t>MS00033243</t>
  </si>
  <si>
    <t>MS00013146</t>
  </si>
  <si>
    <t>MS00000490</t>
  </si>
  <si>
    <t>MS00000497</t>
  </si>
  <si>
    <t>MS00033250</t>
  </si>
  <si>
    <t>MS00000511</t>
  </si>
  <si>
    <t>MS00033257</t>
  </si>
  <si>
    <t>MS00013153</t>
  </si>
  <si>
    <t>MS00026936</t>
  </si>
  <si>
    <t>MS00033264</t>
  </si>
  <si>
    <t>MS00013160</t>
  </si>
  <si>
    <t>MS00000532</t>
  </si>
  <si>
    <t>MS00000539</t>
  </si>
  <si>
    <t>MS00000546</t>
  </si>
  <si>
    <t>MS00013174</t>
  </si>
  <si>
    <t>MS00005691</t>
  </si>
  <si>
    <t>MS00000553</t>
  </si>
  <si>
    <t>MS00033278</t>
  </si>
  <si>
    <t>MS00033285</t>
  </si>
  <si>
    <t>MS00013195</t>
  </si>
  <si>
    <t>MS00000574</t>
  </si>
  <si>
    <t>MS00000091</t>
  </si>
  <si>
    <t>MS00005509</t>
  </si>
  <si>
    <t>MS00000581</t>
  </si>
  <si>
    <t>MS00027034</t>
  </si>
  <si>
    <t>MS00000588</t>
  </si>
  <si>
    <t>MS00028819</t>
  </si>
  <si>
    <t>MS00017500</t>
  </si>
  <si>
    <t>MS00000602</t>
  </si>
  <si>
    <t>MS00013202</t>
  </si>
  <si>
    <t>MS00000609</t>
  </si>
  <si>
    <t>MS00028833</t>
  </si>
  <si>
    <t>MS00000623</t>
  </si>
  <si>
    <t>MS00028840</t>
  </si>
  <si>
    <t>MS00033292</t>
  </si>
  <si>
    <t>MS00000098</t>
  </si>
  <si>
    <t>MS00033299</t>
  </si>
  <si>
    <t>MS00028847</t>
  </si>
  <si>
    <t>MS00000644</t>
  </si>
  <si>
    <t>MS00000651</t>
  </si>
  <si>
    <t>MS00000658</t>
  </si>
  <si>
    <t>MS00000665</t>
  </si>
  <si>
    <t>MS00028854</t>
  </si>
  <si>
    <t>MS00013216</t>
  </si>
  <si>
    <t>MS00013230</t>
  </si>
  <si>
    <t>MS00028861</t>
  </si>
  <si>
    <t>MS00005698</t>
  </si>
  <si>
    <t>MS00033306</t>
  </si>
  <si>
    <t>MS00005705</t>
  </si>
  <si>
    <t>MS00033313</t>
  </si>
  <si>
    <t>MS00008169</t>
  </si>
  <si>
    <t>MS00033320</t>
  </si>
  <si>
    <t>MS00000119</t>
  </si>
  <si>
    <t>MS00028868</t>
  </si>
  <si>
    <t>MS00005530</t>
  </si>
  <si>
    <t>MS00033327</t>
  </si>
  <si>
    <t>MS00033341</t>
  </si>
  <si>
    <t>MS00013272</t>
  </si>
  <si>
    <t>MS00005537</t>
  </si>
  <si>
    <t>MS00000126</t>
  </si>
  <si>
    <t>MS00033348</t>
  </si>
  <si>
    <t>MS00000140</t>
  </si>
  <si>
    <t>MS00000147</t>
  </si>
  <si>
    <t>MS00000154</t>
  </si>
  <si>
    <t>MS00000161</t>
  </si>
  <si>
    <t>MS00005712</t>
  </si>
  <si>
    <t>MS00033355</t>
  </si>
  <si>
    <t>MS00005726</t>
  </si>
  <si>
    <t>MS00005733</t>
  </si>
  <si>
    <t>MS00017514</t>
  </si>
  <si>
    <t>MS00017521</t>
  </si>
  <si>
    <t>MS00027237</t>
  </si>
  <si>
    <t>MS00033362</t>
  </si>
  <si>
    <t>MS00033369</t>
  </si>
  <si>
    <t>MS00016457</t>
  </si>
  <si>
    <t>MS00033383</t>
  </si>
  <si>
    <t>MS00033390</t>
  </si>
  <si>
    <t>MS00033397</t>
  </si>
  <si>
    <t>MS00033404</t>
  </si>
  <si>
    <t>MS00005544</t>
  </si>
  <si>
    <t>MS00000175</t>
  </si>
  <si>
    <t>MS00013349</t>
  </si>
  <si>
    <t>MS00013370</t>
  </si>
  <si>
    <t>MS00013363</t>
  </si>
  <si>
    <t>MS00000182</t>
  </si>
  <si>
    <t>MS00013384</t>
  </si>
  <si>
    <t>MS00013405</t>
  </si>
  <si>
    <t>MS00013426</t>
  </si>
  <si>
    <t>MS00013419</t>
  </si>
  <si>
    <t>MS00000203</t>
  </si>
  <si>
    <t>MS00033411</t>
  </si>
  <si>
    <t>MS00005817</t>
  </si>
  <si>
    <t>MS00033418</t>
  </si>
  <si>
    <t>MS00005747</t>
  </si>
  <si>
    <t>MS00013454</t>
  </si>
  <si>
    <t>MS00000791</t>
  </si>
  <si>
    <t>MS00000210</t>
  </si>
  <si>
    <t>MS00033425</t>
  </si>
  <si>
    <t>MS00000805</t>
  </si>
  <si>
    <t>MS00027349</t>
  </si>
  <si>
    <t>MS00000819</t>
  </si>
  <si>
    <t>MS00033446</t>
  </si>
  <si>
    <t>MS00013461</t>
  </si>
  <si>
    <t>MS00000833</t>
  </si>
  <si>
    <t>MS00027377</t>
  </si>
  <si>
    <t>MS00043414</t>
  </si>
  <si>
    <t>MS00033439</t>
  </si>
  <si>
    <t>MS00000861</t>
  </si>
  <si>
    <t>MS00000868</t>
  </si>
  <si>
    <t>MS00013475</t>
  </si>
  <si>
    <t>MS00033453</t>
  </si>
  <si>
    <t>MS00043421</t>
  </si>
  <si>
    <t>MS00000896</t>
  </si>
  <si>
    <t>MS00027426</t>
  </si>
  <si>
    <t>MS00000917</t>
  </si>
  <si>
    <t>MS00033474</t>
  </si>
  <si>
    <t>MS00033481</t>
  </si>
  <si>
    <t>MS00000224</t>
  </si>
  <si>
    <t>MS00027468</t>
  </si>
  <si>
    <t>MS00028875</t>
  </si>
  <si>
    <t>MS00013531</t>
  </si>
  <si>
    <t>MS00000238</t>
  </si>
  <si>
    <t>MS00000952</t>
  </si>
  <si>
    <t>MS00013545</t>
  </si>
  <si>
    <t>MS00027741</t>
  </si>
  <si>
    <t>MS00027748</t>
  </si>
  <si>
    <t>MS00028007</t>
  </si>
  <si>
    <t>MS00000966</t>
  </si>
  <si>
    <t>MS00017535</t>
  </si>
  <si>
    <t>MS00028882</t>
  </si>
  <si>
    <t>MS00000973</t>
  </si>
  <si>
    <t>MS00033509</t>
  </si>
  <si>
    <t>MS00005768</t>
  </si>
  <si>
    <t>MS00037457</t>
  </si>
  <si>
    <t>MS00000987</t>
  </si>
  <si>
    <t>MS00033516</t>
  </si>
  <si>
    <t>MS00000994</t>
  </si>
  <si>
    <t>MS00001001</t>
  </si>
  <si>
    <t>MS00005782</t>
  </si>
  <si>
    <t>MS00033523</t>
  </si>
  <si>
    <t>MS00028896</t>
  </si>
  <si>
    <t>MS00005810</t>
  </si>
  <si>
    <t>MS00013566</t>
  </si>
  <si>
    <t>MS00013573</t>
  </si>
  <si>
    <t>MS00008183</t>
  </si>
  <si>
    <t>MS00028084</t>
  </si>
  <si>
    <t>MS00013580</t>
  </si>
  <si>
    <t>MS00028903</t>
  </si>
  <si>
    <t>MS00001043</t>
  </si>
  <si>
    <t>MS00028910</t>
  </si>
  <si>
    <t>MS00013594</t>
  </si>
  <si>
    <t>MS00005796</t>
  </si>
  <si>
    <t>MS00013601</t>
  </si>
  <si>
    <t>MS00013615</t>
  </si>
  <si>
    <t>MS00028133</t>
  </si>
  <si>
    <t>MS00013622</t>
  </si>
  <si>
    <t>MS00001071</t>
  </si>
  <si>
    <t>MS00001078</t>
  </si>
  <si>
    <t>MS00001085</t>
  </si>
  <si>
    <t>MS00013629</t>
  </si>
  <si>
    <t>MS00001092</t>
  </si>
  <si>
    <t>MS00001099</t>
  </si>
  <si>
    <t>MS00028182</t>
  </si>
  <si>
    <t>MS00028931</t>
  </si>
  <si>
    <t>MS00001113</t>
  </si>
  <si>
    <t>MS00028203</t>
  </si>
  <si>
    <t>MS00033537</t>
  </si>
  <si>
    <t>MS00013643</t>
  </si>
  <si>
    <t>MS00028238</t>
  </si>
  <si>
    <t>MS00028938</t>
  </si>
  <si>
    <t>MS00028252</t>
  </si>
  <si>
    <t>MS00013664</t>
  </si>
  <si>
    <t>MS00001127</t>
  </si>
  <si>
    <t>MS00001134</t>
  </si>
  <si>
    <t>MS00013671</t>
  </si>
  <si>
    <t>MS00028945</t>
  </si>
  <si>
    <t>MS00033544</t>
  </si>
  <si>
    <t>MS00001148</t>
  </si>
  <si>
    <t>MS00028952</t>
  </si>
  <si>
    <t>MS00033551</t>
  </si>
  <si>
    <t>MS00001162</t>
  </si>
  <si>
    <t>MS00001169</t>
  </si>
  <si>
    <t>MS00033572</t>
  </si>
  <si>
    <t>MS00028350</t>
  </si>
  <si>
    <t>MS00028973</t>
  </si>
  <si>
    <t>MS00013713</t>
  </si>
  <si>
    <t>MS00001197</t>
  </si>
  <si>
    <t>MS00013720</t>
  </si>
  <si>
    <t>MS00013727</t>
  </si>
  <si>
    <t>MS00005831</t>
  </si>
  <si>
    <t>MS00001218</t>
  </si>
  <si>
    <t>MS00013748</t>
  </si>
  <si>
    <t>MS00013762</t>
  </si>
  <si>
    <t>MS00013769</t>
  </si>
  <si>
    <t>MS00029015</t>
  </si>
  <si>
    <t>MS00033593</t>
  </si>
  <si>
    <t>MS00028455</t>
  </si>
  <si>
    <t>MS00033600</t>
  </si>
  <si>
    <t>MS00013790</t>
  </si>
  <si>
    <t>MS00013804</t>
  </si>
  <si>
    <t>MS00013811</t>
  </si>
  <si>
    <t>MS00028490</t>
  </si>
  <si>
    <t>MS00033621</t>
  </si>
  <si>
    <t>MS00013839</t>
  </si>
  <si>
    <t>MS00013860</t>
  </si>
  <si>
    <t>MS00005495</t>
  </si>
  <si>
    <t>MS00013881</t>
  </si>
  <si>
    <t>MS00021847</t>
  </si>
  <si>
    <t>MS00013916</t>
  </si>
  <si>
    <t>MS00013937</t>
  </si>
  <si>
    <t>MS00033656</t>
  </si>
  <si>
    <t>MS00033663</t>
  </si>
  <si>
    <t>MS00033670</t>
  </si>
  <si>
    <t>MS00000245</t>
  </si>
  <si>
    <t>MS00000252</t>
  </si>
  <si>
    <t>MS00028651</t>
  </si>
  <si>
    <t>MS00033677</t>
  </si>
  <si>
    <t>MS00033684</t>
  </si>
  <si>
    <t>MS00033691</t>
  </si>
  <si>
    <t>MS00033649</t>
  </si>
  <si>
    <t>MS00013951</t>
  </si>
  <si>
    <t>MS00033740</t>
  </si>
  <si>
    <t>MS00055090</t>
  </si>
  <si>
    <t>MS00033705</t>
  </si>
  <si>
    <t>MS00033712</t>
  </si>
  <si>
    <t>MS00055097</t>
  </si>
  <si>
    <t>MS00033719</t>
  </si>
  <si>
    <t>MS00033726</t>
  </si>
  <si>
    <t>MS00033733</t>
  </si>
  <si>
    <t>MS00044394</t>
  </si>
  <si>
    <t>MS00044401</t>
  </si>
  <si>
    <t>MS00043883</t>
  </si>
  <si>
    <t>MS00044387</t>
  </si>
  <si>
    <t>MS00044100</t>
  </si>
  <si>
    <t>MS00044408</t>
  </si>
  <si>
    <t>MS00044107</t>
  </si>
  <si>
    <t>MS00044114</t>
  </si>
  <si>
    <t>MS00043799</t>
  </si>
  <si>
    <t>MS00044058</t>
  </si>
  <si>
    <t>MS00044002</t>
  </si>
  <si>
    <t>MS00044422</t>
  </si>
  <si>
    <t>MS00044436</t>
  </si>
  <si>
    <t>MS00043981</t>
  </si>
  <si>
    <t>MS00044044</t>
  </si>
  <si>
    <t>MS00044156</t>
  </si>
  <si>
    <t>MS00044352</t>
  </si>
  <si>
    <t>MS00044030</t>
  </si>
  <si>
    <t>MS00044324</t>
  </si>
  <si>
    <t>MS00044016</t>
  </si>
  <si>
    <t>MS00044247</t>
  </si>
  <si>
    <t>MS00043827</t>
  </si>
  <si>
    <t>MS00044478</t>
  </si>
  <si>
    <t>MS00044051</t>
  </si>
  <si>
    <t>MS00043890</t>
  </si>
  <si>
    <t>MS00044233</t>
  </si>
  <si>
    <t>MS00044065</t>
  </si>
  <si>
    <t>MS00044023</t>
  </si>
  <si>
    <t>MS00044380</t>
  </si>
  <si>
    <t>MS00044359</t>
  </si>
  <si>
    <t>MS00044345</t>
  </si>
  <si>
    <t>MS00044086</t>
  </si>
  <si>
    <t>MS00044128</t>
  </si>
  <si>
    <t>MS00044282</t>
  </si>
  <si>
    <t>MS00044289</t>
  </si>
  <si>
    <t>MS00044072</t>
  </si>
  <si>
    <t>MS00043792</t>
  </si>
  <si>
    <t>MS00044520</t>
  </si>
  <si>
    <t>MS00043869</t>
  </si>
  <si>
    <t>MS00043967</t>
  </si>
  <si>
    <t>MS00043925</t>
  </si>
  <si>
    <t>MS00043974</t>
  </si>
  <si>
    <t>MS00044471</t>
  </si>
  <si>
    <t>MS00044275</t>
  </si>
  <si>
    <t>MS00044310</t>
  </si>
  <si>
    <t>MS00043834</t>
  </si>
  <si>
    <t>MS00044037</t>
  </si>
  <si>
    <t>MS00044492</t>
  </si>
  <si>
    <t>MS00044485</t>
  </si>
  <si>
    <t>MS00044338</t>
  </si>
  <si>
    <t>MS00044121</t>
  </si>
  <si>
    <t>MS00044254</t>
  </si>
  <si>
    <t>MS00044296</t>
  </si>
  <si>
    <t>MS00044198</t>
  </si>
  <si>
    <t>MS00043911</t>
  </si>
  <si>
    <t>MS00043806</t>
  </si>
  <si>
    <t>MS00043946</t>
  </si>
  <si>
    <t>MS00043939</t>
  </si>
  <si>
    <t>MS00044205</t>
  </si>
  <si>
    <t>MS00044506</t>
  </si>
  <si>
    <t>MS00043841</t>
  </si>
  <si>
    <t>MS00044513</t>
  </si>
  <si>
    <t>MS00043813</t>
  </si>
  <si>
    <t>MS00044142</t>
  </si>
  <si>
    <t>MS00044191</t>
  </si>
  <si>
    <t>MS00043897</t>
  </si>
  <si>
    <t>MS00044457</t>
  </si>
  <si>
    <t>MS00044443</t>
  </si>
  <si>
    <t>MS00044450</t>
  </si>
  <si>
    <t>MS00043953</t>
  </si>
  <si>
    <t>MS00044464</t>
  </si>
  <si>
    <t>MS00044184</t>
  </si>
  <si>
    <t>MS00044079</t>
  </si>
  <si>
    <t>MS00044163</t>
  </si>
  <si>
    <t>MS00044177</t>
  </si>
  <si>
    <t>MS00043918</t>
  </si>
  <si>
    <t>MS00044135</t>
  </si>
  <si>
    <t>MS00044226</t>
  </si>
  <si>
    <t>MS00043988</t>
  </si>
  <si>
    <t>MS00044170</t>
  </si>
  <si>
    <t>MS00044429</t>
  </si>
  <si>
    <t>MS00044366</t>
  </si>
  <si>
    <t>MS00044415</t>
  </si>
  <si>
    <t>MS00043848</t>
  </si>
  <si>
    <t>miRBase Accession #</t>
  </si>
  <si>
    <t>Average CT (PPC)</t>
  </si>
  <si>
    <t>ST DEV CT (PPC)</t>
  </si>
  <si>
    <t>Average CT (miRTC)</t>
  </si>
  <si>
    <t>ST DEV CT (miRTC)</t>
  </si>
  <si>
    <t>ΔCT (AVG miRTC - AVG PPC)</t>
  </si>
  <si>
    <t>Instructions for Analyzing miScript miRNA PCR Array Results with this Template:</t>
  </si>
  <si>
    <t>Reference miRNAs</t>
  </si>
  <si>
    <t>MIMAT0000010</t>
  </si>
  <si>
    <t>MIMAT0006594</t>
  </si>
  <si>
    <t>MIMAT0009836</t>
  </si>
  <si>
    <t>MIMAT0006669</t>
  </si>
  <si>
    <t>MIMAT0006608</t>
  </si>
  <si>
    <t>MIMAT0006610</t>
  </si>
  <si>
    <t>MIMAT0006637</t>
  </si>
  <si>
    <t>MIMAT0006656</t>
  </si>
  <si>
    <t>MIMAT0006600</t>
  </si>
  <si>
    <t>MIMAT0006687</t>
  </si>
  <si>
    <t>MIMAT0006749</t>
  </si>
  <si>
    <t>MIMAT0006695</t>
  </si>
  <si>
    <t>MIMAT0009837</t>
  </si>
  <si>
    <t>MIMAT0006619</t>
  </si>
  <si>
    <t>MIMAT0006657</t>
  </si>
  <si>
    <t>MIMAT0006609</t>
  </si>
  <si>
    <t>MIMAT0006670</t>
  </si>
  <si>
    <t>MIMAT0006730</t>
  </si>
  <si>
    <t>MIMAT0006631</t>
  </si>
  <si>
    <t>MIMAT0009834</t>
  </si>
  <si>
    <t>MIMAT0009834 MIMAT0009835 MIMAT0009833</t>
  </si>
  <si>
    <t>MIMAT0009835</t>
  </si>
  <si>
    <t>MIMAT0006702</t>
  </si>
  <si>
    <t>MIMAT0006689</t>
  </si>
  <si>
    <t>MIMAT0009876</t>
  </si>
  <si>
    <t>MIMAT0006736</t>
  </si>
  <si>
    <t>MIMAT0006682</t>
  </si>
  <si>
    <t>MIMAT0006734</t>
  </si>
  <si>
    <t>MIMAT0009863</t>
  </si>
  <si>
    <t>MIMAT0006684</t>
  </si>
  <si>
    <t>MIMAT0006667</t>
  </si>
  <si>
    <t>MIMAT0006622</t>
  </si>
  <si>
    <t>MIMAT0009884</t>
  </si>
  <si>
    <t>MIMAT0006602</t>
  </si>
  <si>
    <t>MIMAT0006671</t>
  </si>
  <si>
    <t>MIMAT0006647</t>
  </si>
  <si>
    <t>MIMAT0006676</t>
  </si>
  <si>
    <t>MIMAT0006648</t>
  </si>
  <si>
    <t>MIMAT0006649</t>
  </si>
  <si>
    <t>MIMAT0006707</t>
  </si>
  <si>
    <t>MIMAT0006708</t>
  </si>
  <si>
    <t>MIMAT0009841</t>
  </si>
  <si>
    <t>MIMAT0006621</t>
  </si>
  <si>
    <t>MIMAT0009842</t>
  </si>
  <si>
    <t>MIMAT0006660</t>
  </si>
  <si>
    <t>MIMAT0009832</t>
  </si>
  <si>
    <t>MIMAT0009831</t>
  </si>
  <si>
    <t>MIMAT0006638</t>
  </si>
  <si>
    <t>MIMAT0006632</t>
  </si>
  <si>
    <t>MIMAT0006692</t>
  </si>
  <si>
    <t>MIMAT0006662</t>
  </si>
  <si>
    <t>MIMAT0006650</t>
  </si>
  <si>
    <t>MIMAT0009865</t>
  </si>
  <si>
    <t>MIMAT0009864</t>
  </si>
  <si>
    <t>MIMAT0006664</t>
  </si>
  <si>
    <t>MIMAT0009866</t>
  </si>
  <si>
    <t>MIMAT0006598</t>
  </si>
  <si>
    <t>MIMAT0009845</t>
  </si>
  <si>
    <t>MIMAT0006606</t>
  </si>
  <si>
    <t>MIMAT0009868</t>
  </si>
  <si>
    <t>MIMAT0009869</t>
  </si>
  <si>
    <t>MIMAT0006651</t>
  </si>
  <si>
    <t>MIMAT0006741</t>
  </si>
  <si>
    <t>MIMAT0009846</t>
  </si>
  <si>
    <t>MIMAT0009847</t>
  </si>
  <si>
    <t>MIMAT0006672</t>
  </si>
  <si>
    <t>MIMAT0006733</t>
  </si>
  <si>
    <t>MIMAT0006757</t>
  </si>
  <si>
    <t>MIMAT0009851</t>
  </si>
  <si>
    <t>MIMAT0009852</t>
  </si>
  <si>
    <t>MIMAT0006744</t>
  </si>
  <si>
    <t>MIMAT0006640</t>
  </si>
  <si>
    <t>MIMAT0006612</t>
  </si>
  <si>
    <t>MIMAT0006614</t>
  </si>
  <si>
    <t>MIMAT0006697</t>
  </si>
  <si>
    <t>MIMAT0006595</t>
  </si>
  <si>
    <t>MIMAT0006678</t>
  </si>
  <si>
    <t>MIMAT0006641</t>
  </si>
  <si>
    <t>MIMAT0006613</t>
  </si>
  <si>
    <t>MIMAT0006626</t>
  </si>
  <si>
    <t>MIMAT0006625</t>
  </si>
  <si>
    <t>MIMAT0006705</t>
  </si>
  <si>
    <t>MIMAT0009855</t>
  </si>
  <si>
    <t>MIMAT0009856</t>
  </si>
  <si>
    <t>MIMAT0006604</t>
  </si>
  <si>
    <t>MIMAT0006617</t>
  </si>
  <si>
    <t>MIMAT0006605</t>
  </si>
  <si>
    <t>MIMAT0006616</t>
  </si>
  <si>
    <t>MIMAT0006627</t>
  </si>
  <si>
    <t>MIMAT0006599</t>
  </si>
  <si>
    <t>MIMAT0006658</t>
  </si>
  <si>
    <t>MIMAT0006688</t>
  </si>
  <si>
    <t>MIMAT0006624</t>
  </si>
  <si>
    <t>MIMAT0006709</t>
  </si>
  <si>
    <t>MIMAT0006690</t>
  </si>
  <si>
    <t>MIMAT0009838</t>
  </si>
  <si>
    <t>MIMAT0006693</t>
  </si>
  <si>
    <t>MIMAT0001540</t>
  </si>
  <si>
    <t>MIMAT0009871</t>
  </si>
  <si>
    <t>MIMAT0006683</t>
  </si>
  <si>
    <t>MIMAT0006745</t>
  </si>
  <si>
    <t>MIMAT0009870</t>
  </si>
  <si>
    <t>MIMAT0009905</t>
  </si>
  <si>
    <t>MIMAT0006691</t>
  </si>
  <si>
    <t>MIMAT0006655</t>
  </si>
  <si>
    <t>MIMAT0006634</t>
  </si>
  <si>
    <t>MIMAT0006674</t>
  </si>
  <si>
    <t>MIMAT0006653</t>
  </si>
  <si>
    <t>MIMAT0006696</t>
  </si>
  <si>
    <t>MIMAT0009861</t>
  </si>
  <si>
    <t>MIMAT0006756</t>
  </si>
  <si>
    <t>MIMAT0006668</t>
  </si>
  <si>
    <t>MIMAT0000062</t>
  </si>
  <si>
    <t>MIMAT0000063</t>
  </si>
  <si>
    <t>MIMAT0000064</t>
  </si>
  <si>
    <t>MIMAT0000065</t>
  </si>
  <si>
    <t>MIMAT0000066</t>
  </si>
  <si>
    <t>MIMAT0000067</t>
  </si>
  <si>
    <t>MIMAT0000414</t>
  </si>
  <si>
    <t>MIMAT0000415</t>
  </si>
  <si>
    <t>MIMAT0000098</t>
  </si>
  <si>
    <t>MIMAT0000099</t>
  </si>
  <si>
    <t>MIMAT0000101</t>
  </si>
  <si>
    <t>MIMAT0000102</t>
  </si>
  <si>
    <t>MIMAT0000103 MIMAT0000070</t>
  </si>
  <si>
    <t>MIMAT0000680</t>
  </si>
  <si>
    <t>MIMAT0000104</t>
  </si>
  <si>
    <t>MIMAT0000253</t>
  </si>
  <si>
    <t>MIMAT0000254</t>
  </si>
  <si>
    <t>MIMAT0005826</t>
  </si>
  <si>
    <t>MIMAT0005871</t>
  </si>
  <si>
    <t>MIMAT0004590</t>
  </si>
  <si>
    <t>MIMAT0000421</t>
  </si>
  <si>
    <t>MIMAT0000422</t>
  </si>
  <si>
    <t>MIMAT0000443</t>
  </si>
  <si>
    <t>MIMAT0004592</t>
  </si>
  <si>
    <t>MIMAT0000423</t>
  </si>
  <si>
    <t>MIMAT0005911</t>
  </si>
  <si>
    <t>MIMAT0000445</t>
  </si>
  <si>
    <t>MIMAT0000444</t>
  </si>
  <si>
    <t>MIMAT0000446</t>
  </si>
  <si>
    <t>MIMAT0004604</t>
  </si>
  <si>
    <t>MIMAT0000424</t>
  </si>
  <si>
    <t>MIMAT0005876</t>
  </si>
  <si>
    <t>MIMAT0005881</t>
  </si>
  <si>
    <t>MIMAT0004605</t>
  </si>
  <si>
    <t>MIMAT0000242</t>
  </si>
  <si>
    <t>MIMAT0000425</t>
  </si>
  <si>
    <t>MIMAT0000691</t>
  </si>
  <si>
    <t>MIMAT0000426</t>
  </si>
  <si>
    <t>MIMAT0005956</t>
  </si>
  <si>
    <t>MIMAT0004594</t>
  </si>
  <si>
    <t>MIMAT0000427</t>
  </si>
  <si>
    <t>MIMAT0000770</t>
  </si>
  <si>
    <t>MIMAT0000447</t>
  </si>
  <si>
    <t>MIMAT0000428</t>
  </si>
  <si>
    <t>MIMAT0000758</t>
  </si>
  <si>
    <t>MIMAT0000448</t>
  </si>
  <si>
    <t>MIMAT0000429</t>
  </si>
  <si>
    <t>MIMAT0000430</t>
  </si>
  <si>
    <t>MIMAT0000250</t>
  </si>
  <si>
    <t>MIMAT0000416</t>
  </si>
  <si>
    <t>MIMAT0004597</t>
  </si>
  <si>
    <t>MIMAT0000431</t>
  </si>
  <si>
    <t>MIMAT0000432</t>
  </si>
  <si>
    <t>MIMAT0000434</t>
  </si>
  <si>
    <t>MIMAT0000433</t>
  </si>
  <si>
    <t>MIMAT0000435</t>
  </si>
  <si>
    <t>MIMAT0000436</t>
  </si>
  <si>
    <t>MIMAT0004601</t>
  </si>
  <si>
    <t>MIMAT0000437</t>
  </si>
  <si>
    <t>MIMAT0000449</t>
  </si>
  <si>
    <t>MIMAT0002809</t>
  </si>
  <si>
    <t>MIMAT0000251</t>
  </si>
  <si>
    <t>MIMAT0000243</t>
  </si>
  <si>
    <t>MIMAT0000759</t>
  </si>
  <si>
    <t>MIMAT0004609</t>
  </si>
  <si>
    <t>MIMAT0000450</t>
  </si>
  <si>
    <t>MIMAT0000451</t>
  </si>
  <si>
    <t>MIMAT0000757</t>
  </si>
  <si>
    <t>MIMAT0004697</t>
  </si>
  <si>
    <t>MIMAT0000438</t>
  </si>
  <si>
    <t>MIMAT0000439</t>
  </si>
  <si>
    <t>MIMAT0000453</t>
  </si>
  <si>
    <t>MIMAT0000452</t>
  </si>
  <si>
    <t>MIMAT0000646</t>
  </si>
  <si>
    <t>MIMAT0004488</t>
  </si>
  <si>
    <t>MIMAT0000068</t>
  </si>
  <si>
    <t>MIMAT0000417</t>
  </si>
  <si>
    <t>MIMAT0004518</t>
  </si>
  <si>
    <t>MIMAT0000069</t>
  </si>
  <si>
    <t>MIMAT0000071</t>
  </si>
  <si>
    <t>MIMAT0000256</t>
  </si>
  <si>
    <t>MIMAT0000257</t>
  </si>
  <si>
    <t>MIMAT0000258</t>
  </si>
  <si>
    <t>MIMAT0002821</t>
  </si>
  <si>
    <t>MIMAT0000259</t>
  </si>
  <si>
    <t>MIMAT0000261</t>
  </si>
  <si>
    <t>MIMAT0000454</t>
  </si>
  <si>
    <t>MIMAT0000455</t>
  </si>
  <si>
    <t>MIMAT0004612</t>
  </si>
  <si>
    <t>MIMAT0000456</t>
  </si>
  <si>
    <t>MIMAT0000262</t>
  </si>
  <si>
    <t>MIMAT0000457</t>
  </si>
  <si>
    <t>MIMAT0000072</t>
  </si>
  <si>
    <t>MIMAT0001412</t>
  </si>
  <si>
    <t>MIMAT0000458</t>
  </si>
  <si>
    <t>MIMAT0000440</t>
  </si>
  <si>
    <t>MIMAT0004543</t>
  </si>
  <si>
    <t>MIMAT0000222</t>
  </si>
  <si>
    <t>MIMAT0000459</t>
  </si>
  <si>
    <t>MIMAT0004614</t>
  </si>
  <si>
    <t>MIMAT0002819</t>
  </si>
  <si>
    <t>MIMAT0000460</t>
  </si>
  <si>
    <t>MIMAT0000461</t>
  </si>
  <si>
    <t>MIMAT0000226</t>
  </si>
  <si>
    <t>MIMAT0001080</t>
  </si>
  <si>
    <t>MIMAT0000232 MIMAT0004563</t>
  </si>
  <si>
    <t>MIMAT0000231</t>
  </si>
  <si>
    <t>MIMAT0000263</t>
  </si>
  <si>
    <t>MIMAT0000073</t>
  </si>
  <si>
    <t>MIMAT0000074</t>
  </si>
  <si>
    <t>MIMAT0000682</t>
  </si>
  <si>
    <t>MIMAT0000318</t>
  </si>
  <si>
    <t>MIMAT0000617</t>
  </si>
  <si>
    <t>MIMAT0002811</t>
  </si>
  <si>
    <t>MIMAT0000264</t>
  </si>
  <si>
    <t>MIMAT0022693</t>
  </si>
  <si>
    <t>MIMAT0000265</t>
  </si>
  <si>
    <t>MIMAT0000266</t>
  </si>
  <si>
    <t>MIMAT0000462</t>
  </si>
  <si>
    <t>MIMAT0000241</t>
  </si>
  <si>
    <t>MIMAT0004960</t>
  </si>
  <si>
    <t>MIMAT0000075</t>
  </si>
  <si>
    <t>MIMAT0001413</t>
  </si>
  <si>
    <t>MIMAT0000267</t>
  </si>
  <si>
    <t>MIMAT0000268</t>
  </si>
  <si>
    <t>MIMAT0000269</t>
  </si>
  <si>
    <t>MIMAT0000271</t>
  </si>
  <si>
    <t>MIMAT0000272</t>
  </si>
  <si>
    <t>MIMAT0000076</t>
  </si>
  <si>
    <t>MIMAT0000273</t>
  </si>
  <si>
    <t>MIMAT0004959</t>
  </si>
  <si>
    <t>MIMAT0000274</t>
  </si>
  <si>
    <t>MIMAT0000275</t>
  </si>
  <si>
    <t>MIMAT0004675</t>
  </si>
  <si>
    <t>MIMAT0000276</t>
  </si>
  <si>
    <t>MIMAT0000278</t>
  </si>
  <si>
    <t>MIMAT0000279</t>
  </si>
  <si>
    <t>MIMAT0004569</t>
  </si>
  <si>
    <t>MIMAT0000280</t>
  </si>
  <si>
    <t>MIMAT0000077</t>
  </si>
  <si>
    <t>MIMAT0000281</t>
  </si>
  <si>
    <t>MIMAT0004495</t>
  </si>
  <si>
    <t>MIMAT0000078</t>
  </si>
  <si>
    <t>MIMAT0000418</t>
  </si>
  <si>
    <t>MIMAT0004497</t>
  </si>
  <si>
    <t>MIMAT0000080</t>
  </si>
  <si>
    <t>MIMAT0000081</t>
  </si>
  <si>
    <t>MIMAT0000082</t>
  </si>
  <si>
    <t>MIMAT0000083</t>
  </si>
  <si>
    <t>MIMAT0000084</t>
  </si>
  <si>
    <t>MIMAT0000419</t>
  </si>
  <si>
    <t>MIMAT0000085</t>
  </si>
  <si>
    <t>MIMAT0000690</t>
  </si>
  <si>
    <t>MIMAT0004901</t>
  </si>
  <si>
    <t>MIMAT0000687</t>
  </si>
  <si>
    <t>MIMAT0002890</t>
  </si>
  <si>
    <t>MIMAT0000086</t>
  </si>
  <si>
    <t>MIMAT0004503</t>
  </si>
  <si>
    <t>MIMAT0000100</t>
  </si>
  <si>
    <t>MIMAT0000681</t>
  </si>
  <si>
    <t>MIMAT0004903</t>
  </si>
  <si>
    <t>MIMAT0000688</t>
  </si>
  <si>
    <t>MIMAT0004958</t>
  </si>
  <si>
    <t>MIMAT0000684</t>
  </si>
  <si>
    <t>MIMAT0000683</t>
  </si>
  <si>
    <t>MIMAT0000715</t>
  </si>
  <si>
    <t>MIMAT0000714</t>
  </si>
  <si>
    <t>MIMAT0000717</t>
  </si>
  <si>
    <t>MIMAT0000716</t>
  </si>
  <si>
    <t>MIMAT0000718</t>
  </si>
  <si>
    <t>MIMAT0000088</t>
  </si>
  <si>
    <t>MIMAT0000087</t>
  </si>
  <si>
    <t>MIMAT0000420</t>
  </si>
  <si>
    <t>MIMAT0000244</t>
  </si>
  <si>
    <t>MIMAT0000245</t>
  </si>
  <si>
    <t>MIMAT0000692</t>
  </si>
  <si>
    <t>MIMAT0014983</t>
  </si>
  <si>
    <t>MIMAT0000089</t>
  </si>
  <si>
    <t>MIMAT0015037</t>
  </si>
  <si>
    <t>MIMAT0015063</t>
  </si>
  <si>
    <t>MIMAT0000510</t>
  </si>
  <si>
    <t>MIMAT0005792</t>
  </si>
  <si>
    <t>MIMAT0006764</t>
  </si>
  <si>
    <t>MIMAT0000755</t>
  </si>
  <si>
    <t>MIMAT0004696</t>
  </si>
  <si>
    <t>MIMAT0000762</t>
  </si>
  <si>
    <t>MIMAT0000761</t>
  </si>
  <si>
    <t>MIMAT0000771</t>
  </si>
  <si>
    <t>MIMAT0000090</t>
  </si>
  <si>
    <t>MIMAT0000756</t>
  </si>
  <si>
    <t>MIMAT0000752</t>
  </si>
  <si>
    <t>MIMAT0000751</t>
  </si>
  <si>
    <t>MIMAT0004693</t>
  </si>
  <si>
    <t>MIMAT0000760</t>
  </si>
  <si>
    <t>MIMAT0004700</t>
  </si>
  <si>
    <t>MIMAT0000765</t>
  </si>
  <si>
    <t>MIMAT0000754</t>
  </si>
  <si>
    <t>MIMAT0000763</t>
  </si>
  <si>
    <t>MIMAT0004701</t>
  </si>
  <si>
    <t>MIMAT0000764</t>
  </si>
  <si>
    <t>MIMAT0000091</t>
  </si>
  <si>
    <t>MIMAT0004692</t>
  </si>
  <si>
    <t>MIMAT0000753</t>
  </si>
  <si>
    <t>MIMAT0000772</t>
  </si>
  <si>
    <t>MIMAT0000773</t>
  </si>
  <si>
    <t>MIMAT0004557</t>
  </si>
  <si>
    <t>MIMAT0000255</t>
  </si>
  <si>
    <t>MIMAT0004676</t>
  </si>
  <si>
    <t>MIMAT0000686</t>
  </si>
  <si>
    <t>MIMAT0017984</t>
  </si>
  <si>
    <t>MIMAT0000703</t>
  </si>
  <si>
    <t>MIMAT0000707</t>
  </si>
  <si>
    <t>MIMAT0018073</t>
  </si>
  <si>
    <t>MIMAT0000710 MIMAT0022834</t>
  </si>
  <si>
    <t>MIMAT0018083</t>
  </si>
  <si>
    <t>MIMAT0018085</t>
  </si>
  <si>
    <t>MIMAT0018088</t>
  </si>
  <si>
    <t>MIMAT0000719</t>
  </si>
  <si>
    <t>MIMAT0001621</t>
  </si>
  <si>
    <t>MIMAT0000722</t>
  </si>
  <si>
    <t>MIMAT0004687</t>
  </si>
  <si>
    <t>MIMAT0000724</t>
  </si>
  <si>
    <t>MIMAT0000726</t>
  </si>
  <si>
    <t>MIMAT0000725</t>
  </si>
  <si>
    <t>MIMAT0000727</t>
  </si>
  <si>
    <t>MIMAT0004955 MIMAT0018443</t>
  </si>
  <si>
    <t>MIMAT0000728</t>
  </si>
  <si>
    <t>MIMAT0000729</t>
  </si>
  <si>
    <t>MIMAT0002172</t>
  </si>
  <si>
    <t>MIMAT0022923</t>
  </si>
  <si>
    <t>MIMAT0000720</t>
  </si>
  <si>
    <t>MIMAT0000730</t>
  </si>
  <si>
    <t>MIMAT0000732</t>
  </si>
  <si>
    <t>MIMAT0004690</t>
  </si>
  <si>
    <t>MIMAT0000733</t>
  </si>
  <si>
    <t>MIMAT0000734</t>
  </si>
  <si>
    <t>MIMAT0000736</t>
  </si>
  <si>
    <t>MIMAT0000737</t>
  </si>
  <si>
    <t>MIMAT0000738</t>
  </si>
  <si>
    <t>MIMAT0018179</t>
  </si>
  <si>
    <t>MIMAT0001639</t>
  </si>
  <si>
    <t>MIMAT0002171</t>
  </si>
  <si>
    <t>MIMAT0001340</t>
  </si>
  <si>
    <t>MIMAT0004748</t>
  </si>
  <si>
    <t>MIMAT0001341</t>
  </si>
  <si>
    <t>MIMAT0003393</t>
  </si>
  <si>
    <t>MIMAT0016916</t>
  </si>
  <si>
    <t>MIMAT0001536</t>
  </si>
  <si>
    <t>MIMAT0016922</t>
  </si>
  <si>
    <t>MIMAT0016850</t>
  </si>
  <si>
    <t>MIMAT0001625</t>
  </si>
  <si>
    <t>MIMAT0002814</t>
  </si>
  <si>
    <t>MIMAT0001627</t>
  </si>
  <si>
    <t>MIMAT0018976</t>
  </si>
  <si>
    <t>MIMAT0018980</t>
  </si>
  <si>
    <t>MIMAT0001541</t>
  </si>
  <si>
    <t>MIMAT0003327</t>
  </si>
  <si>
    <t>MIMAT0019036</t>
  </si>
  <si>
    <t>MIMAT0001545</t>
  </si>
  <si>
    <t>MIMAT0019053</t>
  </si>
  <si>
    <t>MIMAT0001631</t>
  </si>
  <si>
    <t>MIMAT0003885</t>
  </si>
  <si>
    <t>MIMAT0004784</t>
  </si>
  <si>
    <t>MIMAT0003150</t>
  </si>
  <si>
    <t>MIMAT0019795</t>
  </si>
  <si>
    <t>MIMAT0019851</t>
  </si>
  <si>
    <t>MIMAT0002173</t>
  </si>
  <si>
    <t>MIMAT0004761</t>
  </si>
  <si>
    <t>MIMAT0002174</t>
  </si>
  <si>
    <t>MIMAT0002176</t>
  </si>
  <si>
    <t>MIMAT0002175</t>
  </si>
  <si>
    <t>MIMAT0002177</t>
  </si>
  <si>
    <t>MIMAT0002178</t>
  </si>
  <si>
    <t>MIMAT0003180</t>
  </si>
  <si>
    <t>MIMAT0004763</t>
  </si>
  <si>
    <t>MIMAT0002805</t>
  </si>
  <si>
    <t>MIMAT0002806</t>
  </si>
  <si>
    <t>MIMAT0002807</t>
  </si>
  <si>
    <t>MIMAT0002812</t>
  </si>
  <si>
    <t>MIMAT0003161</t>
  </si>
  <si>
    <t>MIMAT0002816</t>
  </si>
  <si>
    <t>MIMAT0002817</t>
  </si>
  <si>
    <t>MIMAT0002820</t>
  </si>
  <si>
    <t>MIMAT0002824</t>
  </si>
  <si>
    <t>MIMAT0002870</t>
  </si>
  <si>
    <t>MIMAT0021045</t>
  </si>
  <si>
    <t>MIMAT0002873</t>
  </si>
  <si>
    <t>MIMAT0002874</t>
  </si>
  <si>
    <t>MIMAT0002875</t>
  </si>
  <si>
    <t>MIMAT0004776</t>
  </si>
  <si>
    <t>MIMAT0002878</t>
  </si>
  <si>
    <t>MIMAT0002879</t>
  </si>
  <si>
    <t>MIMAT0002881</t>
  </si>
  <si>
    <t>MIMAT0022259</t>
  </si>
  <si>
    <t>MIMAT0002808</t>
  </si>
  <si>
    <t>MIMAT0002823</t>
  </si>
  <si>
    <t>MIMAT0002822</t>
  </si>
  <si>
    <t>MIMAT0005788</t>
  </si>
  <si>
    <t>MIMAT0002883</t>
  </si>
  <si>
    <t>MIMAT0004770</t>
  </si>
  <si>
    <t>MIMAT0002852 MIMAT0002857</t>
  </si>
  <si>
    <t>MIMAT0002844</t>
  </si>
  <si>
    <t>MIMAT0002848</t>
  </si>
  <si>
    <t>MIMAT0002832</t>
  </si>
  <si>
    <t>MIMAT0002853</t>
  </si>
  <si>
    <t>MIMAT0002829</t>
  </si>
  <si>
    <t>MIMAT0002834</t>
  </si>
  <si>
    <t>MIMAT0002843 MIMAT0002846 MIMAT0002830</t>
  </si>
  <si>
    <t>MIMAT0002846 MIMAT0002830</t>
  </si>
  <si>
    <t>MIMAT0002856</t>
  </si>
  <si>
    <t>MIMAT0002825</t>
  </si>
  <si>
    <t>MIMAT0002858</t>
  </si>
  <si>
    <t>MIMAT0002868</t>
  </si>
  <si>
    <t>MIMAT0002849</t>
  </si>
  <si>
    <t>MIMAT0003163</t>
  </si>
  <si>
    <t>MIMAT0003389</t>
  </si>
  <si>
    <t>MIMAT0003340</t>
  </si>
  <si>
    <t>MIMAT0004954</t>
  </si>
  <si>
    <t>MIMAT0003165</t>
  </si>
  <si>
    <t>MIMAT0003285</t>
  </si>
  <si>
    <t>MIMAT0003323</t>
  </si>
  <si>
    <t>MIMAT0004812</t>
  </si>
  <si>
    <t>MIMAT0005874</t>
  </si>
  <si>
    <t>MIMAT0022484</t>
  </si>
  <si>
    <t>MIMAT0022494</t>
  </si>
  <si>
    <t>MIMAT0003239</t>
  </si>
  <si>
    <t>MIMAT0003258</t>
  </si>
  <si>
    <t>MIMAT0003275</t>
  </si>
  <si>
    <t>MIMAT0003281</t>
  </si>
  <si>
    <t>MIMAT0004805</t>
  </si>
  <si>
    <t>MIMAT0003291</t>
  </si>
  <si>
    <t>MIMAT0003306</t>
  </si>
  <si>
    <t>MIMAT0003307</t>
  </si>
  <si>
    <t>MIMAT0003322</t>
  </si>
  <si>
    <t>MIMAT0003331</t>
  </si>
  <si>
    <t>MIMAT0003332</t>
  </si>
  <si>
    <t>MIMAT0003324</t>
  </si>
  <si>
    <t>MIMAT0003326</t>
  </si>
  <si>
    <t>MIMAT0022272</t>
  </si>
  <si>
    <t>MIMAT0004952</t>
  </si>
  <si>
    <t>MIMAT0004926</t>
  </si>
  <si>
    <t>MIMAT0004945</t>
  </si>
  <si>
    <t>MIMAT0000252</t>
  </si>
  <si>
    <t>MIMAT0004911</t>
  </si>
  <si>
    <t>MIMAT0004923</t>
  </si>
  <si>
    <t>MIMAT0004950</t>
  </si>
  <si>
    <t>MIMAT0004947</t>
  </si>
  <si>
    <t>MIMAT0000092</t>
  </si>
  <si>
    <t>MIMAT0003218</t>
  </si>
  <si>
    <t>MIMAT0004978</t>
  </si>
  <si>
    <t>MIMAT0000093</t>
  </si>
  <si>
    <t>MIMAT0000442</t>
  </si>
  <si>
    <t>MIMAT0004983</t>
  </si>
  <si>
    <t>MIMAT0000094</t>
  </si>
  <si>
    <t>MIMAT0000441</t>
  </si>
  <si>
    <t>MIMAT0000095</t>
  </si>
  <si>
    <t>MIMAT0000096</t>
  </si>
  <si>
    <t>MIMAT0000097</t>
  </si>
  <si>
    <t>MIMAT0000689</t>
  </si>
  <si>
    <t>MIMAT0006151</t>
  </si>
  <si>
    <t>MIMAT0006152</t>
  </si>
  <si>
    <t>MIMAT0006153</t>
  </si>
  <si>
    <t>MIMAT0006154</t>
  </si>
  <si>
    <t>MIMAT0006155</t>
  </si>
  <si>
    <t>MIMAT0006156</t>
  </si>
  <si>
    <t>MIMAT0006157</t>
  </si>
  <si>
    <t>MIMAT0006158</t>
  </si>
  <si>
    <t>MIMAT0002422</t>
  </si>
  <si>
    <t>MIMAT0002431</t>
  </si>
  <si>
    <t>MIMAT0002447</t>
  </si>
  <si>
    <t>MIMAT0002798</t>
  </si>
  <si>
    <t>MIMAT0002772</t>
  </si>
  <si>
    <t>MIMAT0002458</t>
  </si>
  <si>
    <t>MIMAT0006162</t>
  </si>
  <si>
    <t>MIMAT0006180</t>
  </si>
  <si>
    <t>MIMAT0002470</t>
  </si>
  <si>
    <t>MIMAT0006181</t>
  </si>
  <si>
    <t>MIMAT0002225</t>
  </si>
  <si>
    <t>MIMAT0006183</t>
  </si>
  <si>
    <t>MIMAT0002229 MIMAT0006184</t>
  </si>
  <si>
    <t>MIMAT0002235</t>
  </si>
  <si>
    <t>MIMAT0002244</t>
  </si>
  <si>
    <t>MIMAT0006189</t>
  </si>
  <si>
    <t>MIMAT0006150</t>
  </si>
  <si>
    <t>MIMAT0006198</t>
  </si>
  <si>
    <t>MIMAT0006197</t>
  </si>
  <si>
    <t>MIMAT0002196</t>
  </si>
  <si>
    <t>MIMAT0006200</t>
  </si>
  <si>
    <t>MIMAT0006199</t>
  </si>
  <si>
    <t>MIMAT0006201</t>
  </si>
  <si>
    <t>MIMAT0006202</t>
  </si>
  <si>
    <t>MIMAT0002266</t>
  </si>
  <si>
    <t>MIMAT0006203</t>
  </si>
  <si>
    <t>MIMAT0006210</t>
  </si>
  <si>
    <t>MIMAT0006211</t>
  </si>
  <si>
    <t>MIMAT0006212</t>
  </si>
  <si>
    <t>MIMAT0006216</t>
  </si>
  <si>
    <t>MIMAT0002650</t>
  </si>
  <si>
    <t>MIMAT0002207</t>
  </si>
  <si>
    <t>MIMAT0002651</t>
  </si>
  <si>
    <t>MIMAT0002700</t>
  </si>
  <si>
    <t>MIMAT0002506</t>
  </si>
  <si>
    <t>MIMAT0002623</t>
  </si>
  <si>
    <t>MIMAT0002513</t>
  </si>
  <si>
    <t>MIMAT0002783</t>
  </si>
  <si>
    <t>MIMAT0006219</t>
  </si>
  <si>
    <t>MIMAT0006220</t>
  </si>
  <si>
    <t>MIMAT0002702</t>
  </si>
  <si>
    <t>MIMAT0006163</t>
  </si>
  <si>
    <t>MIMAT0006223</t>
  </si>
  <si>
    <t>MIMAT0002727</t>
  </si>
  <si>
    <t>MIMAT0006228</t>
  </si>
  <si>
    <t>MIMAT0006229</t>
  </si>
  <si>
    <t>MIMAT0002531 MIMAT0006231</t>
  </si>
  <si>
    <t>MIMAT0002703</t>
  </si>
  <si>
    <t>MIMAT0002705</t>
  </si>
  <si>
    <t>MIMAT0002195</t>
  </si>
  <si>
    <t>MIMAT0006237</t>
  </si>
  <si>
    <t>MIMAT0006238</t>
  </si>
  <si>
    <t>MIMAT0006239</t>
  </si>
  <si>
    <t>MIMAT0002704</t>
  </si>
  <si>
    <t>MIMAT0006240</t>
  </si>
  <si>
    <t>MIMAT0002555</t>
  </si>
  <si>
    <t>MIMAT0002320</t>
  </si>
  <si>
    <t>MIMAT0002574</t>
  </si>
  <si>
    <t>MIMAT0002330</t>
  </si>
  <si>
    <t>MIMAT0002583</t>
  </si>
  <si>
    <t>MIMAT0006250</t>
  </si>
  <si>
    <t>MIMAT0002588</t>
  </si>
  <si>
    <t>MIMAT0002594</t>
  </si>
  <si>
    <t>MIMAT0002752</t>
  </si>
  <si>
    <t>MIMAT0006165</t>
  </si>
  <si>
    <t>MIMAT0002337</t>
  </si>
  <si>
    <t>MIMAT0002774</t>
  </si>
  <si>
    <t>MIMAT0002349</t>
  </si>
  <si>
    <t>MIMAT0006166</t>
  </si>
  <si>
    <t>MIMAT0002753</t>
  </si>
  <si>
    <t>MIMAT0006167</t>
  </si>
  <si>
    <t>MIMAT0002352</t>
  </si>
  <si>
    <t>MIMAT0002365</t>
  </si>
  <si>
    <t>MIMAT0006168</t>
  </si>
  <si>
    <t>MIMAT0006169</t>
  </si>
  <si>
    <t>MIMAT0006259</t>
  </si>
  <si>
    <t>MIMAT0006260</t>
  </si>
  <si>
    <t>MIMAT0006261</t>
  </si>
  <si>
    <t>MIMAT0002369</t>
  </si>
  <si>
    <t>MIMAT0002213</t>
  </si>
  <si>
    <t>MIMAT0006170</t>
  </si>
  <si>
    <t>MIMAT0006171</t>
  </si>
  <si>
    <t>MIMAT0006172</t>
  </si>
  <si>
    <t>MIMAT0002379</t>
  </si>
  <si>
    <t>MIMAT0006263</t>
  </si>
  <si>
    <t>MIMAT0002385</t>
  </si>
  <si>
    <t>MIMAT0006283</t>
  </si>
  <si>
    <t>MIMAT0006291</t>
  </si>
  <si>
    <t>MIMAT0006300</t>
  </si>
  <si>
    <t>MIMAT0006305</t>
  </si>
  <si>
    <t>MIMAT0006307</t>
  </si>
  <si>
    <t>MIMAT0006322</t>
  </si>
  <si>
    <t>MIMAT0006323</t>
  </si>
  <si>
    <t>MIMAT0006324</t>
  </si>
  <si>
    <t>MIMAT0006335</t>
  </si>
  <si>
    <t>MIMAT0006341</t>
  </si>
  <si>
    <t>MIMAT0006344</t>
  </si>
  <si>
    <t>MIMAT0006359</t>
  </si>
  <si>
    <t>MIMAT0006361</t>
  </si>
  <si>
    <t>MIMAT0006159</t>
  </si>
  <si>
    <t>MIMAT0002706</t>
  </si>
  <si>
    <t>MIMAT0002773</t>
  </si>
  <si>
    <t>MIMAT0006160</t>
  </si>
  <si>
    <t>MIMAT0002784</t>
  </si>
  <si>
    <t>MIMAT0002404</t>
  </si>
  <si>
    <t>MIMAT0002410</t>
  </si>
  <si>
    <t>MIMAT0000521</t>
  </si>
  <si>
    <t>MIMAT0000522</t>
  </si>
  <si>
    <t>MIMAT0000523</t>
  </si>
  <si>
    <t>MIMAT0000383</t>
  </si>
  <si>
    <t>MIMAT0000524</t>
  </si>
  <si>
    <t>MIMAT0000525</t>
  </si>
  <si>
    <t>MIMAT0000121</t>
  </si>
  <si>
    <t>MIMAT0000122</t>
  </si>
  <si>
    <t>MIMAT0000655</t>
  </si>
  <si>
    <t>MIMAT0000133</t>
  </si>
  <si>
    <t>MIMAT0000616</t>
  </si>
  <si>
    <t>MIMAT0000546</t>
  </si>
  <si>
    <t>MIMAT0004856</t>
  </si>
  <si>
    <t>MIMAT0000385</t>
  </si>
  <si>
    <t>MIMAT0000386</t>
  </si>
  <si>
    <t>MIMAT0000647</t>
  </si>
  <si>
    <t>MIMAT0000648</t>
  </si>
  <si>
    <t>MIMAT0000208</t>
  </si>
  <si>
    <t>MIMAT0005837</t>
  </si>
  <si>
    <t>MIMAT0005850</t>
  </si>
  <si>
    <t>MIMAT0005857</t>
  </si>
  <si>
    <t>MIMAT0000246</t>
  </si>
  <si>
    <t>MIMAT0000134</t>
  </si>
  <si>
    <t>MIMAT0000135</t>
  </si>
  <si>
    <t>MIMAT0000136</t>
  </si>
  <si>
    <t>MIMAT0000138</t>
  </si>
  <si>
    <t>MIMAT0000137</t>
  </si>
  <si>
    <t>MIMAT0000139</t>
  </si>
  <si>
    <t>MIMAT0004530</t>
  </si>
  <si>
    <t>MIMAT0000140</t>
  </si>
  <si>
    <t>MIMAT0000544</t>
  </si>
  <si>
    <t>MIMAT0000209</t>
  </si>
  <si>
    <t>MIMAT0000141</t>
  </si>
  <si>
    <t>MIMAT0000387</t>
  </si>
  <si>
    <t>MIMAT0000144</t>
  </si>
  <si>
    <t>MIMAT0016984</t>
  </si>
  <si>
    <t>MIMAT0000145</t>
  </si>
  <si>
    <t>MIMAT0000769</t>
  </si>
  <si>
    <t>MIMAT0000146</t>
  </si>
  <si>
    <t>MIMAT0000147</t>
  </si>
  <si>
    <t>MIMAT0000612</t>
  </si>
  <si>
    <t>MIMAT0000148</t>
  </si>
  <si>
    <t>MIMAT0000149</t>
  </si>
  <si>
    <t>MIMAT0000150</t>
  </si>
  <si>
    <t>MIMAT0000656</t>
  </si>
  <si>
    <t>MIMAT0000152</t>
  </si>
  <si>
    <t>MIMAT0000151</t>
  </si>
  <si>
    <t>MIMAT0000153</t>
  </si>
  <si>
    <t>MIMAT0000155</t>
  </si>
  <si>
    <t>MIMAT0000154</t>
  </si>
  <si>
    <t>MIMAT0000247</t>
  </si>
  <si>
    <t>MIMAT0000156</t>
  </si>
  <si>
    <t>MIMAT0000157</t>
  </si>
  <si>
    <t>MIMAT0000158</t>
  </si>
  <si>
    <t>MIMAT0003475</t>
  </si>
  <si>
    <t>MIMAT0004857</t>
  </si>
  <si>
    <t>MIMAT0000516</t>
  </si>
  <si>
    <t>MIMAT0000580</t>
  </si>
  <si>
    <t>MIMAT0000159</t>
  </si>
  <si>
    <t>MIMAT0000160</t>
  </si>
  <si>
    <t>MIMAT0000161</t>
  </si>
  <si>
    <t>MIMAT0004536</t>
  </si>
  <si>
    <t>MIMAT0000162</t>
  </si>
  <si>
    <t>MIMAT0000163</t>
  </si>
  <si>
    <t>MIMAT0004537</t>
  </si>
  <si>
    <t>MIMAT0000164</t>
  </si>
  <si>
    <t>MIMAT0000165</t>
  </si>
  <si>
    <t>MIMAT0004624</t>
  </si>
  <si>
    <t>MIMAT0000526</t>
  </si>
  <si>
    <t>MIMAT0000124</t>
  </si>
  <si>
    <t>MIMAT0017018</t>
  </si>
  <si>
    <t>MIMAT0000527</t>
  </si>
  <si>
    <t>MIMAT0000650</t>
  </si>
  <si>
    <t>MIMAT0000649</t>
  </si>
  <si>
    <t>MIMAT0000660</t>
  </si>
  <si>
    <t>MIMAT0000210</t>
  </si>
  <si>
    <t>MIMAT0000673</t>
  </si>
  <si>
    <t>MIMAT0000674</t>
  </si>
  <si>
    <t>MIMAT0004324</t>
  </si>
  <si>
    <t>MIMAT0000211</t>
  </si>
  <si>
    <t>MIMAT0000212</t>
  </si>
  <si>
    <t>MIMAT0000213</t>
  </si>
  <si>
    <t>MIMAT0000214</t>
  </si>
  <si>
    <t>MIMAT0000215</t>
  </si>
  <si>
    <t>MIMAT0000216</t>
  </si>
  <si>
    <t>MIMAT0000217</t>
  </si>
  <si>
    <t>MIMAT0000528</t>
  </si>
  <si>
    <t>MIMAT0004858</t>
  </si>
  <si>
    <t>MIMAT0007876</t>
  </si>
  <si>
    <t>MIMAT0000220</t>
  </si>
  <si>
    <t>MIMAT0000221</t>
  </si>
  <si>
    <t>MIMAT0017012</t>
  </si>
  <si>
    <t>MIMAT0000517</t>
  </si>
  <si>
    <t>MIMAT0000223</t>
  </si>
  <si>
    <t>MIMAT0004544</t>
  </si>
  <si>
    <t>MIMAT0004859</t>
  </si>
  <si>
    <t>MIMAT0000224</t>
  </si>
  <si>
    <t>MIMAT0000225</t>
  </si>
  <si>
    <t>MIMAT0009434</t>
  </si>
  <si>
    <t>MIMAT0000518</t>
  </si>
  <si>
    <t>MIMAT0001081</t>
  </si>
  <si>
    <t>MIMAT0000230 MIMAT0004667</t>
  </si>
  <si>
    <t>MIMAT0000229</t>
  </si>
  <si>
    <t>MIMAT0000672</t>
  </si>
  <si>
    <t>MIMAT0000651</t>
  </si>
  <si>
    <t>MIMAT0000513</t>
  </si>
  <si>
    <t>MIMAT0000123</t>
  </si>
  <si>
    <t>MIMAT0000519</t>
  </si>
  <si>
    <t>MIMAT0004619</t>
  </si>
  <si>
    <t>MIMAT0000233</t>
  </si>
  <si>
    <t>MIMAT0000657</t>
  </si>
  <si>
    <t>MIMAT0000234</t>
  </si>
  <si>
    <t>MIMAT0000236</t>
  </si>
  <si>
    <t>MIMAT0017002</t>
  </si>
  <si>
    <t>MIMAT0000237</t>
  </si>
  <si>
    <t>MIMAT0000238</t>
  </si>
  <si>
    <t>MIMAT0000239</t>
  </si>
  <si>
    <t>MIMAT0000240</t>
  </si>
  <si>
    <t>MIMAT0000520</t>
  </si>
  <si>
    <t>MIMAT0004939</t>
  </si>
  <si>
    <t>MIMAT0000529</t>
  </si>
  <si>
    <t>MIMAT0003187</t>
  </si>
  <si>
    <t>MIMAT0000658</t>
  </si>
  <si>
    <t>MIMAT0000668</t>
  </si>
  <si>
    <t>MIMAT0000659</t>
  </si>
  <si>
    <t>MIMAT0000661</t>
  </si>
  <si>
    <t>MIMAT0000904</t>
  </si>
  <si>
    <t>MIMAT0000662</t>
  </si>
  <si>
    <t>MIMAT0003729</t>
  </si>
  <si>
    <t>MIMAT0000679</t>
  </si>
  <si>
    <t>MIMAT0000663</t>
  </si>
  <si>
    <t>MIMAT0022841</t>
  </si>
  <si>
    <t>MIMAT0000664</t>
  </si>
  <si>
    <t>MIMAT0000530</t>
  </si>
  <si>
    <t>MIMAT0000669</t>
  </si>
  <si>
    <t>MIMAT0000670</t>
  </si>
  <si>
    <t>MIMAT0000665</t>
  </si>
  <si>
    <t>MIMAT0000531</t>
  </si>
  <si>
    <t>MIMAT0000671</t>
  </si>
  <si>
    <t>MIMAT0004629</t>
  </si>
  <si>
    <t>MIMAT0000532</t>
  </si>
  <si>
    <t>MIMAT0000125</t>
  </si>
  <si>
    <t>MIMAT0005440</t>
  </si>
  <si>
    <t>MIMAT0000219</t>
  </si>
  <si>
    <t>MIMAT0000652</t>
  </si>
  <si>
    <t>MIMAT0000533</t>
  </si>
  <si>
    <t>MIMAT0000534</t>
  </si>
  <si>
    <t>MIMAT0000537</t>
  </si>
  <si>
    <t>MIMAT0000126</t>
  </si>
  <si>
    <t>MIMAT0000653 MIMAT0019339</t>
  </si>
  <si>
    <t>MIMAT0004572</t>
  </si>
  <si>
    <t>MIMAT0000366</t>
  </si>
  <si>
    <t>MIMAT0000368</t>
  </si>
  <si>
    <t>MIMAT0000367</t>
  </si>
  <si>
    <t>MIMAT0000370</t>
  </si>
  <si>
    <t>MIMAT0004573</t>
  </si>
  <si>
    <t>MIMAT0000372</t>
  </si>
  <si>
    <t>MIMAT0004574</t>
  </si>
  <si>
    <t>MIMAT0000373</t>
  </si>
  <si>
    <t>MIMAT0004575</t>
  </si>
  <si>
    <t>MIMAT0000374</t>
  </si>
  <si>
    <t>MIMAT0004864 MIMAT0004827 MIMAT0004866</t>
  </si>
  <si>
    <t>MIMAT0000376</t>
  </si>
  <si>
    <t>MIMAT0004577</t>
  </si>
  <si>
    <t>MIMAT0000377 MIMAT0022836</t>
  </si>
  <si>
    <t>MIMAT0000535</t>
  </si>
  <si>
    <t>MIMAT0004631</t>
  </si>
  <si>
    <t>MIMAT0000127</t>
  </si>
  <si>
    <t>MIMAT0000536</t>
  </si>
  <si>
    <t>MIMAT0000379</t>
  </si>
  <si>
    <t>MIMAT0004186</t>
  </si>
  <si>
    <t>MIMAT0000380</t>
  </si>
  <si>
    <t>MIMAT0004579</t>
  </si>
  <si>
    <t>MIMAT0003374</t>
  </si>
  <si>
    <t>MIMAT0003373</t>
  </si>
  <si>
    <t>MIMAT0003376</t>
  </si>
  <si>
    <t>MIMAT0003375</t>
  </si>
  <si>
    <t>MIMAT0003377</t>
  </si>
  <si>
    <t>MIMAT0014844</t>
  </si>
  <si>
    <t>MIMAT0014909</t>
  </si>
  <si>
    <t>MIMAT0000129</t>
  </si>
  <si>
    <t>MIMAT0000128</t>
  </si>
  <si>
    <t>MIMAT0000130</t>
  </si>
  <si>
    <t>MIMAT0000514</t>
  </si>
  <si>
    <t>MIMAT0000515</t>
  </si>
  <si>
    <t>MIMAT0000249</t>
  </si>
  <si>
    <t>MIMAT0000248</t>
  </si>
  <si>
    <t>MIMAT0014936</t>
  </si>
  <si>
    <t>MIMAT0000538</t>
  </si>
  <si>
    <t>MIMAT0000666</t>
  </si>
  <si>
    <t>MIMAT0000548</t>
  </si>
  <si>
    <t>MIMAT0000551</t>
  </si>
  <si>
    <t>MIMAT0004638</t>
  </si>
  <si>
    <t>MIMAT0000556</t>
  </si>
  <si>
    <t>MIMAT0000555</t>
  </si>
  <si>
    <t>MIMAT0004640</t>
  </si>
  <si>
    <t>MIMAT0000654</t>
  </si>
  <si>
    <t>MIMAT0000559</t>
  </si>
  <si>
    <t>MIMAT0000565</t>
  </si>
  <si>
    <t>MIMAT0000569</t>
  </si>
  <si>
    <t>MIMAT0004642</t>
  </si>
  <si>
    <t>MIMAT0000571</t>
  </si>
  <si>
    <t>MIMAT0004643</t>
  </si>
  <si>
    <t>MIMAT0000766</t>
  </si>
  <si>
    <t>MIMAT0000667</t>
  </si>
  <si>
    <t>MIMAT0000578</t>
  </si>
  <si>
    <t>MIMAT0000582</t>
  </si>
  <si>
    <t>MIMAT0004647</t>
  </si>
  <si>
    <t>MIMAT0000584</t>
  </si>
  <si>
    <t>MIMAT0004651</t>
  </si>
  <si>
    <t>MIMAT0000590</t>
  </si>
  <si>
    <t>MIMAT0000595</t>
  </si>
  <si>
    <t>MIMAT0000597</t>
  </si>
  <si>
    <t>MIMAT0000542</t>
  </si>
  <si>
    <t>MIMAT0004581</t>
  </si>
  <si>
    <t>MIMAT0000381</t>
  </si>
  <si>
    <t>MIMAT0000605</t>
  </si>
  <si>
    <t>MIMAT0000609</t>
  </si>
  <si>
    <t>MIMAT0000704</t>
  </si>
  <si>
    <t>MIMAT0000708</t>
  </si>
  <si>
    <t>MIMAT0000711</t>
  </si>
  <si>
    <t>MIMAT0003181</t>
  </si>
  <si>
    <t>MIMAT0003186</t>
  </si>
  <si>
    <t>MIMAT0003185</t>
  </si>
  <si>
    <t>MIMAT0001095</t>
  </si>
  <si>
    <t>MIMAT0003727 MIMAT0014953</t>
  </si>
  <si>
    <t>MIMAT0000739</t>
  </si>
  <si>
    <t>MIMAT0000740</t>
  </si>
  <si>
    <t>MIMAT0001092</t>
  </si>
  <si>
    <t>MIMAT0003388</t>
  </si>
  <si>
    <t>MIMAT0003183</t>
  </si>
  <si>
    <t>MIMAT0000741</t>
  </si>
  <si>
    <t>MIMAT0003151</t>
  </si>
  <si>
    <t>MIMAT0017080</t>
  </si>
  <si>
    <t>MIMAT0000743</t>
  </si>
  <si>
    <t>MIMAT0000744</t>
  </si>
  <si>
    <t>MIMAT0000746</t>
  </si>
  <si>
    <t>MIMAT0000747</t>
  </si>
  <si>
    <t>MIMAT0000748</t>
  </si>
  <si>
    <t>MIMAT0004745</t>
  </si>
  <si>
    <t>MIMAT0001090</t>
  </si>
  <si>
    <t>MIMAT0001091</t>
  </si>
  <si>
    <t>MIMAT0004747</t>
  </si>
  <si>
    <t>MIMAT0003454</t>
  </si>
  <si>
    <t>MIMAT0004825</t>
  </si>
  <si>
    <t>MIMAT0004750</t>
  </si>
  <si>
    <t>MIMAT0001537</t>
  </si>
  <si>
    <t>MIMAT0001418</t>
  </si>
  <si>
    <t>MIMAT0012771</t>
  </si>
  <si>
    <t>MIMAT0001420</t>
  </si>
  <si>
    <t>MIMAT0001422</t>
  </si>
  <si>
    <t>MIMAT0001533</t>
  </si>
  <si>
    <t>MIMAT0001542</t>
  </si>
  <si>
    <t>MIMAT0001546</t>
  </si>
  <si>
    <t>MIMAT0001632</t>
  </si>
  <si>
    <t>MIMAT0003742</t>
  </si>
  <si>
    <t>MIMAT0003485</t>
  </si>
  <si>
    <t>MIMAT0004758</t>
  </si>
  <si>
    <t>MIMAT0004931</t>
  </si>
  <si>
    <t>MIMAT0004882</t>
  </si>
  <si>
    <t>MIMAT0004881</t>
  </si>
  <si>
    <t>MIMAT0004883</t>
  </si>
  <si>
    <t>MIMAT0004884</t>
  </si>
  <si>
    <t>MIMAT0005848</t>
  </si>
  <si>
    <t>MIMAT0005845</t>
  </si>
  <si>
    <t>MIMAT0005830</t>
  </si>
  <si>
    <t>MIMAT0002108 MIMAT0004887</t>
  </si>
  <si>
    <t>MIMAT0003478</t>
  </si>
  <si>
    <t>MIMAT0004885</t>
  </si>
  <si>
    <t>MIMAT0005293</t>
  </si>
  <si>
    <t>MIMAT0005846</t>
  </si>
  <si>
    <t>MIMAT0002111</t>
  </si>
  <si>
    <t>MIMAT0004782</t>
  </si>
  <si>
    <t>MIMAT0003127</t>
  </si>
  <si>
    <t>MIMAT0003129</t>
  </si>
  <si>
    <t>MIMAT0003128</t>
  </si>
  <si>
    <t>MIMAT0003130 MIMAT0014943</t>
  </si>
  <si>
    <t>MIMAT0003184</t>
  </si>
  <si>
    <t>MIMAT0003450</t>
  </si>
  <si>
    <t>MIMAT0003112</t>
  </si>
  <si>
    <t>MIMAT0003780</t>
  </si>
  <si>
    <t>MIMAT0003486</t>
  </si>
  <si>
    <t>MIMAT0004888</t>
  </si>
  <si>
    <t>MIMAT0003182</t>
  </si>
  <si>
    <t>MIMAT0003456</t>
  </si>
  <si>
    <t>MIMAT0003453</t>
  </si>
  <si>
    <t>MIMAT0003482</t>
  </si>
  <si>
    <t>MIMAT0003188</t>
  </si>
  <si>
    <t>MIMAT0004889</t>
  </si>
  <si>
    <t>MIMAT0017259</t>
  </si>
  <si>
    <t>MIMAT0004891</t>
  </si>
  <si>
    <t>MIMAT0020605</t>
  </si>
  <si>
    <t>MIMAT0017208</t>
  </si>
  <si>
    <t>MIMAT0003169</t>
  </si>
  <si>
    <t>MIMAT0003170</t>
  </si>
  <si>
    <t>MIMAT0003172</t>
  </si>
  <si>
    <t>MIMAT0003171</t>
  </si>
  <si>
    <t>MIMAT0003168</t>
  </si>
  <si>
    <t>MIMAT0004892</t>
  </si>
  <si>
    <t>MIMAT0004894</t>
  </si>
  <si>
    <t>MIMAT0004893</t>
  </si>
  <si>
    <t>MIMAT0004896</t>
  </si>
  <si>
    <t>MIMAT0004895</t>
  </si>
  <si>
    <t>MIMAT0004942</t>
  </si>
  <si>
    <t>MIMAT0003711</t>
  </si>
  <si>
    <t>MIMAT0003733</t>
  </si>
  <si>
    <t>MIMAT0017250</t>
  </si>
  <si>
    <t>MIMAT0003476</t>
  </si>
  <si>
    <t>MIMAT0017324</t>
  </si>
  <si>
    <t>MIMAT0005853</t>
  </si>
  <si>
    <t>MIMAT0005839</t>
  </si>
  <si>
    <t>MIMAT0005842</t>
  </si>
  <si>
    <t>MIMAT0005831</t>
  </si>
  <si>
    <t>MIMAT0009421</t>
  </si>
  <si>
    <t>MIMAT0017241</t>
  </si>
  <si>
    <t>MIMAT0003735</t>
  </si>
  <si>
    <t>MIMAT0003740</t>
  </si>
  <si>
    <t>MIMAT0003474</t>
  </si>
  <si>
    <t>MIMAT0004828</t>
  </si>
  <si>
    <t>MIMAT0003502</t>
  </si>
  <si>
    <t>MIMAT0003505</t>
  </si>
  <si>
    <t>MIMAT0003515</t>
  </si>
  <si>
    <t>MIMAT0004237</t>
  </si>
  <si>
    <t>MIMAT0004238</t>
  </si>
  <si>
    <t>MIMAT0004840</t>
  </si>
  <si>
    <t>MIMAT0004187</t>
  </si>
  <si>
    <t>MIMAT0017245</t>
  </si>
  <si>
    <t>MIMAT0003892</t>
  </si>
  <si>
    <t>MIMAT0000677</t>
  </si>
  <si>
    <t>MIMAT0004934</t>
  </si>
  <si>
    <t>MIMAT0004853</t>
  </si>
  <si>
    <t>MIMAT0004855</t>
  </si>
  <si>
    <t>MIMAT0004862</t>
  </si>
  <si>
    <t>MIMAT0004844</t>
  </si>
  <si>
    <t>MIMAT0000539</t>
  </si>
  <si>
    <t>MIMAT0004899</t>
  </si>
  <si>
    <t>MIMAT0000540</t>
  </si>
  <si>
    <t>MIMAT0000143</t>
  </si>
  <si>
    <t>MIMAT0000142</t>
  </si>
  <si>
    <t>MIMAT0000541</t>
  </si>
  <si>
    <t>MIMAT0000545</t>
  </si>
  <si>
    <t>MIMAT0000131</t>
  </si>
  <si>
    <t>MIMAT0000132</t>
  </si>
  <si>
    <t>MIMAT0017085 MIMAT0017088</t>
  </si>
  <si>
    <t>MIMAT0000774</t>
  </si>
  <si>
    <t>MIMAT0004705</t>
  </si>
  <si>
    <t>MIMAT0000775</t>
  </si>
  <si>
    <t>MIMAT0000776</t>
  </si>
  <si>
    <t>MIMAT0000562</t>
  </si>
  <si>
    <t>MIMAT0000777</t>
  </si>
  <si>
    <t>MIMAT0017089</t>
  </si>
  <si>
    <t>MIMAT0000778</t>
  </si>
  <si>
    <t>MIMAT0000779</t>
  </si>
  <si>
    <t>MIMAT0000822</t>
  </si>
  <si>
    <t>MIMAT0000823</t>
  </si>
  <si>
    <t>MIMAT0004726</t>
  </si>
  <si>
    <t>MIMAT0000615</t>
  </si>
  <si>
    <t>MIMAT0000824</t>
  </si>
  <si>
    <t>MIMAT0012825</t>
  </si>
  <si>
    <t>MIMAT0004727</t>
  </si>
  <si>
    <t>MIMAT0000825</t>
  </si>
  <si>
    <t>MIMAT0000826</t>
  </si>
  <si>
    <t>MIMAT0004709</t>
  </si>
  <si>
    <t>MIMAT0000782</t>
  </si>
  <si>
    <t>MIMAT0000783</t>
  </si>
  <si>
    <t>MIMAT0017858</t>
  </si>
  <si>
    <t>MIMAT0000827</t>
  </si>
  <si>
    <t>MIMAT0000828</t>
  </si>
  <si>
    <t>MIMAT0000829</t>
  </si>
  <si>
    <t>MIMAT0004730</t>
  </si>
  <si>
    <t>MIMAT0000830</t>
  </si>
  <si>
    <t>MIMAT0000832</t>
  </si>
  <si>
    <t>MIMAT0000831</t>
  </si>
  <si>
    <t>MIMAT0000833</t>
  </si>
  <si>
    <t>MIMAT0000834</t>
  </si>
  <si>
    <t>MIMAT0000601</t>
  </si>
  <si>
    <t>MIMAT0000600</t>
  </si>
  <si>
    <t>MIMAT0000836</t>
  </si>
  <si>
    <t>MIMAT0000837</t>
  </si>
  <si>
    <t>MIMAT0000838</t>
  </si>
  <si>
    <t>MIMAT0017123</t>
  </si>
  <si>
    <t>MIMAT0000839</t>
  </si>
  <si>
    <t>MIMAT0003126</t>
  </si>
  <si>
    <t>MIMAT0000840</t>
  </si>
  <si>
    <t>MIMAT0000841</t>
  </si>
  <si>
    <t>MIMAT0000611</t>
  </si>
  <si>
    <t>MIMAT0000842</t>
  </si>
  <si>
    <t>MIMAT0000843</t>
  </si>
  <si>
    <t>MIMAT0000844</t>
  </si>
  <si>
    <t>MIMAT0000845</t>
  </si>
  <si>
    <t>MIMAT0003125</t>
  </si>
  <si>
    <t>MIMAT0000574</t>
  </si>
  <si>
    <t>MIMAT0000573</t>
  </si>
  <si>
    <t>MIMAT0000846</t>
  </si>
  <si>
    <t>MIMAT0000848</t>
  </si>
  <si>
    <t>MIMAT0000847</t>
  </si>
  <si>
    <t>MIMAT0000849</t>
  </si>
  <si>
    <t>MIMAT0000850</t>
  </si>
  <si>
    <t>MIMAT0000851</t>
  </si>
  <si>
    <t>MIMAT0000852</t>
  </si>
  <si>
    <t>MIMAT0005595</t>
  </si>
  <si>
    <t>MIMAT0005297</t>
  </si>
  <si>
    <t>MIMAT0000579</t>
  </si>
  <si>
    <t>MIMAT0000853</t>
  </si>
  <si>
    <t>MIMAT0000614</t>
  </si>
  <si>
    <t>MIMAT0000613</t>
  </si>
  <si>
    <t>MIMAT0000854</t>
  </si>
  <si>
    <t>MIMAT0000855</t>
  </si>
  <si>
    <t>MIMAT0017136</t>
  </si>
  <si>
    <t>MIMAT0000856</t>
  </si>
  <si>
    <t>MIMAT0000784</t>
  </si>
  <si>
    <t>MIMAT0000785</t>
  </si>
  <si>
    <t>MIMAT0004710</t>
  </si>
  <si>
    <t>MIMAT0000786</t>
  </si>
  <si>
    <t>MIMAT0000858</t>
  </si>
  <si>
    <t>MIMAT0000859</t>
  </si>
  <si>
    <t>MIMAT0000857</t>
  </si>
  <si>
    <t>MIMAT0005299</t>
  </si>
  <si>
    <t>MIMAT0005300</t>
  </si>
  <si>
    <t>MIMAT0000860</t>
  </si>
  <si>
    <t>MIMAT0000861</t>
  </si>
  <si>
    <t>MIMAT0000862</t>
  </si>
  <si>
    <t>MIMAT0000863</t>
  </si>
  <si>
    <t>MIMAT0000864</t>
  </si>
  <si>
    <t>MIMAT0005301</t>
  </si>
  <si>
    <t>MIMAT0017095</t>
  </si>
  <si>
    <t>MIMAT0000787</t>
  </si>
  <si>
    <t>MIMAT0000865</t>
  </si>
  <si>
    <t>MIMAT0000866</t>
  </si>
  <si>
    <t>MIMAT0000867</t>
  </si>
  <si>
    <t>MIMAT0000868</t>
  </si>
  <si>
    <t>MIMAT0004736</t>
  </si>
  <si>
    <t>MIMAT0000869</t>
  </si>
  <si>
    <t>MIMAT0000870</t>
  </si>
  <si>
    <t>MIMAT0000871</t>
  </si>
  <si>
    <t>MIMAT0001082</t>
  </si>
  <si>
    <t>MIMAT0004738</t>
  </si>
  <si>
    <t>MIMAT0000872</t>
  </si>
  <si>
    <t>MIMAT0000789</t>
  </si>
  <si>
    <t>MIMAT0000788</t>
  </si>
  <si>
    <t>MIMAT0000874</t>
  </si>
  <si>
    <t>MIMAT0017151</t>
  </si>
  <si>
    <t>MIMAT0000875</t>
  </si>
  <si>
    <t>MIMAT0000873</t>
  </si>
  <si>
    <t>MIMAT0012822</t>
  </si>
  <si>
    <t>MIMAT0000876</t>
  </si>
  <si>
    <t>MIMAT0004739</t>
  </si>
  <si>
    <t>MIMAT0000877</t>
  </si>
  <si>
    <t>MIMAT0000878</t>
  </si>
  <si>
    <t>MIMAT0000879</t>
  </si>
  <si>
    <t>MIMAT0003115</t>
  </si>
  <si>
    <t>MIMAT0000880</t>
  </si>
  <si>
    <t>MIMAT0000602</t>
  </si>
  <si>
    <t>MIMAT0003212</t>
  </si>
  <si>
    <t>MIMAT0003211</t>
  </si>
  <si>
    <t>MIMAT0000881</t>
  </si>
  <si>
    <t>MIMAT0000882</t>
  </si>
  <si>
    <t>MIMAT0000883</t>
  </si>
  <si>
    <t>MIMAT0000885</t>
  </si>
  <si>
    <t>MIMAT0003118</t>
  </si>
  <si>
    <t>MIMAT0000790</t>
  </si>
  <si>
    <t>MIMAT0000886</t>
  </si>
  <si>
    <t>MIMAT0000887</t>
  </si>
  <si>
    <t>MIMAT0000888</t>
  </si>
  <si>
    <t>MIMAT0005446</t>
  </si>
  <si>
    <t>MIMAT0000889</t>
  </si>
  <si>
    <t>MIMAT0000890</t>
  </si>
  <si>
    <t>MIMAT0000891</t>
  </si>
  <si>
    <t>MIMAT0000892</t>
  </si>
  <si>
    <t>MIMAT0000791</t>
  </si>
  <si>
    <t>MIMAT0003119</t>
  </si>
  <si>
    <t>MIMAT0003152</t>
  </si>
  <si>
    <t>MIMAT0000792</t>
  </si>
  <si>
    <t>MIMAT0000793</t>
  </si>
  <si>
    <t>MIMAT0005441</t>
  </si>
  <si>
    <t>MIMAT0000794</t>
  </si>
  <si>
    <t>MIMAT0000795</t>
  </si>
  <si>
    <t>MIMAT0000796</t>
  </si>
  <si>
    <t>MIMAT0000797</t>
  </si>
  <si>
    <t>MIMAT0000799</t>
  </si>
  <si>
    <t>MIMAT0000798</t>
  </si>
  <si>
    <t>MIMAT0000800</t>
  </si>
  <si>
    <t>MIMAT0000895</t>
  </si>
  <si>
    <t>MIMAT0000894</t>
  </si>
  <si>
    <t>MIMAT0000897</t>
  </si>
  <si>
    <t>MIMAT0000896</t>
  </si>
  <si>
    <t>MIMAT0012847</t>
  </si>
  <si>
    <t>MIMAT0012848</t>
  </si>
  <si>
    <t>MIMAT0017366</t>
  </si>
  <si>
    <t>MIMAT0012849</t>
  </si>
  <si>
    <t>MIMAT0004742</t>
  </si>
  <si>
    <t>MIMAT0000898</t>
  </si>
  <si>
    <t>MIMAT0000900</t>
  </si>
  <si>
    <t>MIMAT0000901</t>
  </si>
  <si>
    <t>MIMAT0000802</t>
  </si>
  <si>
    <t>MIMAT0004718</t>
  </si>
  <si>
    <t>MIMAT0000801</t>
  </si>
  <si>
    <t>MIMAT0000803</t>
  </si>
  <si>
    <t>MIMAT0000552</t>
  </si>
  <si>
    <t>MIMAT0000809</t>
  </si>
  <si>
    <t>MIMAT0000808</t>
  </si>
  <si>
    <t>MIMAT0000806</t>
  </si>
  <si>
    <t>MIMAT0000804</t>
  </si>
  <si>
    <t>MIMAT0000807</t>
  </si>
  <si>
    <t>MIMAT0004720</t>
  </si>
  <si>
    <t>MIMAT0000805</t>
  </si>
  <si>
    <t>MIMAT0000810</t>
  </si>
  <si>
    <t>MIMAT0000903</t>
  </si>
  <si>
    <t>MIMAT0001619</t>
  </si>
  <si>
    <t>MIMAT0000550</t>
  </si>
  <si>
    <t>MIMAT0000553</t>
  </si>
  <si>
    <t>MIMAT0004639</t>
  </si>
  <si>
    <t>MIMAT0000557</t>
  </si>
  <si>
    <t>MIMAT0000811</t>
  </si>
  <si>
    <t>MIMAT0000560</t>
  </si>
  <si>
    <t>MIMAT0000561</t>
  </si>
  <si>
    <t>MIMAT0000564</t>
  </si>
  <si>
    <t>MIMAT0000566</t>
  </si>
  <si>
    <t>MIMAT0000568</t>
  </si>
  <si>
    <t>MIMAT0004641</t>
  </si>
  <si>
    <t>MIMAT0000570</t>
  </si>
  <si>
    <t>MIMAT0017033</t>
  </si>
  <si>
    <t>MIMAT0000575</t>
  </si>
  <si>
    <t>MIMAT0000812</t>
  </si>
  <si>
    <t>MIMAT0000577</t>
  </si>
  <si>
    <t>MIMAT0000581</t>
  </si>
  <si>
    <t>MIMAT0004646</t>
  </si>
  <si>
    <t>MIMAT0000583</t>
  </si>
  <si>
    <t>MIMAT0004650</t>
  </si>
  <si>
    <t>MIMAT0000589</t>
  </si>
  <si>
    <t>MIMAT0017894</t>
  </si>
  <si>
    <t>MIMAT0000594</t>
  </si>
  <si>
    <t>MIMAT0000596</t>
  </si>
  <si>
    <t>MIMAT0000598</t>
  </si>
  <si>
    <t>MIMAT0000815</t>
  </si>
  <si>
    <t>MIMAT0017105</t>
  </si>
  <si>
    <t>MIMAT0000813</t>
  </si>
  <si>
    <t>MIMAT0004723</t>
  </si>
  <si>
    <t>MIMAT0000814</t>
  </si>
  <si>
    <t>MIMAT0000608</t>
  </si>
  <si>
    <t>MIMAT0000610</t>
  </si>
  <si>
    <t>MIMAT0017850</t>
  </si>
  <si>
    <t>MIMAT0017851</t>
  </si>
  <si>
    <t>MIMAT0017823</t>
  </si>
  <si>
    <t>MIMAT0003117</t>
  </si>
  <si>
    <t>MIMAT0012828</t>
  </si>
  <si>
    <t>MIMAT0003210</t>
  </si>
  <si>
    <t>MIMAT0001549</t>
  </si>
  <si>
    <t>MIMAT0003207</t>
  </si>
  <si>
    <t>MIMAT0003206</t>
  </si>
  <si>
    <t>MIMAT0003122</t>
  </si>
  <si>
    <t>MIMAT0003208</t>
  </si>
  <si>
    <t>MIMAT0005307</t>
  </si>
  <si>
    <t>MIMAT0003198</t>
  </si>
  <si>
    <t>MIMAT0003196</t>
  </si>
  <si>
    <t>MIMAT0003195</t>
  </si>
  <si>
    <t>MIMAT0003194</t>
  </si>
  <si>
    <t>MIMAT0003123</t>
  </si>
  <si>
    <t>MIMAT0003379</t>
  </si>
  <si>
    <t>MIMAT0003378</t>
  </si>
  <si>
    <t>MIMAT0004791</t>
  </si>
  <si>
    <t>MIMAT0003192</t>
  </si>
  <si>
    <t>MIMAT0017302</t>
  </si>
  <si>
    <t>MIMAT0005308</t>
  </si>
  <si>
    <t>MIMAT0003199</t>
  </si>
  <si>
    <t>MIMAT0003201</t>
  </si>
  <si>
    <t>MIMAT0003114</t>
  </si>
  <si>
    <t>MIMAT0005309</t>
  </si>
  <si>
    <t>MIMAT0003205</t>
  </si>
  <si>
    <t>MIMAT0005311</t>
  </si>
  <si>
    <t>MIMAT0005313</t>
  </si>
  <si>
    <t>MIMAT0017305</t>
  </si>
  <si>
    <t>MIMAT0005314</t>
  </si>
  <si>
    <t>MIMAT0001538</t>
  </si>
  <si>
    <t>MIMAT0001626</t>
  </si>
  <si>
    <t>MIMAT0001628</t>
  </si>
  <si>
    <t>MIMAT0005315</t>
  </si>
  <si>
    <t>MIMAT0001534</t>
  </si>
  <si>
    <t>MIMAT0001543</t>
  </si>
  <si>
    <t>MIMAT0017803</t>
  </si>
  <si>
    <t>MIMAT0001547</t>
  </si>
  <si>
    <t>MIMAT0001633</t>
  </si>
  <si>
    <t>MIMAT0017308</t>
  </si>
  <si>
    <t>MIMAT0005316</t>
  </si>
  <si>
    <t>MIMAT0005317</t>
  </si>
  <si>
    <t>MIMAT0017824</t>
  </si>
  <si>
    <t>MIMAT0003121</t>
  </si>
  <si>
    <t>MIMAT0017201</t>
  </si>
  <si>
    <t>MIMAT0005319</t>
  </si>
  <si>
    <t>MIMAT0003203</t>
  </si>
  <si>
    <t>MIMAT0003200</t>
  </si>
  <si>
    <t>MIMAT0005341</t>
  </si>
  <si>
    <t>MIMAT0003113</t>
  </si>
  <si>
    <t>MIMAT0012823</t>
  </si>
  <si>
    <t>MIMAT0003191</t>
  </si>
  <si>
    <t>MIMAT0003193</t>
  </si>
  <si>
    <t>MIMAT0005320</t>
  </si>
  <si>
    <t>MIMAT0003383</t>
  </si>
  <si>
    <t>MIMAT0003381</t>
  </si>
  <si>
    <t>MIMAT0003213</t>
  </si>
  <si>
    <t>MIMAT0017226</t>
  </si>
  <si>
    <t>MIMAT0012829</t>
  </si>
  <si>
    <t>MIMAT0005322</t>
  </si>
  <si>
    <t>MIMAT0003176</t>
  </si>
  <si>
    <t>MIMAT0003177</t>
  </si>
  <si>
    <t>MIMAT0003179</t>
  </si>
  <si>
    <t>MIMAT0003178</t>
  </si>
  <si>
    <t>MIMAT0003175</t>
  </si>
  <si>
    <t>MIMAT0005325</t>
  </si>
  <si>
    <t>MIMAT0005342</t>
  </si>
  <si>
    <t>MIMAT0003382</t>
  </si>
  <si>
    <t>MIMAT0012844</t>
  </si>
  <si>
    <t>MIMAT0012852</t>
  </si>
  <si>
    <t>MIMAT0017312</t>
  </si>
  <si>
    <t>MIMAT0005327</t>
  </si>
  <si>
    <t>MIMAT0005328</t>
  </si>
  <si>
    <t>MIMAT0005329</t>
  </si>
  <si>
    <t>MIMAT0005331</t>
  </si>
  <si>
    <t>MIMAT0017902</t>
  </si>
  <si>
    <t>MIMAT0005333</t>
  </si>
  <si>
    <t>MIMAT0005280</t>
  </si>
  <si>
    <t>MIMAT0005336</t>
  </si>
  <si>
    <t>MIMAT0000606</t>
  </si>
  <si>
    <t>MIMAT0005282</t>
  </si>
  <si>
    <t>MIMAT0005284</t>
  </si>
  <si>
    <t>MIMAT0005286</t>
  </si>
  <si>
    <t>MIMAT0005289</t>
  </si>
  <si>
    <t>MIMAT0000816</t>
  </si>
  <si>
    <t>MIMAT0005340</t>
  </si>
  <si>
    <t>MIMAT0012845</t>
  </si>
  <si>
    <t>MIMAT0000817</t>
  </si>
  <si>
    <t>MIMAT0000818</t>
  </si>
  <si>
    <t>MIMAT0017111</t>
  </si>
  <si>
    <t>MIMAT0000819</t>
  </si>
  <si>
    <t>MIMAT0000820</t>
  </si>
  <si>
    <t>MIMAT0000821</t>
  </si>
  <si>
    <t>MIMAT0004708</t>
  </si>
  <si>
    <t>MIMAT0000781</t>
  </si>
  <si>
    <t>MIMAT0013865</t>
  </si>
  <si>
    <t>MIMAT0002151</t>
  </si>
  <si>
    <t>MIMAT0025356</t>
  </si>
  <si>
    <t>MIMAT0013866</t>
  </si>
  <si>
    <t>MIMAT0002152</t>
  </si>
  <si>
    <t>MIMAT0013867</t>
  </si>
  <si>
    <t>MIMAT0002153</t>
  </si>
  <si>
    <t>MIMAT0010187</t>
  </si>
  <si>
    <t>MIMAT0013911</t>
  </si>
  <si>
    <t>MIMAT0010185</t>
  </si>
  <si>
    <t>MIMAT0002154</t>
  </si>
  <si>
    <t>MIMAT0002118</t>
  </si>
  <si>
    <t>MIMAT0002119</t>
  </si>
  <si>
    <t>MIMAT0002156</t>
  </si>
  <si>
    <t>MIMAT0013897</t>
  </si>
  <si>
    <t>MIMAT0002120</t>
  </si>
  <si>
    <t>MIMAT0018378</t>
  </si>
  <si>
    <t>MIMAT0018377</t>
  </si>
  <si>
    <t>MIMAT0002157</t>
  </si>
  <si>
    <t>MIMAT0007758</t>
  </si>
  <si>
    <t>MIMAT0010186</t>
  </si>
  <si>
    <t>MIMAT0006786</t>
  </si>
  <si>
    <t>MIMAT0020362</t>
  </si>
  <si>
    <t>MIMAT0013919</t>
  </si>
  <si>
    <t>MIMAT0013879</t>
  </si>
  <si>
    <t>MIMAT0017374</t>
  </si>
  <si>
    <t>MIMAT0025364</t>
  </si>
  <si>
    <t>MIMAT0002123</t>
  </si>
  <si>
    <t>MIMAT0022963</t>
  </si>
  <si>
    <t>MIMAT0025365</t>
  </si>
  <si>
    <t>MIMAT0013882</t>
  </si>
  <si>
    <t>MIMAT0017953</t>
  </si>
  <si>
    <t>MIMAT0022959</t>
  </si>
  <si>
    <t>MIMAT0007753</t>
  </si>
  <si>
    <t>MIMAT0002125</t>
  </si>
  <si>
    <t>MIMAT0007754</t>
  </si>
  <si>
    <t>MIMAT0010191</t>
  </si>
  <si>
    <t>MIMAT0025366</t>
  </si>
  <si>
    <t>MIMAT0007759</t>
  </si>
  <si>
    <t>MIMAT0002162</t>
  </si>
  <si>
    <t>MIMAT0002161</t>
  </si>
  <si>
    <t>MIMAT0013876</t>
  </si>
  <si>
    <t>MIMAT0025368</t>
  </si>
  <si>
    <t>MIMAT0013928</t>
  </si>
  <si>
    <t>MIMAT0013923</t>
  </si>
  <si>
    <t>MIMAT0013875 MIMAT0007760</t>
  </si>
  <si>
    <t>MIMAT0013874</t>
  </si>
  <si>
    <t>MIMAT0002128</t>
  </si>
  <si>
    <t>MIMAT0013950</t>
  </si>
  <si>
    <t>MIMAT0002146</t>
  </si>
  <si>
    <t>MIMAT0013864</t>
  </si>
  <si>
    <t>MIMAT0002129</t>
  </si>
  <si>
    <t>MIMAT0002165</t>
  </si>
  <si>
    <t>MIMAT0007762</t>
  </si>
  <si>
    <t>MIMAT0013942</t>
  </si>
  <si>
    <t>MIMAT0015710</t>
  </si>
  <si>
    <t>MIMAT0002133</t>
  </si>
  <si>
    <t>MIMAT0013893</t>
  </si>
  <si>
    <t>MIMAT0002134</t>
  </si>
  <si>
    <t>MIMAT0002135</t>
  </si>
  <si>
    <t>MIMAT0002148</t>
  </si>
  <si>
    <t>MIMAT0013890</t>
  </si>
  <si>
    <t>MIMAT0002136</t>
  </si>
  <si>
    <t>MIMAT0013870</t>
  </si>
  <si>
    <t>MIMAT0002137</t>
  </si>
  <si>
    <t>MIMAT0002166</t>
  </si>
  <si>
    <t>MIMAT0010193</t>
  </si>
  <si>
    <t>MIMAT0007756</t>
  </si>
  <si>
    <t>MIMAT0002167</t>
  </si>
  <si>
    <t>MIMAT0013871</t>
  </si>
  <si>
    <t>MIMAT0013872</t>
  </si>
  <si>
    <t>MIMAT0025360</t>
  </si>
  <si>
    <t>MIMAT0002149</t>
  </si>
  <si>
    <t>MIMAT0013878</t>
  </si>
  <si>
    <t>MIMAT0007757</t>
  </si>
  <si>
    <t>MIMAT0013916</t>
  </si>
  <si>
    <t>MIMAT0013913</t>
  </si>
  <si>
    <t>MIMAT0013880</t>
  </si>
  <si>
    <t>MIMAT0013920</t>
  </si>
  <si>
    <t>MIMAT0013917</t>
  </si>
  <si>
    <t>MIMAT0002141</t>
  </si>
  <si>
    <t>MIMAT0025358 MIMAT0002168 MIMAT0002169</t>
  </si>
  <si>
    <t>MIMAT0013908</t>
  </si>
  <si>
    <t>MIMAT0013896</t>
  </si>
  <si>
    <t>miRBase Accession #s</t>
  </si>
  <si>
    <t>...</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</si>
  <si>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O and P.</t>
    </r>
  </si>
  <si>
    <t xml:space="preserve">R ... </t>
  </si>
  <si>
    <r>
      <t>This worksheet automatically displays the raw C</t>
    </r>
    <r>
      <rPr>
        <vertAlign val="subscript"/>
        <sz val="10"/>
        <rFont val="Arial"/>
        <family val="2"/>
      </rPr>
      <t>T</t>
    </r>
    <r>
      <rPr>
        <sz val="10"/>
        <rFont val="Arial"/>
        <family val="2"/>
      </rPr>
      <t xml:space="preserve"> values for each chosen reference miRNA in all Samples in the gray cells to the left.
It also automatically displays the average ("AVG") of the chosen reference miRNA' C</t>
    </r>
    <r>
      <rPr>
        <vertAlign val="subscript"/>
        <sz val="10"/>
        <rFont val="Arial"/>
        <family val="2"/>
      </rPr>
      <t>T</t>
    </r>
    <r>
      <rPr>
        <sz val="10"/>
        <rFont val="Arial"/>
        <family val="2"/>
      </rPr>
      <t xml:space="preserve"> values in each Sample, which will be that Sample's normalization factor.</t>
    </r>
  </si>
  <si>
    <t>CT Cutoff</t>
  </si>
  <si>
    <t>Sample 11</t>
  </si>
  <si>
    <t>Sample 12</t>
  </si>
  <si>
    <t>exp11</t>
  </si>
  <si>
    <t>exp12</t>
  </si>
  <si>
    <t>miScript II RT Kit</t>
  </si>
  <si>
    <t>miScript PreAMP PCR Kit</t>
  </si>
  <si>
    <t>This data analysis template accommodates these two cDNA Synthesis Kits:</t>
  </si>
  <si>
    <t>Using Cell-Free Samples (serum, plasma, or another body fluids)?</t>
  </si>
  <si>
    <r>
      <t>Use miRNeasy Serum/Plasma Spike-in Control C</t>
    </r>
    <r>
      <rPr>
        <b/>
        <vertAlign val="subscript"/>
        <sz val="8"/>
        <color theme="1"/>
        <rFont val="Arial"/>
        <family val="2"/>
      </rPr>
      <t>T</t>
    </r>
    <r>
      <rPr>
        <b/>
        <sz val="8"/>
        <color theme="1"/>
        <rFont val="Arial"/>
        <family val="2"/>
      </rPr>
      <t xml:space="preserve"> values to calibrate raw data? </t>
    </r>
  </si>
  <si>
    <t>YES</t>
  </si>
  <si>
    <t>NO</t>
  </si>
  <si>
    <t>Answers</t>
  </si>
  <si>
    <r>
      <t>Average C</t>
    </r>
    <r>
      <rPr>
        <b/>
        <vertAlign val="subscript"/>
        <sz val="10"/>
        <rFont val="Arial"/>
        <family val="2"/>
      </rPr>
      <t>T</t>
    </r>
    <r>
      <rPr>
        <b/>
        <sz val="10"/>
        <rFont val="Arial"/>
        <family val="2"/>
      </rPr>
      <t xml:space="preserve"> of Reference miRNAs</t>
    </r>
  </si>
  <si>
    <r>
      <t>Global C</t>
    </r>
    <r>
      <rPr>
        <b/>
        <vertAlign val="subscript"/>
        <sz val="10"/>
        <color theme="1"/>
        <rFont val="Arial"/>
        <family val="2"/>
      </rPr>
      <t>T</t>
    </r>
    <r>
      <rPr>
        <b/>
        <sz val="10"/>
        <color theme="1"/>
        <rFont val="Arial"/>
        <family val="2"/>
      </rPr>
      <t xml:space="preserve"> Mean Expressed miRNAs</t>
    </r>
  </si>
  <si>
    <r>
      <t>Global C</t>
    </r>
    <r>
      <rPr>
        <vertAlign val="subscript"/>
        <sz val="10"/>
        <color theme="1"/>
        <rFont val="Arial"/>
        <family val="2"/>
      </rPr>
      <t>T</t>
    </r>
    <r>
      <rPr>
        <sz val="10"/>
        <color theme="1"/>
        <rFont val="Arial"/>
        <family val="2"/>
      </rPr>
      <t xml:space="preserve"> Mean Expressed miRNA</t>
    </r>
  </si>
  <si>
    <r>
      <t>Global C</t>
    </r>
    <r>
      <rPr>
        <b/>
        <vertAlign val="subscript"/>
        <sz val="10"/>
        <color theme="1"/>
        <rFont val="Arial"/>
        <family val="2"/>
      </rPr>
      <t>T</t>
    </r>
    <r>
      <rPr>
        <b/>
        <sz val="10"/>
        <color theme="1"/>
        <rFont val="Arial"/>
        <family val="2"/>
      </rPr>
      <t xml:space="preserve"> Mean Expressed miRNA</t>
    </r>
  </si>
  <si>
    <r>
      <t>If no reference miRNA is chosen, then the Global C</t>
    </r>
    <r>
      <rPr>
        <b/>
        <vertAlign val="subscript"/>
        <sz val="10"/>
        <color theme="1"/>
        <rFont val="Arial"/>
        <family val="2"/>
      </rPr>
      <t>T</t>
    </r>
    <r>
      <rPr>
        <b/>
        <sz val="10"/>
        <color theme="1"/>
        <rFont val="Arial"/>
        <family val="2"/>
      </rPr>
      <t xml:space="preserve"> Mean Expressed miRNA is the normalization factor.</t>
    </r>
  </si>
  <si>
    <t>Average Reference miRNAs</t>
  </si>
  <si>
    <t>Average Spike-In Controls</t>
  </si>
  <si>
    <t>Correction Factor</t>
  </si>
  <si>
    <t>Processed Data</t>
  </si>
  <si>
    <t>Normalized ΔCt</t>
  </si>
  <si>
    <t>2^ -ΔCT</t>
  </si>
  <si>
    <r>
      <t>Use miRNeasy Serum/Plasma Spike-in Control C</t>
    </r>
    <r>
      <rPr>
        <b/>
        <vertAlign val="subscript"/>
        <sz val="7"/>
        <color theme="1"/>
        <rFont val="Arial"/>
        <family val="2"/>
      </rPr>
      <t>T</t>
    </r>
    <r>
      <rPr>
        <b/>
        <sz val="7"/>
        <color theme="1"/>
        <rFont val="Arial"/>
        <family val="2"/>
      </rPr>
      <t xml:space="preserve"> values to calibrate raw data? </t>
    </r>
  </si>
  <si>
    <r>
      <rPr>
        <b/>
        <sz val="10"/>
        <color rgb="FFFF0000"/>
        <rFont val="Arial"/>
        <family val="2"/>
      </rPr>
      <t>1. miRNA Table</t>
    </r>
    <r>
      <rPr>
        <sz val="10"/>
        <rFont val="Arial"/>
        <family val="2"/>
      </rPr>
      <t xml:space="preserve">
Select the catalog number of miScript miRNA PCR Array from the dropdown menu in Cell C1. The miRNA Table will automatically update with the content of the selected array.
Answer the questions about using Cell-Free Samples and the Spike-In Control in Cells F4 and F6, respectively.
Please note that answering "YES" to both questions will automatically normalize the data below using the Global C</t>
    </r>
    <r>
      <rPr>
        <vertAlign val="subscript"/>
        <sz val="10"/>
        <rFont val="Arial"/>
        <family val="2"/>
      </rPr>
      <t>T</t>
    </r>
    <r>
      <rPr>
        <sz val="10"/>
        <rFont val="Arial"/>
        <family val="2"/>
      </rPr>
      <t xml:space="preserve"> Mean of Expressed miRNAs.</t>
    </r>
  </si>
  <si>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</si>
  <si>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b/>
        <sz val="10"/>
        <rFont val="Arial"/>
        <family val="2"/>
      </rPr>
      <t xml:space="preserve">
</t>
    </r>
    <r>
      <rPr>
        <sz val="10"/>
        <rFont val="Arial"/>
        <family val="2"/>
      </rPr>
      <t>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</si>
  <si>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miRNAs</t>
    </r>
    <r>
      <rPr>
        <b/>
        <sz val="10"/>
        <rFont val="Arial"/>
        <family val="2"/>
      </rPr>
      <t xml:space="preserve">
</t>
    </r>
    <r>
      <rPr>
        <sz val="10"/>
        <rFont val="Arial"/>
        <family val="2"/>
      </rPr>
      <t>Type the complete Symbol, as seen in the "miRNA Table" worksheet, of the desired reference miRNAs to be used for data normalization into the yellow cells of column A.
By default, the pre-defined reference miRNAs from the PCR Array entered into the "Gene Table" worksheet are displayed.
To normalize the data using the Global C</t>
    </r>
    <r>
      <rPr>
        <vertAlign val="subscript"/>
        <sz val="10"/>
        <rFont val="Arial"/>
        <family val="2"/>
      </rPr>
      <t>T</t>
    </r>
    <r>
      <rPr>
        <sz val="10"/>
        <rFont val="Arial"/>
        <family val="2"/>
      </rPr>
      <t xml:space="preserve"> Mean of Expressed miRNAs, simply delete all of the reference miRNA IDs in Column A.
Please note that answering "YES" to both questions in the "miRNA Table" worksheet will automatically normalize the data using the Global C</t>
    </r>
    <r>
      <rPr>
        <vertAlign val="subscript"/>
        <sz val="10"/>
        <rFont val="Arial"/>
        <family val="2"/>
      </rPr>
      <t>T</t>
    </r>
    <r>
      <rPr>
        <sz val="10"/>
        <rFont val="Arial"/>
        <family val="2"/>
      </rPr>
      <t xml:space="preserve"> Mean of Expressed miRNAs.</t>
    </r>
  </si>
  <si>
    <r>
      <rPr>
        <b/>
        <sz val="10"/>
        <color rgb="FFFF0000"/>
        <rFont val="Arial"/>
        <family val="2"/>
      </rPr>
      <t>6. Results</t>
    </r>
    <r>
      <rPr>
        <b/>
        <sz val="10"/>
        <rFont val="Arial"/>
        <family val="2"/>
      </rPr>
      <t xml:space="preserve">
</t>
    </r>
    <r>
      <rPr>
        <sz val="10"/>
        <rFont val="Arial"/>
        <family val="2"/>
      </rPr>
      <t>The Excel file automatically displays the fold difference in the expression of each miRNA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</si>
  <si>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3D Profile</t>
    </r>
    <r>
      <rPr>
        <sz val="10"/>
        <rFont val="Arial"/>
        <family val="2"/>
      </rPr>
      <t xml:space="preserve">
The xy plane represents the PCR Array's well positions, while the z-axis columns plot the </t>
    </r>
    <r>
      <rPr>
        <sz val="10"/>
        <color theme="1"/>
        <rFont val="Arial"/>
        <family val="2"/>
      </rPr>
      <t>fold difference in miRNA expression between the two Groups for each well position's assay. Columns pointing up (with z-axis values &gt; 1) indicate an up-regulation of miRNA expression, and columns pointing down (with z-axis values &lt; 1) indicate a down-regulation of miRNA expression in the Test Groups relative to the Control Group.</t>
    </r>
  </si>
  <si>
    <r>
      <rPr>
        <b/>
        <sz val="10"/>
        <color rgb="FFFF0000"/>
        <rFont val="Arial"/>
        <family val="2"/>
      </rPr>
      <t>8. Scatter Plot</t>
    </r>
    <r>
      <rPr>
        <sz val="10"/>
        <rFont val="Arial"/>
        <family val="2"/>
      </rPr>
      <t xml:space="preserve">
</t>
    </r>
    <r>
      <rPr>
        <sz val="10"/>
        <color theme="1"/>
        <rFont val="Arial"/>
        <family val="2"/>
      </rPr>
      <t>This plot graphs the log</t>
    </r>
    <r>
      <rPr>
        <vertAlign val="subscript"/>
        <sz val="10"/>
        <color theme="1"/>
        <rFont val="Arial"/>
        <family val="2"/>
      </rPr>
      <t>10</t>
    </r>
    <r>
      <rPr>
        <sz val="10"/>
        <color theme="1"/>
        <rFont val="Arial"/>
        <family val="2"/>
      </rPr>
      <t xml:space="preserve"> of the expression level of each miRNA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</si>
  <si>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9.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miRNA's expression between the Groups on the x-axis versus the -log</t>
    </r>
    <r>
      <rPr>
        <vertAlign val="subscript"/>
        <sz val="10"/>
        <color theme="1"/>
        <rFont val="Arial"/>
        <family val="2"/>
      </rPr>
      <t>10</t>
    </r>
    <r>
      <rPr>
        <sz val="10"/>
        <color theme="1"/>
        <rFont val="Arial"/>
        <family val="2"/>
      </rPr>
      <t xml:space="preserve"> of each miRNA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</si>
  <si>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10.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</si>
  <si>
    <r>
      <rPr>
        <b/>
        <sz val="10"/>
        <color rgb="FFFF0000"/>
        <rFont val="Arial"/>
        <family val="2"/>
      </rPr>
      <t>5. QC Report</t>
    </r>
    <r>
      <rPr>
        <b/>
        <sz val="10"/>
        <rFont val="Arial"/>
        <family val="2"/>
      </rPr>
      <t xml:space="preserve">
</t>
    </r>
    <r>
      <rPr>
        <sz val="10"/>
        <rFont val="Arial"/>
        <family val="2"/>
      </rPr>
      <t>"Choose Your cDNA Synthesis Kit" and "Choose Your Plate Format" from the dropdown menu selections in Cells C5 and C8, respectively.
The selections affect the QC Pass criteria. For more details on how to interpret the QC results, see the text in this worksheet.</t>
    </r>
  </si>
  <si>
    <t>Version 5.0,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</si>
</sst>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7" x14ac:knownFonts="1">
    <font>
      <sz val="11"/>
      <color theme="1"/>
      <name val="Arial"/>
      <family val="2"/>
    </font>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8"/>
      <color theme="1"/>
      <name val="Arial"/>
      <family val="2"/>
    </font>
    <font>
      <sz val="8"/>
      <color theme="1"/>
      <name val="Arial"/>
      <family val="2"/>
    </font>
    <font>
      <b/>
      <vertAlign val="subscript"/>
      <sz val="8"/>
      <color theme="1"/>
      <name val="Arial"/>
      <family val="2"/>
    </font>
    <font>
      <b/>
      <vertAlign val="subscript"/>
      <sz val="10"/>
      <color theme="1"/>
      <name val="Arial"/>
      <family val="2"/>
    </font>
    <font>
      <b/>
      <sz val="7"/>
      <color theme="1"/>
      <name val="Arial"/>
      <family val="2"/>
    </font>
    <font>
      <b/>
      <vertAlign val="subscript"/>
      <sz val="7"/>
      <color theme="1"/>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56"/>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style="thin">
        <color indexed="64"/>
      </left>
      <right style="thin">
        <color indexed="64"/>
      </right>
      <top/>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style="thin">
        <color indexed="56"/>
      </right>
      <top style="medium">
        <color indexed="56"/>
      </top>
      <bottom style="medium">
        <color indexed="56"/>
      </bottom>
      <diagonal/>
    </border>
    <border>
      <left style="thin">
        <color indexed="56"/>
      </left>
      <right style="medium">
        <color indexed="56"/>
      </right>
      <top style="medium">
        <color indexed="56"/>
      </top>
      <bottom style="medium">
        <color indexed="56"/>
      </bottom>
      <diagonal/>
    </border>
    <border>
      <left/>
      <right style="medium">
        <color indexed="56"/>
      </right>
      <top style="medium">
        <color indexed="56"/>
      </top>
      <bottom style="medium">
        <color indexed="56"/>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56"/>
      </left>
      <right/>
      <top style="medium">
        <color indexed="56"/>
      </top>
      <bottom style="thin">
        <color indexed="56"/>
      </bottom>
      <diagonal/>
    </border>
    <border>
      <left style="thin">
        <color indexed="56"/>
      </left>
      <right/>
      <top style="thin">
        <color indexed="56"/>
      </top>
      <bottom style="thin">
        <color indexed="56"/>
      </bottom>
      <diagonal/>
    </border>
    <border>
      <left style="thin">
        <color indexed="56"/>
      </left>
      <right/>
      <top style="thin">
        <color indexed="56"/>
      </top>
      <bottom style="medium">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29">
    <xf numFmtId="0" fontId="0" fillId="0" borderId="0" xfId="0"/>
    <xf numFmtId="0" fontId="2" fillId="0" borderId="0" xfId="0" applyFont="1"/>
    <xf numFmtId="0" fontId="0" fillId="0" borderId="0" xfId="0" applyFill="1"/>
    <xf numFmtId="0" fontId="0" fillId="2" borderId="4" xfId="0" applyFill="1" applyBorder="1"/>
    <xf numFmtId="0" fontId="3" fillId="2" borderId="4" xfId="0" applyFont="1" applyFill="1" applyBorder="1" applyAlignment="1">
      <alignment horizontal="center"/>
    </xf>
    <xf numFmtId="0" fontId="11" fillId="0" borderId="0" xfId="0" applyFont="1"/>
    <xf numFmtId="0" fontId="4" fillId="0" borderId="0" xfId="0" applyFont="1"/>
    <xf numFmtId="0" fontId="3" fillId="2" borderId="4" xfId="0" applyFont="1" applyFill="1" applyBorder="1" applyAlignment="1">
      <alignment horizontal="center" wrapText="1"/>
    </xf>
    <xf numFmtId="0" fontId="0" fillId="0" borderId="0" xfId="0" applyAlignment="1">
      <alignmen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8" fillId="0" borderId="0" xfId="0" applyFont="1" applyFill="1" applyBorder="1" applyAlignment="1">
      <alignment horizontal="right"/>
    </xf>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0"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2" borderId="34" xfId="0" applyFont="1" applyFill="1" applyBorder="1" applyAlignment="1">
      <alignment vertical="center" wrapText="1"/>
    </xf>
    <xf numFmtId="0" fontId="4" fillId="2" borderId="4" xfId="0" applyFont="1" applyFill="1" applyBorder="1" applyAlignment="1">
      <alignment vertical="center"/>
    </xf>
    <xf numFmtId="2" fontId="4" fillId="0" borderId="0" xfId="0" applyNumberFormat="1" applyFont="1" applyAlignment="1">
      <alignment horizontal="center" vertical="center"/>
    </xf>
    <xf numFmtId="166" fontId="4"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2" fontId="4" fillId="0" borderId="0" xfId="0" applyNumberFormat="1" applyFont="1" applyBorder="1" applyAlignment="1">
      <alignment horizontal="center" vertical="center"/>
    </xf>
    <xf numFmtId="0" fontId="4" fillId="2" borderId="12" xfId="0" applyFont="1" applyFill="1" applyBorder="1" applyAlignment="1">
      <alignment vertical="center"/>
    </xf>
    <xf numFmtId="0" fontId="4" fillId="0" borderId="0" xfId="0" applyFont="1" applyFill="1" applyBorder="1" applyAlignment="1">
      <alignment wrapText="1"/>
    </xf>
    <xf numFmtId="0" fontId="4" fillId="0" borderId="0" xfId="0" applyFont="1" applyFill="1"/>
    <xf numFmtId="0" fontId="0" fillId="0" borderId="0" xfId="0" applyAlignment="1">
      <alignment horizontal="center"/>
    </xf>
    <xf numFmtId="2" fontId="4" fillId="0" borderId="0" xfId="0" applyNumberFormat="1" applyFont="1" applyAlignment="1">
      <alignment horizontal="center"/>
    </xf>
    <xf numFmtId="0" fontId="0" fillId="0" borderId="0" xfId="0" applyFill="1" applyAlignment="1">
      <alignment horizontal="center"/>
    </xf>
    <xf numFmtId="1" fontId="4" fillId="0" borderId="0" xfId="0" applyNumberFormat="1" applyFont="1" applyFill="1" applyAlignment="1">
      <alignment horizontal="center"/>
    </xf>
    <xf numFmtId="0" fontId="3" fillId="0" borderId="0" xfId="0" applyFont="1"/>
    <xf numFmtId="0" fontId="3" fillId="0" borderId="0" xfId="0" applyFont="1" applyFill="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xf>
    <xf numFmtId="167" fontId="0" fillId="2" borderId="4" xfId="0" applyNumberFormat="1" applyFill="1" applyBorder="1"/>
    <xf numFmtId="0" fontId="16" fillId="2" borderId="8" xfId="0" applyFont="1" applyFill="1" applyBorder="1"/>
    <xf numFmtId="0" fontId="0" fillId="2" borderId="11" xfId="0" applyFill="1" applyBorder="1"/>
    <xf numFmtId="0" fontId="0" fillId="2" borderId="9" xfId="0" applyFill="1" applyBorder="1"/>
    <xf numFmtId="0" fontId="17" fillId="2" borderId="5" xfId="0" applyFont="1" applyFill="1" applyBorder="1"/>
    <xf numFmtId="0" fontId="0" fillId="2" borderId="6" xfId="0" applyFill="1" applyBorder="1"/>
    <xf numFmtId="0" fontId="0" fillId="2" borderId="10" xfId="0" applyFill="1" applyBorder="1"/>
    <xf numFmtId="2" fontId="0" fillId="2" borderId="4" xfId="0" applyNumberFormat="1" applyFill="1" applyBorder="1"/>
    <xf numFmtId="166" fontId="0" fillId="2" borderId="4" xfId="0" applyNumberFormat="1" applyFill="1" applyBorder="1"/>
    <xf numFmtId="2" fontId="0" fillId="2" borderId="8" xfId="0" applyNumberFormat="1" applyFill="1" applyBorder="1"/>
    <xf numFmtId="2" fontId="0" fillId="2" borderId="18" xfId="0" applyNumberFormat="1" applyFill="1" applyBorder="1"/>
    <xf numFmtId="0" fontId="0" fillId="2" borderId="0" xfId="0" applyFill="1" applyBorder="1"/>
    <xf numFmtId="0" fontId="0" fillId="2" borderId="19" xfId="0" applyFill="1" applyBorder="1"/>
    <xf numFmtId="0" fontId="0" fillId="2" borderId="18" xfId="0" applyFill="1" applyBorder="1"/>
    <xf numFmtId="166" fontId="0" fillId="2" borderId="5" xfId="0" applyNumberFormat="1" applyFill="1" applyBorder="1"/>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49" fontId="0" fillId="0" borderId="0" xfId="0" applyNumberFormat="1"/>
    <xf numFmtId="0" fontId="3" fillId="2" borderId="7" xfId="0" applyFont="1" applyFill="1" applyBorder="1" applyAlignment="1">
      <alignment vertical="center"/>
    </xf>
    <xf numFmtId="0" fontId="0" fillId="0" borderId="0" xfId="0" applyAlignment="1">
      <alignment vertical="center"/>
    </xf>
    <xf numFmtId="0" fontId="3" fillId="2" borderId="4" xfId="0" applyFont="1" applyFill="1" applyBorder="1" applyAlignment="1">
      <alignment horizontal="center" vertical="center"/>
    </xf>
    <xf numFmtId="0" fontId="18" fillId="0" borderId="0" xfId="0" applyFont="1"/>
    <xf numFmtId="0" fontId="11" fillId="0" borderId="0" xfId="0" applyFont="1" applyAlignment="1">
      <alignment vertical="center"/>
    </xf>
    <xf numFmtId="0" fontId="11" fillId="0" borderId="0" xfId="0" applyFont="1" applyFill="1" applyBorder="1" applyAlignment="1"/>
    <xf numFmtId="0" fontId="11" fillId="0" borderId="0" xfId="0" applyFont="1" applyBorder="1" applyAlignment="1">
      <alignment vertical="center"/>
    </xf>
    <xf numFmtId="0" fontId="11" fillId="0" borderId="0" xfId="0" applyFont="1" applyFill="1" applyAlignment="1"/>
    <xf numFmtId="2" fontId="11" fillId="0" borderId="4" xfId="0" applyNumberFormat="1" applyFont="1" applyFill="1" applyBorder="1" applyAlignment="1">
      <alignment horizontal="right"/>
    </xf>
    <xf numFmtId="0" fontId="11" fillId="0" borderId="0" xfId="0" applyFont="1" applyFill="1"/>
    <xf numFmtId="166" fontId="0" fillId="0" borderId="0" xfId="0" applyNumberFormat="1"/>
    <xf numFmtId="0" fontId="3" fillId="2" borderId="4" xfId="0" applyFont="1" applyFill="1" applyBorder="1" applyAlignment="1">
      <alignment horizontal="center" vertical="center"/>
    </xf>
    <xf numFmtId="0" fontId="11" fillId="0" borderId="0" xfId="0" applyFont="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right" vertical="center"/>
    </xf>
    <xf numFmtId="0" fontId="0" fillId="2" borderId="4" xfId="0" applyFill="1" applyBorder="1" applyAlignment="1">
      <alignment vertical="center"/>
    </xf>
    <xf numFmtId="0" fontId="4"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4" fillId="0" borderId="0" xfId="0" applyFont="1" applyAlignment="1">
      <alignment vertical="center"/>
    </xf>
    <xf numFmtId="0" fontId="18" fillId="0" borderId="0" xfId="0" applyFont="1" applyAlignment="1">
      <alignment vertical="center"/>
    </xf>
    <xf numFmtId="0" fontId="11" fillId="2" borderId="0" xfId="0" applyFont="1" applyFill="1" applyAlignment="1">
      <alignment vertical="center"/>
    </xf>
    <xf numFmtId="0" fontId="11" fillId="2" borderId="7" xfId="0" applyFont="1" applyFill="1" applyBorder="1" applyAlignment="1">
      <alignment vertical="center"/>
    </xf>
    <xf numFmtId="2" fontId="4" fillId="2" borderId="1" xfId="0" applyNumberFormat="1" applyFont="1" applyFill="1" applyBorder="1" applyAlignment="1">
      <alignment vertical="center"/>
    </xf>
    <xf numFmtId="2" fontId="4" fillId="2" borderId="4" xfId="0" applyNumberFormat="1" applyFont="1" applyFill="1" applyBorder="1" applyAlignment="1">
      <alignment vertical="center"/>
    </xf>
    <xf numFmtId="0" fontId="0" fillId="0" borderId="0" xfId="0" applyFill="1" applyBorder="1" applyAlignment="1">
      <alignment vertical="center" wrapText="1"/>
    </xf>
    <xf numFmtId="9" fontId="0" fillId="0" borderId="0" xfId="1" applyFont="1" applyAlignment="1">
      <alignment vertical="center"/>
    </xf>
    <xf numFmtId="0" fontId="11" fillId="5" borderId="4" xfId="0" applyFont="1" applyFill="1" applyBorder="1" applyAlignment="1">
      <alignment horizontal="center" vertical="center"/>
    </xf>
    <xf numFmtId="0" fontId="11" fillId="5" borderId="4" xfId="0" applyFont="1" applyFill="1" applyBorder="1" applyAlignment="1">
      <alignment horizontal="left" vertical="center"/>
    </xf>
    <xf numFmtId="0" fontId="4" fillId="5" borderId="4" xfId="0" applyFont="1" applyFill="1" applyBorder="1" applyAlignment="1">
      <alignment vertical="center" wrapText="1"/>
    </xf>
    <xf numFmtId="0" fontId="11" fillId="2" borderId="0" xfId="0" applyFont="1" applyFill="1" applyAlignment="1">
      <alignment horizontal="center" vertical="center"/>
    </xf>
    <xf numFmtId="0" fontId="11" fillId="0" borderId="0" xfId="0" applyFont="1" applyAlignment="1">
      <alignment vertical="center"/>
    </xf>
    <xf numFmtId="0" fontId="3" fillId="2" borderId="4" xfId="0" applyFont="1" applyFill="1" applyBorder="1" applyAlignment="1">
      <alignment horizontal="center" vertical="center"/>
    </xf>
    <xf numFmtId="0" fontId="11" fillId="2" borderId="4" xfId="0" applyFont="1" applyFill="1" applyBorder="1" applyAlignment="1">
      <alignment vertical="center"/>
    </xf>
    <xf numFmtId="0" fontId="0" fillId="7" borderId="4" xfId="0" applyFill="1" applyBorder="1" applyAlignment="1">
      <alignment vertical="center"/>
    </xf>
    <xf numFmtId="2" fontId="4" fillId="7" borderId="4" xfId="0" applyNumberFormat="1" applyFont="1" applyFill="1" applyBorder="1" applyAlignment="1">
      <alignment vertical="center"/>
    </xf>
    <xf numFmtId="0" fontId="4" fillId="7" borderId="4" xfId="0" applyFont="1" applyFill="1" applyBorder="1" applyAlignment="1">
      <alignment vertical="center"/>
    </xf>
    <xf numFmtId="0" fontId="11" fillId="2" borderId="19" xfId="0" applyFont="1" applyFill="1" applyBorder="1" applyAlignment="1">
      <alignment vertical="center"/>
    </xf>
    <xf numFmtId="0" fontId="18" fillId="6" borderId="4" xfId="0" applyFont="1" applyFill="1" applyBorder="1" applyAlignment="1">
      <alignment horizontal="center" vertical="center"/>
    </xf>
    <xf numFmtId="0" fontId="11" fillId="6" borderId="4" xfId="0" applyFont="1" applyFill="1" applyBorder="1" applyAlignment="1">
      <alignment horizontal="center" vertical="center"/>
    </xf>
    <xf numFmtId="0" fontId="11" fillId="0" borderId="0" xfId="0" applyFont="1" applyAlignment="1">
      <alignment horizontal="center" vertical="center"/>
    </xf>
    <xf numFmtId="0" fontId="11" fillId="2" borderId="10" xfId="0" applyFont="1" applyFill="1" applyBorder="1" applyAlignment="1">
      <alignment vertical="center"/>
    </xf>
    <xf numFmtId="0" fontId="11" fillId="7" borderId="4" xfId="0" applyFont="1" applyFill="1" applyBorder="1" applyAlignment="1">
      <alignment vertical="center"/>
    </xf>
    <xf numFmtId="0" fontId="4" fillId="7" borderId="7" xfId="0" applyFont="1" applyFill="1" applyBorder="1" applyAlignment="1">
      <alignment vertical="center"/>
    </xf>
    <xf numFmtId="0" fontId="11" fillId="7" borderId="7" xfId="0" applyFont="1" applyFill="1" applyBorder="1" applyAlignment="1">
      <alignment vertical="center"/>
    </xf>
    <xf numFmtId="0" fontId="14" fillId="7" borderId="4" xfId="0" applyFont="1" applyFill="1" applyBorder="1"/>
    <xf numFmtId="0" fontId="3" fillId="7"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11" fillId="0" borderId="0" xfId="0" applyFont="1" applyAlignment="1">
      <alignment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4" xfId="0" applyFont="1" applyFill="1" applyBorder="1" applyAlignment="1">
      <alignment vertical="center"/>
    </xf>
    <xf numFmtId="2" fontId="0" fillId="2" borderId="4" xfId="0" applyNumberFormat="1" applyFill="1" applyBorder="1" applyAlignment="1">
      <alignment vertical="center"/>
    </xf>
    <xf numFmtId="0" fontId="3" fillId="2" borderId="7" xfId="0" applyFont="1" applyFill="1" applyBorder="1" applyAlignment="1">
      <alignment horizontal="righ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2" fontId="4" fillId="2" borderId="14" xfId="0" applyNumberFormat="1" applyFont="1" applyFill="1" applyBorder="1" applyAlignment="1">
      <alignment vertical="center"/>
    </xf>
    <xf numFmtId="0" fontId="4" fillId="2" borderId="15" xfId="0" applyFont="1" applyFill="1" applyBorder="1" applyAlignment="1">
      <alignment vertical="center"/>
    </xf>
    <xf numFmtId="165" fontId="4" fillId="2" borderId="14" xfId="0" applyNumberFormat="1" applyFont="1" applyFill="1" applyBorder="1" applyAlignment="1">
      <alignment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2" fontId="4" fillId="2" borderId="37" xfId="0" applyNumberFormat="1" applyFont="1" applyFill="1" applyBorder="1" applyAlignment="1">
      <alignment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2" fontId="4" fillId="2" borderId="40" xfId="0" applyNumberFormat="1" applyFont="1" applyFill="1" applyBorder="1" applyAlignment="1">
      <alignment vertical="center"/>
    </xf>
    <xf numFmtId="0" fontId="13" fillId="7" borderId="4" xfId="0" applyFont="1" applyFill="1" applyBorder="1" applyAlignment="1">
      <alignment horizontal="center" vertical="center"/>
    </xf>
    <xf numFmtId="0" fontId="11" fillId="2" borderId="4" xfId="0" applyFont="1" applyFill="1" applyBorder="1" applyAlignment="1">
      <alignment horizontal="center" vertical="center"/>
    </xf>
    <xf numFmtId="0" fontId="4" fillId="0" borderId="7" xfId="0" applyFont="1" applyFill="1" applyBorder="1" applyAlignment="1">
      <alignment horizontal="center" vertical="center" wrapText="1"/>
    </xf>
    <xf numFmtId="0" fontId="0" fillId="2" borderId="3" xfId="0" applyFill="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6" borderId="41" xfId="0" applyFont="1" applyFill="1" applyBorder="1" applyAlignment="1">
      <alignment vertical="center"/>
    </xf>
    <xf numFmtId="0" fontId="0" fillId="7" borderId="42"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vertical="center"/>
    </xf>
    <xf numFmtId="2" fontId="11" fillId="6" borderId="44" xfId="0" applyNumberFormat="1" applyFont="1" applyFill="1" applyBorder="1" applyAlignment="1">
      <alignment vertical="center"/>
    </xf>
    <xf numFmtId="2" fontId="11" fillId="6" borderId="45" xfId="0" applyNumberFormat="1" applyFont="1" applyFill="1" applyBorder="1" applyAlignment="1">
      <alignment vertical="center"/>
    </xf>
    <xf numFmtId="2" fontId="0" fillId="4" borderId="16" xfId="0" applyNumberFormat="1" applyFill="1" applyBorder="1" applyAlignment="1">
      <alignment vertical="center"/>
    </xf>
    <xf numFmtId="2" fontId="0" fillId="4" borderId="26" xfId="0" applyNumberFormat="1" applyFill="1" applyBorder="1" applyAlignment="1">
      <alignment vertical="center"/>
    </xf>
    <xf numFmtId="2" fontId="0" fillId="4" borderId="27" xfId="0" applyNumberFormat="1" applyFill="1" applyBorder="1" applyAlignment="1">
      <alignment vertical="center"/>
    </xf>
    <xf numFmtId="2" fontId="4" fillId="2" borderId="48" xfId="0" applyNumberFormat="1" applyFont="1" applyFill="1" applyBorder="1" applyAlignment="1">
      <alignment vertical="center"/>
    </xf>
    <xf numFmtId="2" fontId="4" fillId="2" borderId="49" xfId="0" applyNumberFormat="1" applyFont="1" applyFill="1" applyBorder="1" applyAlignment="1">
      <alignment vertical="center"/>
    </xf>
    <xf numFmtId="2" fontId="4" fillId="2" borderId="51" xfId="0" applyNumberFormat="1" applyFont="1" applyFill="1" applyBorder="1" applyAlignment="1">
      <alignment vertical="center"/>
    </xf>
    <xf numFmtId="2" fontId="4" fillId="2" borderId="52" xfId="0" applyNumberFormat="1" applyFont="1" applyFill="1" applyBorder="1" applyAlignment="1">
      <alignment vertical="center"/>
    </xf>
    <xf numFmtId="2" fontId="4" fillId="2" borderId="55" xfId="0" applyNumberFormat="1" applyFont="1" applyFill="1" applyBorder="1" applyAlignment="1">
      <alignment vertical="center"/>
    </xf>
    <xf numFmtId="2" fontId="4" fillId="2" borderId="58" xfId="0" applyNumberFormat="1" applyFont="1" applyFill="1" applyBorder="1" applyAlignment="1">
      <alignment vertical="center"/>
    </xf>
    <xf numFmtId="2" fontId="4" fillId="2" borderId="59" xfId="0" applyNumberFormat="1" applyFont="1" applyFill="1" applyBorder="1" applyAlignment="1">
      <alignment vertical="center"/>
    </xf>
    <xf numFmtId="2" fontId="4" fillId="2" borderId="60" xfId="0" applyNumberFormat="1" applyFont="1" applyFill="1" applyBorder="1" applyAlignment="1">
      <alignment vertical="center"/>
    </xf>
    <xf numFmtId="2" fontId="4" fillId="2" borderId="47" xfId="0" applyNumberFormat="1" applyFont="1" applyFill="1" applyBorder="1" applyAlignment="1">
      <alignment vertical="center"/>
    </xf>
    <xf numFmtId="2" fontId="4" fillId="2" borderId="61" xfId="0" applyNumberFormat="1" applyFont="1" applyFill="1" applyBorder="1" applyAlignment="1">
      <alignment vertical="center"/>
    </xf>
    <xf numFmtId="2" fontId="4" fillId="2" borderId="62" xfId="0" applyNumberFormat="1" applyFont="1" applyFill="1" applyBorder="1" applyAlignment="1">
      <alignment vertical="center"/>
    </xf>
    <xf numFmtId="2" fontId="4" fillId="2" borderId="63" xfId="0" applyNumberFormat="1" applyFont="1" applyFill="1" applyBorder="1" applyAlignment="1">
      <alignment vertical="center"/>
    </xf>
    <xf numFmtId="2" fontId="4" fillId="2" borderId="50" xfId="0" applyNumberFormat="1" applyFont="1" applyFill="1" applyBorder="1" applyAlignment="1">
      <alignment vertical="center"/>
    </xf>
    <xf numFmtId="2" fontId="0" fillId="4" borderId="65" xfId="0" applyNumberFormat="1" applyFill="1" applyBorder="1" applyAlignment="1">
      <alignment vertical="center"/>
    </xf>
    <xf numFmtId="0" fontId="3" fillId="2" borderId="66" xfId="0" applyFont="1" applyFill="1" applyBorder="1" applyAlignment="1">
      <alignment horizontal="right" vertical="center"/>
    </xf>
    <xf numFmtId="0" fontId="3" fillId="2" borderId="67" xfId="0" applyFont="1" applyFill="1" applyBorder="1" applyAlignment="1">
      <alignment horizontal="right" vertical="center"/>
    </xf>
    <xf numFmtId="164" fontId="4" fillId="2" borderId="47" xfId="0" applyNumberFormat="1" applyFont="1" applyFill="1" applyBorder="1" applyAlignment="1">
      <alignment vertical="center"/>
    </xf>
    <xf numFmtId="164" fontId="4" fillId="2" borderId="48" xfId="0" applyNumberFormat="1" applyFont="1" applyFill="1" applyBorder="1" applyAlignment="1">
      <alignment vertical="center"/>
    </xf>
    <xf numFmtId="164" fontId="4" fillId="2" borderId="49" xfId="0" applyNumberFormat="1" applyFont="1" applyFill="1" applyBorder="1" applyAlignment="1">
      <alignment vertical="center"/>
    </xf>
    <xf numFmtId="164" fontId="4" fillId="2" borderId="61" xfId="0" applyNumberFormat="1" applyFont="1" applyFill="1" applyBorder="1" applyAlignment="1">
      <alignment vertical="center"/>
    </xf>
    <xf numFmtId="164" fontId="4" fillId="2" borderId="62" xfId="0" applyNumberFormat="1" applyFont="1" applyFill="1" applyBorder="1" applyAlignment="1">
      <alignment vertical="center"/>
    </xf>
    <xf numFmtId="164" fontId="4" fillId="2" borderId="63" xfId="0" applyNumberFormat="1" applyFont="1" applyFill="1" applyBorder="1" applyAlignment="1">
      <alignment vertical="center"/>
    </xf>
    <xf numFmtId="164" fontId="4" fillId="2" borderId="50" xfId="0" applyNumberFormat="1" applyFont="1" applyFill="1" applyBorder="1" applyAlignment="1">
      <alignment vertical="center"/>
    </xf>
    <xf numFmtId="164" fontId="4" fillId="2" borderId="51" xfId="0" applyNumberFormat="1" applyFont="1" applyFill="1" applyBorder="1" applyAlignment="1">
      <alignment vertical="center"/>
    </xf>
    <xf numFmtId="164" fontId="4" fillId="2" borderId="52" xfId="0" applyNumberFormat="1" applyFont="1" applyFill="1" applyBorder="1" applyAlignment="1">
      <alignment vertical="center"/>
    </xf>
    <xf numFmtId="0" fontId="3" fillId="2" borderId="68" xfId="0" applyFont="1" applyFill="1" applyBorder="1" applyAlignment="1">
      <alignment horizontal="right" vertical="center"/>
    </xf>
    <xf numFmtId="2" fontId="4" fillId="2" borderId="70" xfId="0" applyNumberFormat="1" applyFont="1" applyFill="1" applyBorder="1" applyAlignment="1">
      <alignment vertical="center"/>
    </xf>
    <xf numFmtId="2" fontId="4" fillId="2" borderId="71" xfId="0" applyNumberFormat="1" applyFont="1" applyFill="1" applyBorder="1" applyAlignment="1">
      <alignment vertical="center"/>
    </xf>
    <xf numFmtId="2" fontId="4" fillId="2" borderId="72" xfId="0" applyNumberFormat="1" applyFont="1" applyFill="1" applyBorder="1" applyAlignment="1">
      <alignment vertical="center"/>
    </xf>
    <xf numFmtId="2" fontId="4" fillId="2" borderId="73" xfId="0" applyNumberFormat="1" applyFont="1" applyFill="1" applyBorder="1" applyAlignment="1">
      <alignment vertical="center"/>
    </xf>
    <xf numFmtId="2" fontId="4" fillId="2" borderId="74" xfId="0" applyNumberFormat="1" applyFont="1" applyFill="1" applyBorder="1" applyAlignment="1">
      <alignment vertical="center"/>
    </xf>
    <xf numFmtId="2" fontId="4" fillId="2" borderId="75" xfId="0" applyNumberFormat="1" applyFont="1" applyFill="1" applyBorder="1" applyAlignment="1">
      <alignment vertical="center"/>
    </xf>
    <xf numFmtId="0" fontId="11" fillId="2" borderId="2" xfId="0" applyFont="1" applyFill="1" applyBorder="1" applyAlignment="1">
      <alignment horizontal="center" vertical="center"/>
    </xf>
    <xf numFmtId="0" fontId="11" fillId="6" borderId="83" xfId="0" applyFont="1" applyFill="1" applyBorder="1" applyAlignment="1">
      <alignment horizontal="left" vertical="center"/>
    </xf>
    <xf numFmtId="0" fontId="11" fillId="6" borderId="84" xfId="0" applyFont="1" applyFill="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3" fillId="2" borderId="4" xfId="0" applyFont="1" applyFill="1" applyBorder="1" applyAlignment="1">
      <alignment vertical="center" wrapText="1"/>
    </xf>
    <xf numFmtId="0" fontId="11" fillId="2" borderId="4" xfId="0" applyFont="1" applyFill="1" applyBorder="1" applyAlignment="1">
      <alignment vertical="center" wrapText="1"/>
    </xf>
    <xf numFmtId="0" fontId="11" fillId="7" borderId="76" xfId="0" applyFont="1" applyFill="1" applyBorder="1" applyAlignment="1">
      <alignment horizontal="center" vertical="center"/>
    </xf>
    <xf numFmtId="0" fontId="11" fillId="7" borderId="81"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vertical="center"/>
    </xf>
    <xf numFmtId="0" fontId="11"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11"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2" borderId="1" xfId="0" applyFont="1" applyFill="1" applyBorder="1" applyAlignment="1">
      <alignment horizontal="left" vertical="center" wrapText="1"/>
    </xf>
    <xf numFmtId="0" fontId="18" fillId="6" borderId="82" xfId="0" applyFont="1" applyFill="1" applyBorder="1" applyAlignment="1">
      <alignment horizontal="center" vertical="center"/>
    </xf>
    <xf numFmtId="0" fontId="18" fillId="6"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2" borderId="80" xfId="0" applyFont="1" applyFill="1" applyBorder="1" applyAlignment="1">
      <alignment horizontal="center" vertical="center"/>
    </xf>
    <xf numFmtId="0" fontId="24" fillId="6" borderId="77" xfId="0" applyFont="1" applyFill="1" applyBorder="1" applyAlignment="1">
      <alignment horizontal="center" vertical="center"/>
    </xf>
    <xf numFmtId="0" fontId="24" fillId="6" borderId="78" xfId="0" applyFont="1" applyFill="1" applyBorder="1" applyAlignment="1">
      <alignment horizontal="center" vertical="center"/>
    </xf>
    <xf numFmtId="0" fontId="24" fillId="6" borderId="79"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0" fillId="0" borderId="4" xfId="0" applyBorder="1" applyAlignment="1">
      <alignment horizontal="center"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8" fillId="6" borderId="43" xfId="0" applyFont="1" applyFill="1" applyBorder="1" applyAlignment="1">
      <alignment horizontal="left" vertical="center"/>
    </xf>
    <xf numFmtId="0" fontId="18" fillId="6" borderId="44" xfId="0" applyFont="1" applyFill="1" applyBorder="1" applyAlignment="1">
      <alignment horizontal="left" vertical="center"/>
    </xf>
    <xf numFmtId="0" fontId="3" fillId="6" borderId="43" xfId="0" applyFont="1" applyFill="1" applyBorder="1" applyAlignment="1">
      <alignment vertical="center"/>
    </xf>
    <xf numFmtId="0" fontId="3" fillId="6" borderId="4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3" borderId="3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1" fillId="0" borderId="31" xfId="0" applyFont="1" applyBorder="1" applyAlignment="1">
      <alignment horizontal="left"/>
    </xf>
    <xf numFmtId="0" fontId="11" fillId="3" borderId="32"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0" borderId="33" xfId="0" applyFont="1" applyBorder="1" applyAlignment="1">
      <alignment horizontal="left"/>
    </xf>
    <xf numFmtId="0" fontId="4" fillId="3" borderId="3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7" borderId="4" xfId="0" applyFont="1" applyFill="1" applyBorder="1" applyAlignment="1">
      <alignment horizontal="left" vertical="center"/>
    </xf>
    <xf numFmtId="0" fontId="3"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0" borderId="29" xfId="0" applyFont="1" applyBorder="1" applyAlignment="1">
      <alignment horizontal="left"/>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0" borderId="0" xfId="0" applyFont="1" applyBorder="1" applyAlignment="1">
      <alignment vertical="center"/>
    </xf>
    <xf numFmtId="0" fontId="11" fillId="0" borderId="0" xfId="0" applyFont="1" applyBorder="1" applyAlignment="1"/>
    <xf numFmtId="0" fontId="3" fillId="0" borderId="11" xfId="0" applyFont="1" applyBorder="1" applyAlignment="1">
      <alignment vertical="center"/>
    </xf>
    <xf numFmtId="0" fontId="11" fillId="0" borderId="11" xfId="0" applyFont="1" applyBorder="1" applyAlignment="1"/>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0" xfId="0" applyFont="1" applyFill="1" applyBorder="1" applyAlignment="1"/>
    <xf numFmtId="0" fontId="11" fillId="0" borderId="0" xfId="0" applyFont="1" applyAlignment="1"/>
    <xf numFmtId="0" fontId="11" fillId="0" borderId="19" xfId="0" applyFont="1" applyBorder="1" applyAlignment="1"/>
    <xf numFmtId="0" fontId="3" fillId="2" borderId="1" xfId="0" applyFont="1" applyFill="1" applyBorder="1" applyAlignment="1">
      <alignment horizontal="center"/>
    </xf>
    <xf numFmtId="0" fontId="11" fillId="0" borderId="2" xfId="0" applyFont="1" applyBorder="1" applyAlignment="1"/>
    <xf numFmtId="0" fontId="11" fillId="0" borderId="3" xfId="0" applyFont="1" applyBorder="1" applyAlignment="1"/>
    <xf numFmtId="0" fontId="4" fillId="2" borderId="4" xfId="0" applyFont="1" applyFill="1" applyBorder="1" applyAlignment="1">
      <alignment horizontal="center"/>
    </xf>
    <xf numFmtId="0" fontId="11" fillId="0" borderId="4" xfId="0" applyFont="1" applyBorder="1" applyAlignment="1">
      <alignment horizontal="center"/>
    </xf>
    <xf numFmtId="0" fontId="3"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9" xfId="0" applyFont="1" applyBorder="1" applyAlignment="1">
      <alignment vertical="center"/>
    </xf>
    <xf numFmtId="0" fontId="8" fillId="0" borderId="18" xfId="0" applyFont="1" applyFill="1" applyBorder="1" applyAlignment="1">
      <alignment horizontal="right" vertical="center"/>
    </xf>
    <xf numFmtId="0" fontId="11" fillId="0" borderId="19" xfId="0" applyFont="1" applyBorder="1" applyAlignment="1">
      <alignment vertical="center"/>
    </xf>
    <xf numFmtId="0" fontId="4" fillId="2" borderId="6" xfId="0" applyFont="1" applyFill="1" applyBorder="1" applyAlignment="1">
      <alignment horizontal="center"/>
    </xf>
    <xf numFmtId="0" fontId="4" fillId="2" borderId="10" xfId="0" applyFont="1" applyFill="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2" xfId="0" applyFont="1" applyFill="1" applyBorder="1" applyAlignment="1">
      <alignment horizont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3" fillId="2" borderId="3" xfId="0" applyFont="1" applyFill="1" applyBorder="1" applyAlignment="1">
      <alignment horizontal="center"/>
    </xf>
    <xf numFmtId="0" fontId="0" fillId="0" borderId="4" xfId="0" applyBorder="1" applyAlignment="1">
      <alignment horizontal="center"/>
    </xf>
    <xf numFmtId="0" fontId="0" fillId="0" borderId="4" xfId="0" applyBorder="1" applyAlignment="1"/>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2" borderId="35"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6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11" fillId="6" borderId="73" xfId="0" applyFont="1" applyFill="1" applyBorder="1" applyAlignment="1">
      <alignment horizontal="left" vertical="center"/>
    </xf>
    <xf numFmtId="0" fontId="11" fillId="6" borderId="75" xfId="0" applyFont="1" applyFill="1" applyBorder="1" applyAlignment="1">
      <alignment horizontal="left" vertical="center"/>
    </xf>
    <xf numFmtId="0" fontId="11" fillId="6" borderId="47" xfId="0" applyFont="1" applyFill="1" applyBorder="1" applyAlignment="1">
      <alignment horizontal="left" vertical="center"/>
    </xf>
    <xf numFmtId="0" fontId="11" fillId="6" borderId="49" xfId="0" applyFont="1" applyFill="1" applyBorder="1" applyAlignment="1">
      <alignment horizontal="left" vertical="center"/>
    </xf>
    <xf numFmtId="0" fontId="11" fillId="6" borderId="70" xfId="0" applyFont="1" applyFill="1" applyBorder="1" applyAlignment="1">
      <alignment horizontal="left" vertical="center"/>
    </xf>
    <xf numFmtId="0" fontId="11" fillId="6" borderId="72" xfId="0" applyFont="1" applyFill="1" applyBorder="1" applyAlignment="1">
      <alignment horizontal="left" vertical="center"/>
    </xf>
  </cellXfs>
  <cellStyles count="2">
    <cellStyle name="Normal" xfId="0" builtinId="0"/>
    <cellStyle name="Percent" xfId="1" builtinId="5"/>
  </cellStyles>
  <dxfs count="16">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Calculations!$EB$1</c:f>
              <c:strCache>
                <c:ptCount val="1"/>
                <c:pt idx="0">
                  <c:v>3D Profile</c:v>
                </c:pt>
              </c:strCache>
            </c:strRef>
          </c:tx>
          <c:spPr>
            <a:solidFill>
              <a:schemeClr val="accent1">
                <a:shade val="44000"/>
              </a:schemeClr>
            </a:solidFill>
            <a:ln>
              <a:noFill/>
            </a:ln>
            <a:effectLst/>
            <a:sp3d/>
          </c:spPr>
          <c:invertIfNegative val="0"/>
          <c:val>
            <c:numRef>
              <c:f>Calculations!$EB$2:$EB$13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extLst>
            <c:ext xmlns:c16="http://schemas.microsoft.com/office/drawing/2014/chart" uri="{C3380CC4-5D6E-409C-BE32-E72D297353CC}">
              <c16:uniqueId val="{00000000-DF4A-4161-BBB2-ED179232D9B9}"/>
            </c:ext>
          </c:extLst>
        </c:ser>
        <c:ser>
          <c:idx val="1"/>
          <c:order val="1"/>
          <c:tx>
            <c:strRef>
              <c:f>Calculations!$EC$1</c:f>
              <c:strCache>
                <c:ptCount val="1"/>
                <c:pt idx="0">
                  <c:v>A</c:v>
                </c:pt>
              </c:strCache>
            </c:strRef>
          </c:tx>
          <c:spPr>
            <a:solidFill>
              <a:schemeClr val="accent1">
                <a:shade val="58000"/>
              </a:schemeClr>
            </a:solidFill>
            <a:ln>
              <a:noFill/>
            </a:ln>
            <a:effectLst/>
            <a:sp3d/>
          </c:spPr>
          <c:invertIfNegative val="0"/>
          <c:val>
            <c:numRef>
              <c:f>Calculations!$EC$2:$EC$13</c:f>
              <c:numCache>
                <c:formatCode>0.00</c:formatCode>
                <c:ptCount val="12"/>
                <c:pt idx="0">
                  <c:v>0.57192143760212566</c:v>
                </c:pt>
                <c:pt idx="1">
                  <c:v>1.663116104679635</c:v>
                </c:pt>
                <c:pt idx="2">
                  <c:v>4.0480362860745078</c:v>
                </c:pt>
                <c:pt idx="3">
                  <c:v>1.9016110902054002</c:v>
                </c:pt>
                <c:pt idx="4">
                  <c:v>0.8431661701656894</c:v>
                </c:pt>
                <c:pt idx="5">
                  <c:v>4.5228188768806827</c:v>
                </c:pt>
                <c:pt idx="6">
                  <c:v>0.8431661701656894</c:v>
                </c:pt>
                <c:pt idx="7">
                  <c:v>0.19576872652869573</c:v>
                </c:pt>
                <c:pt idx="8">
                  <c:v>17.475020249304489</c:v>
                </c:pt>
                <c:pt idx="9">
                  <c:v>1100.458396447498</c:v>
                </c:pt>
                <c:pt idx="10">
                  <c:v>1.6824405829731197</c:v>
                </c:pt>
                <c:pt idx="11">
                  <c:v>4.0200744569574072</c:v>
                </c:pt>
              </c:numCache>
            </c:numRef>
          </c:val>
          <c:extLst>
            <c:ext xmlns:c16="http://schemas.microsoft.com/office/drawing/2014/chart" uri="{C3380CC4-5D6E-409C-BE32-E72D297353CC}">
              <c16:uniqueId val="{00000001-DF4A-4161-BBB2-ED179232D9B9}"/>
            </c:ext>
          </c:extLst>
        </c:ser>
        <c:ser>
          <c:idx val="2"/>
          <c:order val="2"/>
          <c:tx>
            <c:strRef>
              <c:f>Calculations!$ED$1</c:f>
              <c:strCache>
                <c:ptCount val="1"/>
                <c:pt idx="0">
                  <c:v>B</c:v>
                </c:pt>
              </c:strCache>
            </c:strRef>
          </c:tx>
          <c:spPr>
            <a:solidFill>
              <a:schemeClr val="accent1">
                <a:shade val="72000"/>
              </a:schemeClr>
            </a:solidFill>
            <a:ln>
              <a:noFill/>
            </a:ln>
            <a:effectLst/>
            <a:sp3d/>
          </c:spPr>
          <c:invertIfNegative val="0"/>
          <c:val>
            <c:numRef>
              <c:f>Calculations!$ED$2:$ED$13</c:f>
              <c:numCache>
                <c:formatCode>0.00</c:formatCode>
                <c:ptCount val="12"/>
                <c:pt idx="0">
                  <c:v>0.41577902616990825</c:v>
                </c:pt>
                <c:pt idx="1">
                  <c:v>1.6440135869505086</c:v>
                </c:pt>
                <c:pt idx="2">
                  <c:v>1.0746664027807593</c:v>
                </c:pt>
                <c:pt idx="3">
                  <c:v>0.8431661701656894</c:v>
                </c:pt>
                <c:pt idx="4">
                  <c:v>0.8431661701656894</c:v>
                </c:pt>
                <c:pt idx="5">
                  <c:v>0.8431661701656894</c:v>
                </c:pt>
                <c:pt idx="6">
                  <c:v>0.54609438279076616</c:v>
                </c:pt>
                <c:pt idx="7">
                  <c:v>1.5916857786831888</c:v>
                </c:pt>
                <c:pt idx="8">
                  <c:v>1.0476974943525148</c:v>
                </c:pt>
                <c:pt idx="9">
                  <c:v>1.178720955408505</c:v>
                </c:pt>
                <c:pt idx="10">
                  <c:v>0.9312382499317865</c:v>
                </c:pt>
                <c:pt idx="11">
                  <c:v>5.7136463613923473E-2</c:v>
                </c:pt>
              </c:numCache>
            </c:numRef>
          </c:val>
          <c:extLst>
            <c:ext xmlns:c16="http://schemas.microsoft.com/office/drawing/2014/chart" uri="{C3380CC4-5D6E-409C-BE32-E72D297353CC}">
              <c16:uniqueId val="{00000002-DF4A-4161-BBB2-ED179232D9B9}"/>
            </c:ext>
          </c:extLst>
        </c:ser>
        <c:ser>
          <c:idx val="3"/>
          <c:order val="3"/>
          <c:tx>
            <c:strRef>
              <c:f>Calculations!$EE$1</c:f>
              <c:strCache>
                <c:ptCount val="1"/>
                <c:pt idx="0">
                  <c:v>C</c:v>
                </c:pt>
              </c:strCache>
            </c:strRef>
          </c:tx>
          <c:spPr>
            <a:solidFill>
              <a:schemeClr val="accent1">
                <a:shade val="86000"/>
              </a:schemeClr>
            </a:solidFill>
            <a:ln>
              <a:noFill/>
            </a:ln>
            <a:effectLst/>
            <a:sp3d/>
          </c:spPr>
          <c:invertIfNegative val="0"/>
          <c:val>
            <c:numRef>
              <c:f>Calculations!$EE$2:$EE$13</c:f>
              <c:numCache>
                <c:formatCode>0.00</c:formatCode>
                <c:ptCount val="12"/>
                <c:pt idx="0">
                  <c:v>0.8431661701656894</c:v>
                </c:pt>
                <c:pt idx="1">
                  <c:v>0.20550169836881335</c:v>
                </c:pt>
                <c:pt idx="2">
                  <c:v>387.27705604386892</c:v>
                </c:pt>
                <c:pt idx="3">
                  <c:v>0.4602710331732327</c:v>
                </c:pt>
                <c:pt idx="4">
                  <c:v>46.223530668828921</c:v>
                </c:pt>
                <c:pt idx="5">
                  <c:v>100.69783732637769</c:v>
                </c:pt>
                <c:pt idx="6">
                  <c:v>0.84122029148656052</c:v>
                </c:pt>
                <c:pt idx="7">
                  <c:v>0.17320536890288554</c:v>
                </c:pt>
                <c:pt idx="8">
                  <c:v>2917.5780904160574</c:v>
                </c:pt>
                <c:pt idx="9">
                  <c:v>0.75291325105380758</c:v>
                </c:pt>
                <c:pt idx="10">
                  <c:v>0.22436023259443857</c:v>
                </c:pt>
                <c:pt idx="11">
                  <c:v>0.34882021503276323</c:v>
                </c:pt>
              </c:numCache>
            </c:numRef>
          </c:val>
          <c:extLst>
            <c:ext xmlns:c16="http://schemas.microsoft.com/office/drawing/2014/chart" uri="{C3380CC4-5D6E-409C-BE32-E72D297353CC}">
              <c16:uniqueId val="{00000003-DF4A-4161-BBB2-ED179232D9B9}"/>
            </c:ext>
          </c:extLst>
        </c:ser>
        <c:ser>
          <c:idx val="4"/>
          <c:order val="4"/>
          <c:tx>
            <c:strRef>
              <c:f>Calculations!$EF$1</c:f>
              <c:strCache>
                <c:ptCount val="1"/>
                <c:pt idx="0">
                  <c:v>D</c:v>
                </c:pt>
              </c:strCache>
            </c:strRef>
          </c:tx>
          <c:spPr>
            <a:solidFill>
              <a:schemeClr val="accent1"/>
            </a:solidFill>
            <a:ln>
              <a:noFill/>
            </a:ln>
            <a:effectLst/>
            <a:sp3d/>
          </c:spPr>
          <c:invertIfNegative val="0"/>
          <c:val>
            <c:numRef>
              <c:f>Calculations!$EF$2:$EF$13</c:f>
              <c:numCache>
                <c:formatCode>0.00</c:formatCode>
                <c:ptCount val="12"/>
                <c:pt idx="0">
                  <c:v>5597.4559549313017</c:v>
                </c:pt>
                <c:pt idx="1">
                  <c:v>0.8431661701656894</c:v>
                </c:pt>
                <c:pt idx="2">
                  <c:v>0.47430562687373784</c:v>
                </c:pt>
                <c:pt idx="3">
                  <c:v>0.8431661701656894</c:v>
                </c:pt>
                <c:pt idx="4">
                  <c:v>0.55371757629078167</c:v>
                </c:pt>
                <c:pt idx="5">
                  <c:v>0.16500201588210608</c:v>
                </c:pt>
                <c:pt idx="6">
                  <c:v>4.4313463122220675E-2</c:v>
                </c:pt>
                <c:pt idx="7">
                  <c:v>0.10346553785927931</c:v>
                </c:pt>
                <c:pt idx="8">
                  <c:v>0.8431661701656894</c:v>
                </c:pt>
                <c:pt idx="9">
                  <c:v>1.7217657674505256</c:v>
                </c:pt>
                <c:pt idx="10">
                  <c:v>0.57192143760212566</c:v>
                </c:pt>
                <c:pt idx="11">
                  <c:v>6.578438050113776E-2</c:v>
                </c:pt>
              </c:numCache>
            </c:numRef>
          </c:val>
          <c:extLst>
            <c:ext xmlns:c16="http://schemas.microsoft.com/office/drawing/2014/chart" uri="{C3380CC4-5D6E-409C-BE32-E72D297353CC}">
              <c16:uniqueId val="{00000004-DF4A-4161-BBB2-ED179232D9B9}"/>
            </c:ext>
          </c:extLst>
        </c:ser>
        <c:ser>
          <c:idx val="5"/>
          <c:order val="5"/>
          <c:tx>
            <c:strRef>
              <c:f>Calculations!$EG$1</c:f>
              <c:strCache>
                <c:ptCount val="1"/>
                <c:pt idx="0">
                  <c:v>E</c:v>
                </c:pt>
              </c:strCache>
            </c:strRef>
          </c:tx>
          <c:spPr>
            <a:solidFill>
              <a:schemeClr val="accent1">
                <a:tint val="86000"/>
              </a:schemeClr>
            </a:solidFill>
            <a:ln>
              <a:noFill/>
            </a:ln>
            <a:effectLst/>
            <a:sp3d/>
          </c:spPr>
          <c:invertIfNegative val="0"/>
          <c:val>
            <c:numRef>
              <c:f>Calculations!$EG$2:$EG$13</c:f>
              <c:numCache>
                <c:formatCode>0.00</c:formatCode>
                <c:ptCount val="12"/>
                <c:pt idx="0">
                  <c:v>1.3446420970637829</c:v>
                </c:pt>
                <c:pt idx="1">
                  <c:v>0.27431185708232114</c:v>
                </c:pt>
                <c:pt idx="2">
                  <c:v>35214.668686319907</c:v>
                </c:pt>
                <c:pt idx="3">
                  <c:v>1.4748370408085212</c:v>
                </c:pt>
                <c:pt idx="4">
                  <c:v>1120.9883391575279</c:v>
                </c:pt>
                <c:pt idx="5">
                  <c:v>7233.8880477241592</c:v>
                </c:pt>
                <c:pt idx="6">
                  <c:v>0.89536979513301862</c:v>
                </c:pt>
                <c:pt idx="7">
                  <c:v>28144.307994581959</c:v>
                </c:pt>
                <c:pt idx="8">
                  <c:v>1.0452795934824692</c:v>
                </c:pt>
                <c:pt idx="9">
                  <c:v>153.69100154179606</c:v>
                </c:pt>
                <c:pt idx="10">
                  <c:v>1.815737383385561</c:v>
                </c:pt>
                <c:pt idx="11">
                  <c:v>1.1307047192201718</c:v>
                </c:pt>
              </c:numCache>
            </c:numRef>
          </c:val>
          <c:extLst>
            <c:ext xmlns:c16="http://schemas.microsoft.com/office/drawing/2014/chart" uri="{C3380CC4-5D6E-409C-BE32-E72D297353CC}">
              <c16:uniqueId val="{00000005-DF4A-4161-BBB2-ED179232D9B9}"/>
            </c:ext>
          </c:extLst>
        </c:ser>
        <c:ser>
          <c:idx val="6"/>
          <c:order val="6"/>
          <c:tx>
            <c:strRef>
              <c:f>Calculations!$EH$1</c:f>
              <c:strCache>
                <c:ptCount val="1"/>
                <c:pt idx="0">
                  <c:v>F</c:v>
                </c:pt>
              </c:strCache>
            </c:strRef>
          </c:tx>
          <c:spPr>
            <a:solidFill>
              <a:schemeClr val="accent1">
                <a:tint val="72000"/>
              </a:schemeClr>
            </a:solidFill>
            <a:ln>
              <a:noFill/>
            </a:ln>
            <a:effectLst/>
            <a:sp3d/>
          </c:spPr>
          <c:invertIfNegative val="0"/>
          <c:val>
            <c:numRef>
              <c:f>Calculations!$EH$2:$EH$13</c:f>
              <c:numCache>
                <c:formatCode>0.00</c:formatCode>
                <c:ptCount val="12"/>
                <c:pt idx="0">
                  <c:v>0.92908911643966141</c:v>
                </c:pt>
                <c:pt idx="1">
                  <c:v>2459.056024668736</c:v>
                </c:pt>
                <c:pt idx="2">
                  <c:v>0.8431661701656894</c:v>
                </c:pt>
                <c:pt idx="3">
                  <c:v>2.5149950413302977</c:v>
                </c:pt>
                <c:pt idx="4">
                  <c:v>0.8431661701656894</c:v>
                </c:pt>
                <c:pt idx="5">
                  <c:v>6.1783526598277234</c:v>
                </c:pt>
                <c:pt idx="6">
                  <c:v>0.49903822178781493</c:v>
                </c:pt>
                <c:pt idx="7">
                  <c:v>0.8431661701656894</c:v>
                </c:pt>
                <c:pt idx="8">
                  <c:v>21.514273553020516</c:v>
                </c:pt>
                <c:pt idx="9">
                  <c:v>0.16386226370450227</c:v>
                </c:pt>
                <c:pt idx="10">
                  <c:v>1.0647801309307139</c:v>
                </c:pt>
                <c:pt idx="11">
                  <c:v>4.0015406236819215</c:v>
                </c:pt>
              </c:numCache>
            </c:numRef>
          </c:val>
          <c:extLst>
            <c:ext xmlns:c16="http://schemas.microsoft.com/office/drawing/2014/chart" uri="{C3380CC4-5D6E-409C-BE32-E72D297353CC}">
              <c16:uniqueId val="{00000006-DF4A-4161-BBB2-ED179232D9B9}"/>
            </c:ext>
          </c:extLst>
        </c:ser>
        <c:ser>
          <c:idx val="7"/>
          <c:order val="7"/>
          <c:tx>
            <c:strRef>
              <c:f>Calculations!$EI$1</c:f>
              <c:strCache>
                <c:ptCount val="1"/>
                <c:pt idx="0">
                  <c:v>G</c:v>
                </c:pt>
              </c:strCache>
            </c:strRef>
          </c:tx>
          <c:spPr>
            <a:solidFill>
              <a:schemeClr val="accent1">
                <a:tint val="58000"/>
              </a:schemeClr>
            </a:solidFill>
            <a:ln>
              <a:noFill/>
            </a:ln>
            <a:effectLst/>
            <a:sp3d/>
          </c:spPr>
          <c:invertIfNegative val="0"/>
          <c:val>
            <c:numRef>
              <c:f>Calculations!$EI$2:$EI$13</c:f>
              <c:numCache>
                <c:formatCode>0.00</c:formatCode>
                <c:ptCount val="12"/>
                <c:pt idx="0">
                  <c:v>0.65696521456110291</c:v>
                </c:pt>
                <c:pt idx="1">
                  <c:v>29.457346123086896</c:v>
                </c:pt>
                <c:pt idx="2">
                  <c:v>12.243031208652322</c:v>
                </c:pt>
                <c:pt idx="3">
                  <c:v>3.831063871734787E-2</c:v>
                </c:pt>
                <c:pt idx="4">
                  <c:v>4.7148838216340065</c:v>
                </c:pt>
                <c:pt idx="5">
                  <c:v>0.96854359265847567</c:v>
                </c:pt>
                <c:pt idx="6">
                  <c:v>1.9148378413317388</c:v>
                </c:pt>
                <c:pt idx="7">
                  <c:v>2.7658924871546548E-2</c:v>
                </c:pt>
                <c:pt idx="8">
                  <c:v>3.9555790095212569</c:v>
                </c:pt>
                <c:pt idx="9">
                  <c:v>0.28995258167590909</c:v>
                </c:pt>
                <c:pt idx="10">
                  <c:v>0.63752576594544219</c:v>
                </c:pt>
                <c:pt idx="11">
                  <c:v>3.6230939640628459</c:v>
                </c:pt>
              </c:numCache>
            </c:numRef>
          </c:val>
          <c:extLst>
            <c:ext xmlns:c16="http://schemas.microsoft.com/office/drawing/2014/chart" uri="{C3380CC4-5D6E-409C-BE32-E72D297353CC}">
              <c16:uniqueId val="{00000007-DF4A-4161-BBB2-ED179232D9B9}"/>
            </c:ext>
          </c:extLst>
        </c:ser>
        <c:ser>
          <c:idx val="8"/>
          <c:order val="8"/>
          <c:tx>
            <c:strRef>
              <c:f>Calculations!$EJ$1</c:f>
              <c:strCache>
                <c:ptCount val="1"/>
                <c:pt idx="0">
                  <c:v>H</c:v>
                </c:pt>
              </c:strCache>
            </c:strRef>
          </c:tx>
          <c:spPr>
            <a:solidFill>
              <a:schemeClr val="accent1">
                <a:tint val="44000"/>
              </a:schemeClr>
            </a:solidFill>
            <a:ln>
              <a:noFill/>
            </a:ln>
            <a:effectLst/>
            <a:sp3d/>
          </c:spPr>
          <c:invertIfNegative val="0"/>
          <c:val>
            <c:numRef>
              <c:f>Calculations!$EJ$2:$EJ$13</c:f>
              <c:numCache>
                <c:formatCode>0.00</c:formatCode>
                <c:ptCount val="12"/>
                <c:pt idx="0">
                  <c:v>0.62440567540161895</c:v>
                </c:pt>
                <c:pt idx="1">
                  <c:v>0.61297021947756558</c:v>
                </c:pt>
                <c:pt idx="2">
                  <c:v>0.65696521456110124</c:v>
                </c:pt>
                <c:pt idx="3">
                  <c:v>0.66306500598141882</c:v>
                </c:pt>
                <c:pt idx="4">
                  <c:v>0.90368312569194531</c:v>
                </c:pt>
              </c:numCache>
            </c:numRef>
          </c:val>
          <c:extLst>
            <c:ext xmlns:c16="http://schemas.microsoft.com/office/drawing/2014/chart" uri="{C3380CC4-5D6E-409C-BE32-E72D297353CC}">
              <c16:uniqueId val="{00000008-DF4A-4161-BBB2-ED179232D9B9}"/>
            </c:ext>
          </c:extLst>
        </c:ser>
        <c:dLbls>
          <c:showLegendKey val="0"/>
          <c:showVal val="0"/>
          <c:showCatName val="0"/>
          <c:showSerName val="0"/>
          <c:showPercent val="0"/>
          <c:showBubbleSize val="0"/>
        </c:dLbls>
        <c:gapWidth val="150"/>
        <c:shape val="box"/>
        <c:axId val="678020288"/>
        <c:axId val="621876952"/>
        <c:axId val="363056720"/>
      </c:bar3DChart>
      <c:catAx>
        <c:axId val="678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auto val="1"/>
        <c:lblAlgn val="ctr"/>
        <c:lblOffset val="100"/>
        <c:noMultiLvlLbl val="0"/>
      </c:catAx>
      <c:valAx>
        <c:axId val="62187695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fOLD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020288"/>
        <c:crosses val="autoZero"/>
        <c:crossBetween val="between"/>
      </c:valAx>
      <c:serAx>
        <c:axId val="363056720"/>
        <c:scaling>
          <c:orientation val="maxMin"/>
        </c:scaling>
        <c:delete val="0"/>
        <c:axPos val="b"/>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ROWS</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Plot'!$M$7:$M$95</c:f>
              <c:numCache>
                <c:formatCode>0.0000</c:formatCode>
                <c:ptCount val="89"/>
                <c:pt idx="0">
                  <c:v>1.5901001320423858E-3</c:v>
                </c:pt>
                <c:pt idx="1">
                  <c:v>2.1106865998727129E-4</c:v>
                </c:pt>
                <c:pt idx="2">
                  <c:v>6.6023234013678418E-5</c:v>
                </c:pt>
                <c:pt idx="3">
                  <c:v>8.8743439777851045E-5</c:v>
                </c:pt>
                <c:pt idx="4">
                  <c:v>2.7062725499364956E-5</c:v>
                </c:pt>
                <c:pt idx="5">
                  <c:v>2.0034006278008172E-3</c:v>
                </c:pt>
                <c:pt idx="6">
                  <c:v>2.7062725499364956E-5</c:v>
                </c:pt>
                <c:pt idx="7">
                  <c:v>5.8257789080092904E-3</c:v>
                </c:pt>
                <c:pt idx="8">
                  <c:v>1.7742256704232469E-2</c:v>
                </c:pt>
                <c:pt idx="9">
                  <c:v>6.2439152322080168E-3</c:v>
                </c:pt>
                <c:pt idx="10">
                  <c:v>2.7062725499364956E-5</c:v>
                </c:pt>
                <c:pt idx="11">
                  <c:v>9.944206046936481E-2</c:v>
                </c:pt>
                <c:pt idx="12">
                  <c:v>6.246178540019369E-5</c:v>
                </c:pt>
                <c:pt idx="13">
                  <c:v>5.1324244095075355E-5</c:v>
                </c:pt>
                <c:pt idx="14">
                  <c:v>2.2199433423890257E-2</c:v>
                </c:pt>
                <c:pt idx="15">
                  <c:v>2.7062725499364956E-5</c:v>
                </c:pt>
                <c:pt idx="16">
                  <c:v>2.7062725499364956E-5</c:v>
                </c:pt>
                <c:pt idx="17">
                  <c:v>2.7062725499364956E-5</c:v>
                </c:pt>
                <c:pt idx="18">
                  <c:v>4.1784671904028101E-5</c:v>
                </c:pt>
                <c:pt idx="19">
                  <c:v>1.2348870120873094E-4</c:v>
                </c:pt>
                <c:pt idx="20">
                  <c:v>2.7062725499364956E-5</c:v>
                </c:pt>
                <c:pt idx="21">
                  <c:v>2.7062725499364956E-5</c:v>
                </c:pt>
                <c:pt idx="22">
                  <c:v>2.814685649371154E-5</c:v>
                </c:pt>
                <c:pt idx="23">
                  <c:v>1.1063319192341798E-3</c:v>
                </c:pt>
                <c:pt idx="24">
                  <c:v>2.7062725499364956E-5</c:v>
                </c:pt>
                <c:pt idx="25">
                  <c:v>1.6499827610449687E-3</c:v>
                </c:pt>
                <c:pt idx="26">
                  <c:v>0.16646990992773958</c:v>
                </c:pt>
                <c:pt idx="27">
                  <c:v>2.6252429679558963E-3</c:v>
                </c:pt>
                <c:pt idx="28">
                  <c:v>6.0034186769063035E-3</c:v>
                </c:pt>
                <c:pt idx="29">
                  <c:v>3.9752503301059569E-4</c:v>
                </c:pt>
                <c:pt idx="30">
                  <c:v>6.0731750418300612E-3</c:v>
                </c:pt>
                <c:pt idx="31">
                  <c:v>1.3174172808891923E-4</c:v>
                </c:pt>
                <c:pt idx="32">
                  <c:v>1.2406066066506224E-4</c:v>
                </c:pt>
                <c:pt idx="33">
                  <c:v>8.3042863381032006E-2</c:v>
                </c:pt>
                <c:pt idx="34">
                  <c:v>4.7320028786721592E-3</c:v>
                </c:pt>
                <c:pt idx="35">
                  <c:v>0.18642492505629715</c:v>
                </c:pt>
                <c:pt idx="36">
                  <c:v>4.6901708413330422E-5</c:v>
                </c:pt>
                <c:pt idx="37">
                  <c:v>2.7062725499364956E-5</c:v>
                </c:pt>
                <c:pt idx="38">
                  <c:v>3.5779112901181587E-3</c:v>
                </c:pt>
                <c:pt idx="39">
                  <c:v>2.7062725499364956E-5</c:v>
                </c:pt>
                <c:pt idx="40">
                  <c:v>2.3990295886116724E-3</c:v>
                </c:pt>
                <c:pt idx="41">
                  <c:v>1.9154885202557413E-4</c:v>
                </c:pt>
                <c:pt idx="42">
                  <c:v>0.87660572131603509</c:v>
                </c:pt>
                <c:pt idx="43">
                  <c:v>18.252219453894782</c:v>
                </c:pt>
                <c:pt idx="44">
                  <c:v>2.7062725499364956E-5</c:v>
                </c:pt>
                <c:pt idx="45">
                  <c:v>1.8953324833858199E-3</c:v>
                </c:pt>
                <c:pt idx="46">
                  <c:v>1.0490748515754749E-3</c:v>
                </c:pt>
                <c:pt idx="47">
                  <c:v>4.8378936194591273E-4</c:v>
                </c:pt>
                <c:pt idx="48">
                  <c:v>6.4217825207563224E-5</c:v>
                </c:pt>
                <c:pt idx="49">
                  <c:v>3.2999655220899405E-3</c:v>
                </c:pt>
                <c:pt idx="50">
                  <c:v>8.7203077251990556E-4</c:v>
                </c:pt>
                <c:pt idx="51">
                  <c:v>1.4719333834115753E-4</c:v>
                </c:pt>
                <c:pt idx="52">
                  <c:v>7.8955825406236565E-4</c:v>
                </c:pt>
                <c:pt idx="53">
                  <c:v>4.9006523551231419E-5</c:v>
                </c:pt>
                <c:pt idx="54">
                  <c:v>2.670647419577812E-2</c:v>
                </c:pt>
                <c:pt idx="55">
                  <c:v>3.6798334585289375E-5</c:v>
                </c:pt>
                <c:pt idx="56">
                  <c:v>1.7504336523630742E-4</c:v>
                </c:pt>
                <c:pt idx="57">
                  <c:v>1.3156577899079006E-3</c:v>
                </c:pt>
                <c:pt idx="58">
                  <c:v>0.96593632892484593</c:v>
                </c:pt>
                <c:pt idx="59">
                  <c:v>4.2886478451368143E-2</c:v>
                </c:pt>
                <c:pt idx="60">
                  <c:v>29.650817980491858</c:v>
                </c:pt>
                <c:pt idx="61">
                  <c:v>2.7062725499364956E-5</c:v>
                </c:pt>
                <c:pt idx="62">
                  <c:v>2.7062725499364956E-5</c:v>
                </c:pt>
                <c:pt idx="63">
                  <c:v>9.7170800669280924E-2</c:v>
                </c:pt>
                <c:pt idx="64">
                  <c:v>2.7062725499364956E-5</c:v>
                </c:pt>
                <c:pt idx="65">
                  <c:v>2.6583348779714251E-2</c:v>
                </c:pt>
                <c:pt idx="66">
                  <c:v>0.32085647439072618</c:v>
                </c:pt>
                <c:pt idx="67">
                  <c:v>2.7062725499364956E-5</c:v>
                </c:pt>
                <c:pt idx="68">
                  <c:v>1.9306914460017522E-3</c:v>
                </c:pt>
                <c:pt idx="69">
                  <c:v>7.3061816238306149E-3</c:v>
                </c:pt>
                <c:pt idx="70">
                  <c:v>2.3894302703120385</c:v>
                </c:pt>
                <c:pt idx="71">
                  <c:v>3.6919398443355125E-4</c:v>
                </c:pt>
                <c:pt idx="72">
                  <c:v>3.2097277913507431E-3</c:v>
                </c:pt>
                <c:pt idx="73">
                  <c:v>0.10806715391348319</c:v>
                </c:pt>
                <c:pt idx="74">
                  <c:v>4.5513897718822628E-5</c:v>
                </c:pt>
                <c:pt idx="75">
                  <c:v>0.27357342531518491</c:v>
                </c:pt>
                <c:pt idx="76">
                  <c:v>1.6197647379188329E-3</c:v>
                </c:pt>
                <c:pt idx="77">
                  <c:v>1.1678509754960464E-2</c:v>
                </c:pt>
                <c:pt idx="78">
                  <c:v>6.639367054750246E-4</c:v>
                </c:pt>
                <c:pt idx="79">
                  <c:v>3.3031813767543119E-2</c:v>
                </c:pt>
                <c:pt idx="80">
                  <c:v>2.7062725499364956E-5</c:v>
                </c:pt>
                <c:pt idx="81">
                  <c:v>7.4942509322286311E-3</c:v>
                </c:pt>
                <c:pt idx="82">
                  <c:v>1.1359160291564932E-2</c:v>
                </c:pt>
                <c:pt idx="83">
                  <c:v>0.18428365216138767</c:v>
                </c:pt>
                <c:pt idx="84">
                  <c:v>53.817370576237735</c:v>
                </c:pt>
                <c:pt idx="85">
                  <c:v>45.254833995939045</c:v>
                </c:pt>
                <c:pt idx="86">
                  <c:v>2.4227854738801446</c:v>
                </c:pt>
                <c:pt idx="87">
                  <c:v>3.8282012282956037</c:v>
                </c:pt>
                <c:pt idx="88">
                  <c:v>5.7490888743156852</c:v>
                </c:pt>
              </c:numCache>
            </c:numRef>
          </c:xVal>
          <c:yVal>
            <c:numRef>
              <c:f>'Scatter Plot'!$L$7:$L$95</c:f>
              <c:numCache>
                <c:formatCode>0.0000</c:formatCode>
                <c:ptCount val="89"/>
                <c:pt idx="0">
                  <c:v>9.0941235344901112E-4</c:v>
                </c:pt>
                <c:pt idx="1">
                  <c:v>3.5103168761798097E-4</c:v>
                </c:pt>
                <c:pt idx="2">
                  <c:v>2.6726444701135889E-4</c:v>
                </c:pt>
                <c:pt idx="3">
                  <c:v>1.6875550926453661E-4</c:v>
                </c:pt>
                <c:pt idx="4">
                  <c:v>2.2818374613544894E-5</c:v>
                </c:pt>
                <c:pt idx="5">
                  <c:v>9.061018177372147E-3</c:v>
                </c:pt>
                <c:pt idx="6">
                  <c:v>2.2818374613544894E-5</c:v>
                </c:pt>
                <c:pt idx="7">
                  <c:v>1.1405053178587144E-3</c:v>
                </c:pt>
                <c:pt idx="8">
                  <c:v>0.31004629517482069</c:v>
                </c:pt>
                <c:pt idx="9">
                  <c:v>6.8711689439897414</c:v>
                </c:pt>
                <c:pt idx="10">
                  <c:v>4.5531427665993088E-5</c:v>
                </c:pt>
                <c:pt idx="11">
                  <c:v>0.39976448724010738</c:v>
                </c:pt>
                <c:pt idx="12">
                  <c:v>2.5970300306526327E-5</c:v>
                </c:pt>
                <c:pt idx="13">
                  <c:v>8.437775463226829E-5</c:v>
                </c:pt>
                <c:pt idx="14">
                  <c:v>2.3856985261423099E-2</c:v>
                </c:pt>
                <c:pt idx="15">
                  <c:v>2.2818374613544894E-5</c:v>
                </c:pt>
                <c:pt idx="16">
                  <c:v>2.2818374613544894E-5</c:v>
                </c:pt>
                <c:pt idx="17">
                  <c:v>2.2818374613544894E-5</c:v>
                </c:pt>
                <c:pt idx="18">
                  <c:v>2.2818374613544894E-5</c:v>
                </c:pt>
                <c:pt idx="19">
                  <c:v>1.9655520954199455E-4</c:v>
                </c:pt>
                <c:pt idx="20">
                  <c:v>2.8353549696034575E-5</c:v>
                </c:pt>
                <c:pt idx="21">
                  <c:v>3.189940165656957E-5</c:v>
                </c:pt>
                <c:pt idx="22">
                  <c:v>2.6211429382285075E-5</c:v>
                </c:pt>
                <c:pt idx="23">
                  <c:v>6.3211893448245836E-5</c:v>
                </c:pt>
                <c:pt idx="24">
                  <c:v>2.2818374613544894E-5</c:v>
                </c:pt>
                <c:pt idx="25">
                  <c:v>3.3907425967400498E-4</c:v>
                </c:pt>
                <c:pt idx="26">
                  <c:v>64.469976636703009</c:v>
                </c:pt>
                <c:pt idx="27">
                  <c:v>1.2083232931918242E-3</c:v>
                </c:pt>
                <c:pt idx="28">
                  <c:v>0.27749920732979888</c:v>
                </c:pt>
                <c:pt idx="29">
                  <c:v>4.0029911107263887E-2</c:v>
                </c:pt>
                <c:pt idx="30">
                  <c:v>5.1088780789371882E-3</c:v>
                </c:pt>
                <c:pt idx="31">
                  <c:v>2.2818374613544894E-5</c:v>
                </c:pt>
                <c:pt idx="32">
                  <c:v>0.36195666543892679</c:v>
                </c:pt>
                <c:pt idx="33">
                  <c:v>6.2524072245029996E-2</c:v>
                </c:pt>
                <c:pt idx="34">
                  <c:v>1.0616732664964386E-3</c:v>
                </c:pt>
                <c:pt idx="35">
                  <c:v>6.5028782445604338E-2</c:v>
                </c:pt>
                <c:pt idx="36">
                  <c:v>0.26253024705464789</c:v>
                </c:pt>
                <c:pt idx="37">
                  <c:v>2.2818374613544894E-5</c:v>
                </c:pt>
                <c:pt idx="38">
                  <c:v>1.6970234573581173E-3</c:v>
                </c:pt>
                <c:pt idx="39">
                  <c:v>2.2818374613544894E-5</c:v>
                </c:pt>
                <c:pt idx="40">
                  <c:v>1.3283848492559262E-3</c:v>
                </c:pt>
                <c:pt idx="41">
                  <c:v>3.1605946724122972E-5</c:v>
                </c:pt>
                <c:pt idx="42">
                  <c:v>3.8845435304265777E-2</c:v>
                </c:pt>
                <c:pt idx="43">
                  <c:v>1.888475702922825</c:v>
                </c:pt>
                <c:pt idx="44">
                  <c:v>2.2818374613544894E-5</c:v>
                </c:pt>
                <c:pt idx="45">
                  <c:v>3.2633185878306967E-3</c:v>
                </c:pt>
                <c:pt idx="46">
                  <c:v>5.9998839726528228E-4</c:v>
                </c:pt>
                <c:pt idx="47">
                  <c:v>3.1825783468652579E-5</c:v>
                </c:pt>
                <c:pt idx="48">
                  <c:v>8.6349991155973277E-5</c:v>
                </c:pt>
                <c:pt idx="49">
                  <c:v>9.0521967067212306E-4</c:v>
                </c:pt>
                <c:pt idx="50">
                  <c:v>30.708274738564079</c:v>
                </c:pt>
                <c:pt idx="51">
                  <c:v>2.1708618754580022E-4</c:v>
                </c:pt>
                <c:pt idx="52">
                  <c:v>0.88508559588948865</c:v>
                </c:pt>
                <c:pt idx="53">
                  <c:v>0.35450770497776546</c:v>
                </c:pt>
                <c:pt idx="54">
                  <c:v>2.3912170329399105E-2</c:v>
                </c:pt>
                <c:pt idx="55">
                  <c:v>1.0356636622560615</c:v>
                </c:pt>
                <c:pt idx="56">
                  <c:v>1.8296925765601081E-4</c:v>
                </c:pt>
                <c:pt idx="57">
                  <c:v>0.20220476341721114</c:v>
                </c:pt>
                <c:pt idx="58">
                  <c:v>1.7538867023990543</c:v>
                </c:pt>
                <c:pt idx="59">
                  <c:v>4.849194357569616E-2</c:v>
                </c:pt>
                <c:pt idx="60">
                  <c:v>27.548252279208405</c:v>
                </c:pt>
                <c:pt idx="61">
                  <c:v>6.6548758183169618E-2</c:v>
                </c:pt>
                <c:pt idx="62">
                  <c:v>2.2818374613544894E-5</c:v>
                </c:pt>
                <c:pt idx="63">
                  <c:v>0.2443840818453363</c:v>
                </c:pt>
                <c:pt idx="64">
                  <c:v>2.2818374613544894E-5</c:v>
                </c:pt>
                <c:pt idx="65">
                  <c:v>0.16424130364027562</c:v>
                </c:pt>
                <c:pt idx="66">
                  <c:v>0.16011964442905557</c:v>
                </c:pt>
                <c:pt idx="67">
                  <c:v>2.2818374613544894E-5</c:v>
                </c:pt>
                <c:pt idx="68">
                  <c:v>4.1537423915758438E-2</c:v>
                </c:pt>
                <c:pt idx="69">
                  <c:v>1.1972074599171209E-3</c:v>
                </c:pt>
                <c:pt idx="70">
                  <c:v>2.5442178760726635</c:v>
                </c:pt>
                <c:pt idx="71">
                  <c:v>1.4773447267298462E-3</c:v>
                </c:pt>
                <c:pt idx="72">
                  <c:v>2.1086795071274759E-3</c:v>
                </c:pt>
                <c:pt idx="73">
                  <c:v>3.183371557366379</c:v>
                </c:pt>
                <c:pt idx="74">
                  <c:v>5.5722807019895515E-4</c:v>
                </c:pt>
                <c:pt idx="75">
                  <c:v>1.04807726599174E-2</c:v>
                </c:pt>
                <c:pt idx="76">
                  <c:v>7.6370025576667526E-3</c:v>
                </c:pt>
                <c:pt idx="77">
                  <c:v>1.1311145794966462E-2</c:v>
                </c:pt>
                <c:pt idx="78">
                  <c:v>1.2713311278927026E-3</c:v>
                </c:pt>
                <c:pt idx="79">
                  <c:v>9.1362445536739205E-4</c:v>
                </c:pt>
                <c:pt idx="80">
                  <c:v>1.0704874892572369E-4</c:v>
                </c:pt>
                <c:pt idx="81">
                  <c:v>2.1729774055267801E-3</c:v>
                </c:pt>
                <c:pt idx="82">
                  <c:v>7.2417573653769862E-3</c:v>
                </c:pt>
                <c:pt idx="83">
                  <c:v>0.66767698782138074</c:v>
                </c:pt>
                <c:pt idx="84">
                  <c:v>33.603871622994937</c:v>
                </c:pt>
                <c:pt idx="85">
                  <c:v>27.739865526911551</c:v>
                </c:pt>
                <c:pt idx="86">
                  <c:v>1.5916857786831886</c:v>
                </c:pt>
                <c:pt idx="87">
                  <c:v>2.5383462703378994</c:v>
                </c:pt>
                <c:pt idx="88">
                  <c:v>5.1953546038223859</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c:v>
                </c:pt>
              </c:numCache>
            </c:numRef>
          </c:xVal>
          <c:yVal>
            <c:numRef>
              <c:f>'Scatter Plot'!$C$12:$C$13</c:f>
              <c:numCache>
                <c:formatCode>General</c:formatCode>
                <c:ptCount val="2"/>
                <c:pt idx="0">
                  <c:v>3.0000000000000004E-5</c:v>
                </c:pt>
                <c:pt idx="1">
                  <c:v>3000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c:v>
                </c:pt>
              </c:numCache>
            </c:numRef>
          </c:xVal>
          <c:yVal>
            <c:numRef>
              <c:f>'Scatter Plot'!$E$12:$E$13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c:v>
                </c:pt>
              </c:numCache>
            </c:numRef>
          </c:xVal>
          <c:yVal>
            <c:numRef>
              <c:f>'Scatter Plot'!$F$12:$F$13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Plot'!$M$7:$M$90</c:f>
              <c:numCache>
                <c:formatCode>0.00</c:formatCode>
                <c:ptCount val="84"/>
                <c:pt idx="0">
                  <c:v>-0.806111111111112</c:v>
                </c:pt>
                <c:pt idx="1">
                  <c:v>0.73388888888889492</c:v>
                </c:pt>
                <c:pt idx="2">
                  <c:v>2.0172222222222222</c:v>
                </c:pt>
                <c:pt idx="3">
                  <c:v>0.92722222222222261</c:v>
                </c:pt>
                <c:pt idx="4">
                  <c:v>-0.24611111111110817</c:v>
                </c:pt>
                <c:pt idx="5">
                  <c:v>2.1772222222222219</c:v>
                </c:pt>
                <c:pt idx="6">
                  <c:v>-0.24611111111110817</c:v>
                </c:pt>
                <c:pt idx="7">
                  <c:v>-2.3527777777777761</c:v>
                </c:pt>
                <c:pt idx="8">
                  <c:v>4.1272222222222226</c:v>
                </c:pt>
                <c:pt idx="9">
                  <c:v>10.103888888888891</c:v>
                </c:pt>
                <c:pt idx="10">
                  <c:v>0.75055555555555631</c:v>
                </c:pt>
                <c:pt idx="11">
                  <c:v>2.0072222222222234</c:v>
                </c:pt>
                <c:pt idx="12">
                  <c:v>-1.266111111111107</c:v>
                </c:pt>
                <c:pt idx="13">
                  <c:v>0.71722222222222343</c:v>
                </c:pt>
                <c:pt idx="14">
                  <c:v>0.10388888888888979</c:v>
                </c:pt>
                <c:pt idx="15">
                  <c:v>-0.24611111111110817</c:v>
                </c:pt>
                <c:pt idx="16">
                  <c:v>-0.24611111111110817</c:v>
                </c:pt>
                <c:pt idx="17">
                  <c:v>-0.24611111111110817</c:v>
                </c:pt>
                <c:pt idx="18">
                  <c:v>-0.87277777777777521</c:v>
                </c:pt>
                <c:pt idx="19">
                  <c:v>0.67055555555555579</c:v>
                </c:pt>
                <c:pt idx="20">
                  <c:v>6.7222222222222752E-2</c:v>
                </c:pt>
                <c:pt idx="21">
                  <c:v>0.2372222222222255</c:v>
                </c:pt>
                <c:pt idx="22">
                  <c:v>-0.1027777777777777</c:v>
                </c:pt>
                <c:pt idx="23">
                  <c:v>-4.129444444444446</c:v>
                </c:pt>
                <c:pt idx="24">
                  <c:v>-0.24611111111110817</c:v>
                </c:pt>
                <c:pt idx="25">
                  <c:v>-2.282777777777778</c:v>
                </c:pt>
                <c:pt idx="26">
                  <c:v>8.5972222222222232</c:v>
                </c:pt>
                <c:pt idx="27">
                  <c:v>-1.1194444444444442</c:v>
                </c:pt>
                <c:pt idx="28">
                  <c:v>5.530555555555555</c:v>
                </c:pt>
                <c:pt idx="29">
                  <c:v>6.6538888888888916</c:v>
                </c:pt>
                <c:pt idx="30">
                  <c:v>-0.24944444444444266</c:v>
                </c:pt>
                <c:pt idx="31">
                  <c:v>-2.5294444444444397</c:v>
                </c:pt>
                <c:pt idx="32">
                  <c:v>11.510555555555555</c:v>
                </c:pt>
                <c:pt idx="33">
                  <c:v>-0.40944444444444439</c:v>
                </c:pt>
                <c:pt idx="34">
                  <c:v>-2.1561111111111102</c:v>
                </c:pt>
                <c:pt idx="35">
                  <c:v>-1.519444444444443</c:v>
                </c:pt>
                <c:pt idx="36">
                  <c:v>12.45055555555556</c:v>
                </c:pt>
                <c:pt idx="37">
                  <c:v>-0.24611111111110817</c:v>
                </c:pt>
                <c:pt idx="38">
                  <c:v>-1.0761111111111108</c:v>
                </c:pt>
                <c:pt idx="39">
                  <c:v>-0.24611111111110817</c:v>
                </c:pt>
                <c:pt idx="40">
                  <c:v>-0.85277777777777708</c:v>
                </c:pt>
                <c:pt idx="41">
                  <c:v>-2.5994444444444436</c:v>
                </c:pt>
                <c:pt idx="42">
                  <c:v>-4.4961111111111105</c:v>
                </c:pt>
                <c:pt idx="43">
                  <c:v>-3.2727777777777765</c:v>
                </c:pt>
                <c:pt idx="44">
                  <c:v>-0.24611111111110817</c:v>
                </c:pt>
                <c:pt idx="45">
                  <c:v>0.78388888888889041</c:v>
                </c:pt>
                <c:pt idx="46">
                  <c:v>-0.806111111111112</c:v>
                </c:pt>
                <c:pt idx="47">
                  <c:v>-3.9261111111111093</c:v>
                </c:pt>
                <c:pt idx="48">
                  <c:v>0.42722222222222367</c:v>
                </c:pt>
                <c:pt idx="49">
                  <c:v>-1.8661111111111119</c:v>
                </c:pt>
                <c:pt idx="50">
                  <c:v>15.103888888888891</c:v>
                </c:pt>
                <c:pt idx="51">
                  <c:v>0.56055555555555525</c:v>
                </c:pt>
                <c:pt idx="52">
                  <c:v>10.130555555555556</c:v>
                </c:pt>
                <c:pt idx="53">
                  <c:v>12.820555555555559</c:v>
                </c:pt>
                <c:pt idx="54">
                  <c:v>-0.15944444444444325</c:v>
                </c:pt>
                <c:pt idx="55">
                  <c:v>14.780555555555555</c:v>
                </c:pt>
                <c:pt idx="56">
                  <c:v>6.3888888888889439E-2</c:v>
                </c:pt>
                <c:pt idx="57">
                  <c:v>7.2638888888888893</c:v>
                </c:pt>
                <c:pt idx="58">
                  <c:v>0.86055555555555663</c:v>
                </c:pt>
                <c:pt idx="59">
                  <c:v>0.17722222222222297</c:v>
                </c:pt>
                <c:pt idx="60">
                  <c:v>-0.10611111111110916</c:v>
                </c:pt>
                <c:pt idx="61">
                  <c:v>11.263888888888889</c:v>
                </c:pt>
                <c:pt idx="62">
                  <c:v>-0.24611111111110817</c:v>
                </c:pt>
                <c:pt idx="63">
                  <c:v>1.3305555555555573</c:v>
                </c:pt>
                <c:pt idx="64">
                  <c:v>-0.24611111111110817</c:v>
                </c:pt>
                <c:pt idx="65">
                  <c:v>2.6272222222222239</c:v>
                </c:pt>
                <c:pt idx="66">
                  <c:v>-1.0027777777777762</c:v>
                </c:pt>
                <c:pt idx="67">
                  <c:v>-0.24611111111110817</c:v>
                </c:pt>
                <c:pt idx="68">
                  <c:v>4.4272222222222233</c:v>
                </c:pt>
                <c:pt idx="69">
                  <c:v>-2.6094444444444429</c:v>
                </c:pt>
                <c:pt idx="70">
                  <c:v>9.0555555555555931E-2</c:v>
                </c:pt>
                <c:pt idx="71">
                  <c:v>2.000555555555557</c:v>
                </c:pt>
                <c:pt idx="72">
                  <c:v>-0.60611111111110816</c:v>
                </c:pt>
                <c:pt idx="73">
                  <c:v>4.8805555555555564</c:v>
                </c:pt>
                <c:pt idx="74">
                  <c:v>3.613888888888888</c:v>
                </c:pt>
                <c:pt idx="75">
                  <c:v>-4.7061111111111096</c:v>
                </c:pt>
                <c:pt idx="76">
                  <c:v>2.2372222222222216</c:v>
                </c:pt>
                <c:pt idx="77">
                  <c:v>-4.6111111111110929E-2</c:v>
                </c:pt>
                <c:pt idx="78">
                  <c:v>0.93722222222222529</c:v>
                </c:pt>
                <c:pt idx="79">
                  <c:v>-5.1761111111111093</c:v>
                </c:pt>
                <c:pt idx="80">
                  <c:v>1.9838888888888921</c:v>
                </c:pt>
                <c:pt idx="81">
                  <c:v>-1.7861111111111088</c:v>
                </c:pt>
                <c:pt idx="82">
                  <c:v>-0.64944444444444416</c:v>
                </c:pt>
                <c:pt idx="83">
                  <c:v>1.8572222222222239</c:v>
                </c:pt>
              </c:numCache>
            </c:numRef>
          </c:xVal>
          <c:yVal>
            <c:numRef>
              <c:f>'Volcano Plot'!$N$7:$N$90</c:f>
              <c:numCache>
                <c:formatCode>0.0E+00</c:formatCode>
                <c:ptCount val="84"/>
                <c:pt idx="0">
                  <c:v>1.853188771130295E-3</c:v>
                </c:pt>
                <c:pt idx="1">
                  <c:v>2.7772115749932644E-2</c:v>
                </c:pt>
                <c:pt idx="2">
                  <c:v>3.1754995839838409E-3</c:v>
                </c:pt>
                <c:pt idx="3">
                  <c:v>0.21314611958904348</c:v>
                </c:pt>
                <c:pt idx="4">
                  <c:v>1.3269874329243966E-2</c:v>
                </c:pt>
                <c:pt idx="5">
                  <c:v>2.7171260747681047E-3</c:v>
                </c:pt>
                <c:pt idx="6">
                  <c:v>1.3269874329243966E-2</c:v>
                </c:pt>
                <c:pt idx="7">
                  <c:v>9.8737109424618906E-6</c:v>
                </c:pt>
                <c:pt idx="8">
                  <c:v>2.9201059503263593E-7</c:v>
                </c:pt>
                <c:pt idx="9">
                  <c:v>1.0399326522365941E-7</c:v>
                </c:pt>
                <c:pt idx="10">
                  <c:v>0.15891164559799359</c:v>
                </c:pt>
                <c:pt idx="11">
                  <c:v>2.2233561375751111E-4</c:v>
                </c:pt>
                <c:pt idx="12">
                  <c:v>0.15853367796317155</c:v>
                </c:pt>
                <c:pt idx="13">
                  <c:v>0.32570134701852199</c:v>
                </c:pt>
                <c:pt idx="14">
                  <c:v>0.29194181899169919</c:v>
                </c:pt>
                <c:pt idx="15">
                  <c:v>1.3269874329243966E-2</c:v>
                </c:pt>
                <c:pt idx="16">
                  <c:v>1.3269874329243966E-2</c:v>
                </c:pt>
                <c:pt idx="17">
                  <c:v>1.3269874329243966E-2</c:v>
                </c:pt>
                <c:pt idx="18">
                  <c:v>0.31015441004200361</c:v>
                </c:pt>
                <c:pt idx="19">
                  <c:v>0.58619305620688467</c:v>
                </c:pt>
                <c:pt idx="20">
                  <c:v>0.71950765268466577</c:v>
                </c:pt>
                <c:pt idx="21">
                  <c:v>0.5373302801141292</c:v>
                </c:pt>
                <c:pt idx="22">
                  <c:v>0.74815134873969835</c:v>
                </c:pt>
                <c:pt idx="23">
                  <c:v>1.1009489549526376E-3</c:v>
                </c:pt>
                <c:pt idx="24">
                  <c:v>1.3269874329243966E-2</c:v>
                </c:pt>
                <c:pt idx="25">
                  <c:v>3.5854572982385044E-3</c:v>
                </c:pt>
                <c:pt idx="26">
                  <c:v>4.4129409627296976E-8</c:v>
                </c:pt>
                <c:pt idx="27">
                  <c:v>6.155721235279135E-3</c:v>
                </c:pt>
                <c:pt idx="28">
                  <c:v>3.4872777960952895E-5</c:v>
                </c:pt>
                <c:pt idx="29">
                  <c:v>1.1889296705737496E-6</c:v>
                </c:pt>
                <c:pt idx="30">
                  <c:v>4.8473023083398709E-2</c:v>
                </c:pt>
                <c:pt idx="31">
                  <c:v>5.0712476864476545E-2</c:v>
                </c:pt>
                <c:pt idx="32">
                  <c:v>4.2337980893817977E-6</c:v>
                </c:pt>
                <c:pt idx="33">
                  <c:v>4.0588382613275338E-3</c:v>
                </c:pt>
                <c:pt idx="34">
                  <c:v>1.0249745315910994E-3</c:v>
                </c:pt>
                <c:pt idx="35">
                  <c:v>1.1398409324725128E-6</c:v>
                </c:pt>
                <c:pt idx="36">
                  <c:v>3.9471278812912342E-5</c:v>
                </c:pt>
                <c:pt idx="37">
                  <c:v>1.3269874329243966E-2</c:v>
                </c:pt>
                <c:pt idx="38">
                  <c:v>2.1534617460167889E-3</c:v>
                </c:pt>
                <c:pt idx="39">
                  <c:v>1.3269874329243966E-2</c:v>
                </c:pt>
                <c:pt idx="40">
                  <c:v>4.6109451312493482E-3</c:v>
                </c:pt>
                <c:pt idx="41">
                  <c:v>9.8639380562276294E-3</c:v>
                </c:pt>
                <c:pt idx="42">
                  <c:v>5.3931737015205393E-7</c:v>
                </c:pt>
                <c:pt idx="43">
                  <c:v>7.5436722851574605E-6</c:v>
                </c:pt>
                <c:pt idx="44">
                  <c:v>1.3269874329243966E-2</c:v>
                </c:pt>
                <c:pt idx="45">
                  <c:v>8.1436513939328655E-3</c:v>
                </c:pt>
                <c:pt idx="46">
                  <c:v>5.9649057402082248E-2</c:v>
                </c:pt>
                <c:pt idx="47">
                  <c:v>9.3598925473142372E-3</c:v>
                </c:pt>
                <c:pt idx="48">
                  <c:v>0.73943988783066539</c:v>
                </c:pt>
                <c:pt idx="49">
                  <c:v>0.12680752019251063</c:v>
                </c:pt>
                <c:pt idx="50">
                  <c:v>6.916565917610688E-7</c:v>
                </c:pt>
                <c:pt idx="51">
                  <c:v>0.12446105559433608</c:v>
                </c:pt>
                <c:pt idx="52">
                  <c:v>2.0945575879419199E-6</c:v>
                </c:pt>
                <c:pt idx="53">
                  <c:v>1.024027842104107E-7</c:v>
                </c:pt>
                <c:pt idx="54">
                  <c:v>0.13298649241595373</c:v>
                </c:pt>
                <c:pt idx="55">
                  <c:v>4.459582939551557E-7</c:v>
                </c:pt>
                <c:pt idx="56">
                  <c:v>0.83069326676026622</c:v>
                </c:pt>
                <c:pt idx="57">
                  <c:v>9.4859753127325265E-6</c:v>
                </c:pt>
                <c:pt idx="58">
                  <c:v>1.6125747998888533E-4</c:v>
                </c:pt>
                <c:pt idx="59">
                  <c:v>0.16710943118310667</c:v>
                </c:pt>
                <c:pt idx="60">
                  <c:v>0.10933742617732305</c:v>
                </c:pt>
                <c:pt idx="61">
                  <c:v>9.7391603740357959E-7</c:v>
                </c:pt>
                <c:pt idx="62">
                  <c:v>1.3269874329243966E-2</c:v>
                </c:pt>
                <c:pt idx="63">
                  <c:v>5.3524169146490127E-6</c:v>
                </c:pt>
                <c:pt idx="64">
                  <c:v>1.3269874329243966E-2</c:v>
                </c:pt>
                <c:pt idx="65">
                  <c:v>5.2333911031690546E-5</c:v>
                </c:pt>
                <c:pt idx="66">
                  <c:v>1.3470737126993044E-3</c:v>
                </c:pt>
                <c:pt idx="67">
                  <c:v>1.3269874329243966E-2</c:v>
                </c:pt>
                <c:pt idx="68">
                  <c:v>1.0639276485790162E-7</c:v>
                </c:pt>
                <c:pt idx="69">
                  <c:v>5.2860972853304912E-5</c:v>
                </c:pt>
                <c:pt idx="70">
                  <c:v>0.41161425040512056</c:v>
                </c:pt>
                <c:pt idx="71">
                  <c:v>1.7228668065376472E-5</c:v>
                </c:pt>
                <c:pt idx="72">
                  <c:v>2.1391272008929381E-2</c:v>
                </c:pt>
                <c:pt idx="73">
                  <c:v>8.4614729599616433E-6</c:v>
                </c:pt>
                <c:pt idx="74">
                  <c:v>1.5656031905523697E-3</c:v>
                </c:pt>
                <c:pt idx="75">
                  <c:v>6.5905962384005631E-5</c:v>
                </c:pt>
                <c:pt idx="76">
                  <c:v>2.4457251065266648E-3</c:v>
                </c:pt>
                <c:pt idx="77">
                  <c:v>0.49944172332394537</c:v>
                </c:pt>
                <c:pt idx="78">
                  <c:v>1.2742189201831713E-5</c:v>
                </c:pt>
                <c:pt idx="79">
                  <c:v>4.6080796349611734E-4</c:v>
                </c:pt>
                <c:pt idx="80">
                  <c:v>2.2311036085781565E-2</c:v>
                </c:pt>
                <c:pt idx="81">
                  <c:v>1.6371772549324221E-4</c:v>
                </c:pt>
                <c:pt idx="82">
                  <c:v>8.5038283904230171E-5</c:v>
                </c:pt>
                <c:pt idx="83">
                  <c:v>8.610186451867135E-6</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-16</c:v>
                </c:pt>
                <c:pt idx="1">
                  <c:v>26</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1"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236" cy="6269753"/>
    <xdr:graphicFrame macro="">
      <xdr:nvGraphicFramePr>
        <xdr:cNvPr id="2" name="Chart 1">
          <a:extLst>
            <a:ext uri="{FF2B5EF4-FFF2-40B4-BE49-F238E27FC236}">
              <a16:creationId xmlns:a16="http://schemas.microsoft.com/office/drawing/2014/main" id="{A579F18E-04C9-48DE-84E7-59C55CB595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workbookViewId="0">
      <selection sqref="A1:M1"/>
    </sheetView>
  </sheetViews>
  <sheetFormatPr defaultColWidth="6.59765625" defaultRowHeight="15" customHeight="1" x14ac:dyDescent="0.25"/>
  <cols>
    <col min="1" max="1" width="6.59765625" style="87" customWidth="1"/>
    <col min="2" max="2" width="15.59765625" style="87" customWidth="1"/>
    <col min="3" max="13" width="12.59765625" style="87" customWidth="1"/>
    <col min="14" max="16384" width="6.59765625" style="87"/>
  </cols>
  <sheetData>
    <row r="1" spans="1:13" s="76" customFormat="1" ht="15" customHeight="1" x14ac:dyDescent="0.25">
      <c r="A1" s="188" t="s">
        <v>9816</v>
      </c>
      <c r="B1" s="177"/>
      <c r="C1" s="177"/>
      <c r="D1" s="177"/>
      <c r="E1" s="177"/>
      <c r="F1" s="177"/>
      <c r="G1" s="177"/>
      <c r="H1" s="177"/>
      <c r="I1" s="177"/>
      <c r="J1" s="177"/>
      <c r="K1" s="177"/>
      <c r="L1" s="177"/>
      <c r="M1" s="178"/>
    </row>
    <row r="2" spans="1:13" ht="15" customHeight="1" x14ac:dyDescent="0.25">
      <c r="A2" s="210" t="s">
        <v>0</v>
      </c>
      <c r="B2" s="177"/>
      <c r="C2" s="177"/>
      <c r="D2" s="177"/>
      <c r="E2" s="177"/>
      <c r="F2" s="177"/>
      <c r="G2" s="177"/>
      <c r="H2" s="177"/>
      <c r="I2" s="177"/>
      <c r="J2" s="177"/>
      <c r="K2" s="177"/>
      <c r="L2" s="177"/>
      <c r="M2" s="178"/>
    </row>
    <row r="3" spans="1:13" ht="60" customHeight="1" x14ac:dyDescent="0.25">
      <c r="A3" s="188" t="s">
        <v>11155</v>
      </c>
      <c r="B3" s="189"/>
      <c r="C3" s="189"/>
      <c r="D3" s="189"/>
      <c r="E3" s="189"/>
      <c r="F3" s="189"/>
      <c r="G3" s="189"/>
      <c r="H3" s="189"/>
      <c r="I3" s="189"/>
      <c r="J3" s="189"/>
      <c r="K3" s="189"/>
      <c r="L3" s="189"/>
      <c r="M3" s="190"/>
    </row>
    <row r="4" spans="1:13" ht="15" customHeight="1" x14ac:dyDescent="0.25">
      <c r="A4" s="77"/>
      <c r="B4" s="86" t="s">
        <v>1</v>
      </c>
      <c r="C4" s="195" t="s">
        <v>2</v>
      </c>
      <c r="D4" s="195"/>
      <c r="E4" s="205" t="s">
        <v>3</v>
      </c>
      <c r="F4" s="205"/>
      <c r="G4" s="205" t="s">
        <v>4</v>
      </c>
      <c r="H4" s="205"/>
      <c r="I4" s="170" t="s">
        <v>5</v>
      </c>
      <c r="J4" s="214" t="s">
        <v>6</v>
      </c>
      <c r="K4" s="214"/>
      <c r="L4" s="214"/>
      <c r="M4" s="214"/>
    </row>
    <row r="5" spans="1:13" ht="15" customHeight="1" x14ac:dyDescent="0.25">
      <c r="A5" s="93">
        <v>1</v>
      </c>
      <c r="B5" s="212" t="s">
        <v>122</v>
      </c>
      <c r="C5" s="212"/>
      <c r="D5" s="212"/>
      <c r="E5" s="213" t="s">
        <v>8421</v>
      </c>
      <c r="F5" s="213"/>
      <c r="G5" s="213"/>
      <c r="H5" s="213"/>
    </row>
    <row r="6" spans="1:13" ht="15" customHeight="1" thickBot="1" x14ac:dyDescent="0.3">
      <c r="A6" s="93">
        <v>2</v>
      </c>
      <c r="B6" s="94" t="s">
        <v>7</v>
      </c>
      <c r="C6" s="211" t="s">
        <v>11125</v>
      </c>
      <c r="D6" s="211"/>
      <c r="E6" s="212" t="s">
        <v>288</v>
      </c>
      <c r="F6" s="212"/>
      <c r="G6" s="212" t="s">
        <v>256</v>
      </c>
      <c r="H6" s="212"/>
    </row>
    <row r="7" spans="1:13" ht="15" customHeight="1" x14ac:dyDescent="0.25">
      <c r="A7" s="93">
        <v>3</v>
      </c>
      <c r="B7" s="95" t="s">
        <v>9</v>
      </c>
      <c r="C7" s="171" t="s">
        <v>9930</v>
      </c>
      <c r="D7" s="172"/>
      <c r="E7" s="171" t="s">
        <v>378</v>
      </c>
      <c r="F7" s="172"/>
      <c r="G7" s="171" t="s">
        <v>8605</v>
      </c>
      <c r="H7" s="172"/>
      <c r="J7" s="215" t="s">
        <v>11138</v>
      </c>
      <c r="K7" s="216"/>
      <c r="L7" s="216"/>
      <c r="M7" s="217"/>
    </row>
    <row r="8" spans="1:13" ht="15" customHeight="1" thickBot="1" x14ac:dyDescent="0.3">
      <c r="A8" s="93">
        <v>4</v>
      </c>
      <c r="B8" s="95" t="s">
        <v>10</v>
      </c>
      <c r="C8" s="171" t="s">
        <v>9971</v>
      </c>
      <c r="D8" s="172"/>
      <c r="E8" s="171" t="s">
        <v>479</v>
      </c>
      <c r="F8" s="172"/>
      <c r="G8" s="171" t="s">
        <v>8646</v>
      </c>
      <c r="H8" s="172"/>
      <c r="J8" s="213" t="s">
        <v>11141</v>
      </c>
      <c r="K8" s="213"/>
      <c r="L8" s="213"/>
      <c r="M8" s="213"/>
    </row>
    <row r="9" spans="1:13" ht="15" customHeight="1" x14ac:dyDescent="0.25">
      <c r="A9" s="93">
        <v>5</v>
      </c>
      <c r="B9" s="95" t="s">
        <v>11</v>
      </c>
      <c r="C9" s="171" t="s">
        <v>9950</v>
      </c>
      <c r="D9" s="172"/>
      <c r="E9" s="171" t="s">
        <v>446</v>
      </c>
      <c r="F9" s="172"/>
      <c r="G9" s="171" t="s">
        <v>8625</v>
      </c>
      <c r="H9" s="172"/>
      <c r="J9" s="215" t="s">
        <v>11154</v>
      </c>
      <c r="K9" s="216"/>
      <c r="L9" s="216"/>
      <c r="M9" s="217"/>
    </row>
    <row r="10" spans="1:13" ht="15" customHeight="1" x14ac:dyDescent="0.25">
      <c r="A10" s="93">
        <v>6</v>
      </c>
      <c r="B10" s="95" t="s">
        <v>35</v>
      </c>
      <c r="C10" s="171" t="s">
        <v>10052</v>
      </c>
      <c r="D10" s="172"/>
      <c r="E10" s="171" t="s">
        <v>482</v>
      </c>
      <c r="F10" s="172"/>
      <c r="G10" s="171" t="s">
        <v>8727</v>
      </c>
      <c r="H10" s="172"/>
      <c r="J10" s="213" t="s">
        <v>11141</v>
      </c>
      <c r="K10" s="213"/>
      <c r="L10" s="213"/>
      <c r="M10" s="213"/>
    </row>
    <row r="11" spans="1:13" ht="15" customHeight="1" x14ac:dyDescent="0.25">
      <c r="A11" s="93">
        <v>7</v>
      </c>
      <c r="B11" s="95" t="s">
        <v>36</v>
      </c>
      <c r="C11" s="171" t="s">
        <v>10125</v>
      </c>
      <c r="D11" s="172"/>
      <c r="E11" s="171" t="s">
        <v>484</v>
      </c>
      <c r="F11" s="172"/>
      <c r="G11" s="171" t="s">
        <v>8800</v>
      </c>
      <c r="H11" s="172"/>
    </row>
    <row r="12" spans="1:13" ht="15" customHeight="1" x14ac:dyDescent="0.25">
      <c r="A12" s="93" t="s">
        <v>11126</v>
      </c>
      <c r="B12" s="96"/>
    </row>
    <row r="13" spans="1:13" ht="15" customHeight="1" x14ac:dyDescent="0.25">
      <c r="A13" s="97">
        <v>98</v>
      </c>
      <c r="B13" s="95" t="s">
        <v>13</v>
      </c>
      <c r="C13" s="171" t="s">
        <v>267</v>
      </c>
      <c r="D13" s="172"/>
      <c r="E13" s="171" t="s">
        <v>34</v>
      </c>
      <c r="F13" s="172"/>
      <c r="G13" s="171" t="s">
        <v>9422</v>
      </c>
      <c r="H13" s="172"/>
    </row>
    <row r="14" spans="1:13" ht="30" customHeight="1" x14ac:dyDescent="0.25">
      <c r="A14" s="188" t="s">
        <v>11156</v>
      </c>
      <c r="B14" s="189"/>
      <c r="C14" s="189"/>
      <c r="D14" s="189"/>
      <c r="E14" s="189"/>
      <c r="F14" s="189"/>
      <c r="G14" s="189"/>
      <c r="H14" s="189"/>
      <c r="I14" s="189"/>
      <c r="J14" s="189"/>
      <c r="K14" s="189"/>
      <c r="L14" s="189"/>
      <c r="M14" s="190"/>
    </row>
    <row r="15" spans="1:13" ht="15" customHeight="1" x14ac:dyDescent="0.25">
      <c r="A15" s="77"/>
      <c r="B15" s="86" t="s">
        <v>1</v>
      </c>
      <c r="C15" s="86" t="s">
        <v>2</v>
      </c>
      <c r="D15" s="86" t="s">
        <v>3</v>
      </c>
      <c r="E15" s="86" t="s">
        <v>4</v>
      </c>
      <c r="F15" s="86" t="s">
        <v>5</v>
      </c>
      <c r="G15" s="86" t="s">
        <v>6</v>
      </c>
      <c r="H15" s="86" t="s">
        <v>14</v>
      </c>
      <c r="I15" s="86" t="s">
        <v>15</v>
      </c>
      <c r="J15" s="86" t="s">
        <v>16</v>
      </c>
      <c r="K15" s="86" t="s">
        <v>17</v>
      </c>
      <c r="L15" s="86" t="s">
        <v>18</v>
      </c>
      <c r="M15" s="86" t="s">
        <v>19</v>
      </c>
    </row>
    <row r="16" spans="1:13" ht="15" customHeight="1" x14ac:dyDescent="0.25">
      <c r="A16" s="77">
        <v>1</v>
      </c>
      <c r="B16" s="206" t="s">
        <v>288</v>
      </c>
      <c r="C16" s="206" t="s">
        <v>20</v>
      </c>
      <c r="D16" s="206" t="s">
        <v>282</v>
      </c>
      <c r="E16" s="206"/>
      <c r="F16" s="206"/>
      <c r="G16" s="206"/>
      <c r="H16" s="206"/>
      <c r="I16" s="206"/>
      <c r="J16" s="206"/>
      <c r="K16" s="206"/>
      <c r="L16" s="206"/>
      <c r="M16" s="206"/>
    </row>
    <row r="17" spans="1:13" ht="15" customHeight="1" x14ac:dyDescent="0.25">
      <c r="A17" s="77">
        <v>2</v>
      </c>
      <c r="B17" s="206"/>
      <c r="C17" s="206"/>
      <c r="D17" s="71" t="s">
        <v>268</v>
      </c>
      <c r="E17" s="71" t="s">
        <v>269</v>
      </c>
      <c r="F17" s="71" t="s">
        <v>270</v>
      </c>
      <c r="G17" s="71" t="s">
        <v>271</v>
      </c>
      <c r="H17" s="71" t="s">
        <v>272</v>
      </c>
      <c r="I17" s="71" t="s">
        <v>273</v>
      </c>
      <c r="J17" s="71" t="s">
        <v>274</v>
      </c>
      <c r="K17" s="71" t="s">
        <v>275</v>
      </c>
      <c r="L17" s="71" t="s">
        <v>276</v>
      </c>
      <c r="M17" s="71" t="s">
        <v>277</v>
      </c>
    </row>
    <row r="18" spans="1:13" ht="15" customHeight="1" x14ac:dyDescent="0.25">
      <c r="A18" s="77">
        <v>3</v>
      </c>
      <c r="B18" s="89" t="s">
        <v>290</v>
      </c>
      <c r="C18" s="95" t="s">
        <v>9</v>
      </c>
      <c r="D18" s="92">
        <v>29.89</v>
      </c>
      <c r="E18" s="98">
        <v>29.56</v>
      </c>
      <c r="F18" s="92">
        <v>29.6</v>
      </c>
      <c r="G18" s="98"/>
      <c r="H18" s="92"/>
      <c r="I18" s="98"/>
      <c r="J18" s="92"/>
      <c r="K18" s="98"/>
      <c r="L18" s="92"/>
      <c r="M18" s="98"/>
    </row>
    <row r="19" spans="1:13" ht="15" customHeight="1" x14ac:dyDescent="0.25">
      <c r="A19" s="77">
        <v>4</v>
      </c>
      <c r="B19" s="89" t="s">
        <v>292</v>
      </c>
      <c r="C19" s="95" t="s">
        <v>10</v>
      </c>
      <c r="D19" s="92">
        <v>31.15</v>
      </c>
      <c r="E19" s="98">
        <v>31.27</v>
      </c>
      <c r="F19" s="92">
        <v>30.75</v>
      </c>
      <c r="G19" s="92"/>
      <c r="H19" s="98"/>
      <c r="I19" s="92"/>
      <c r="J19" s="92"/>
      <c r="K19" s="98"/>
      <c r="L19" s="92"/>
      <c r="M19" s="92"/>
    </row>
    <row r="20" spans="1:13" ht="15" customHeight="1" x14ac:dyDescent="0.25">
      <c r="A20" s="77"/>
      <c r="B20" s="89" t="s">
        <v>294</v>
      </c>
      <c r="C20" s="95" t="s">
        <v>11</v>
      </c>
      <c r="D20" s="92">
        <v>31.57</v>
      </c>
      <c r="E20" s="98">
        <v>31.24</v>
      </c>
      <c r="F20" s="92">
        <v>31.54</v>
      </c>
      <c r="G20" s="92"/>
      <c r="H20" s="98"/>
      <c r="I20" s="92"/>
      <c r="J20" s="92"/>
      <c r="K20" s="98"/>
      <c r="L20" s="92"/>
      <c r="M20" s="92"/>
    </row>
    <row r="21" spans="1:13" ht="15" customHeight="1" x14ac:dyDescent="0.25">
      <c r="A21" s="77"/>
      <c r="B21" s="89" t="s">
        <v>296</v>
      </c>
      <c r="C21" s="95" t="s">
        <v>35</v>
      </c>
      <c r="D21" s="92">
        <v>31.3</v>
      </c>
      <c r="E21" s="98">
        <v>32.24</v>
      </c>
      <c r="F21" s="92">
        <v>32.799999999999997</v>
      </c>
      <c r="G21" s="92"/>
      <c r="H21" s="98"/>
      <c r="I21" s="92"/>
      <c r="J21" s="92"/>
      <c r="K21" s="98"/>
      <c r="L21" s="92"/>
      <c r="M21" s="92"/>
    </row>
    <row r="22" spans="1:13" ht="15" customHeight="1" x14ac:dyDescent="0.25">
      <c r="A22" s="77"/>
      <c r="B22" s="89" t="s">
        <v>298</v>
      </c>
      <c r="C22" s="95" t="s">
        <v>36</v>
      </c>
      <c r="D22" s="92" t="s">
        <v>132</v>
      </c>
      <c r="E22" s="98" t="s">
        <v>132</v>
      </c>
      <c r="F22" s="92" t="s">
        <v>132</v>
      </c>
      <c r="G22" s="92"/>
      <c r="H22" s="98"/>
      <c r="I22" s="92"/>
      <c r="J22" s="92"/>
      <c r="K22" s="98"/>
      <c r="L22" s="92"/>
      <c r="M22" s="92"/>
    </row>
    <row r="23" spans="1:13" ht="15" customHeight="1" x14ac:dyDescent="0.25">
      <c r="A23" s="77" t="s">
        <v>22</v>
      </c>
      <c r="B23" s="89" t="s">
        <v>12</v>
      </c>
      <c r="C23" s="89" t="s">
        <v>12</v>
      </c>
      <c r="D23" s="92"/>
      <c r="E23" s="98"/>
      <c r="F23" s="92"/>
      <c r="G23" s="98"/>
      <c r="H23" s="92"/>
      <c r="I23" s="98"/>
      <c r="J23" s="92"/>
      <c r="K23" s="98"/>
      <c r="L23" s="92"/>
      <c r="M23" s="98"/>
    </row>
    <row r="24" spans="1:13" ht="15" customHeight="1" x14ac:dyDescent="0.25">
      <c r="A24" s="77">
        <v>98</v>
      </c>
      <c r="B24" s="78" t="s">
        <v>34</v>
      </c>
      <c r="C24" s="78" t="s">
        <v>13</v>
      </c>
      <c r="D24" s="99">
        <v>18.649999999999999</v>
      </c>
      <c r="E24" s="100">
        <v>18.149999999999999</v>
      </c>
      <c r="F24" s="99">
        <v>18.239999999999998</v>
      </c>
      <c r="G24" s="99"/>
      <c r="H24" s="100"/>
      <c r="I24" s="99"/>
      <c r="J24" s="99"/>
      <c r="K24" s="100"/>
      <c r="L24" s="99"/>
      <c r="M24" s="99"/>
    </row>
    <row r="25" spans="1:13" ht="30" customHeight="1" x14ac:dyDescent="0.25">
      <c r="A25" s="188" t="s">
        <v>11157</v>
      </c>
      <c r="B25" s="189"/>
      <c r="C25" s="189"/>
      <c r="D25" s="189"/>
      <c r="E25" s="189"/>
      <c r="F25" s="189"/>
      <c r="G25" s="189"/>
      <c r="H25" s="189"/>
      <c r="I25" s="189"/>
      <c r="J25" s="189"/>
      <c r="K25" s="189"/>
      <c r="L25" s="189"/>
      <c r="M25" s="190"/>
    </row>
    <row r="26" spans="1:13" ht="15" customHeight="1" x14ac:dyDescent="0.25">
      <c r="A26" s="207" t="s">
        <v>11127</v>
      </c>
      <c r="B26" s="208"/>
      <c r="C26" s="208"/>
      <c r="D26" s="208"/>
      <c r="E26" s="208"/>
      <c r="F26" s="208"/>
      <c r="G26" s="208"/>
      <c r="H26" s="208"/>
      <c r="I26" s="208"/>
      <c r="J26" s="208"/>
      <c r="K26" s="208"/>
      <c r="L26" s="208"/>
      <c r="M26" s="209"/>
    </row>
    <row r="27" spans="1:13" ht="75" customHeight="1" x14ac:dyDescent="0.25">
      <c r="A27" s="188" t="s">
        <v>11158</v>
      </c>
      <c r="B27" s="189"/>
      <c r="C27" s="189"/>
      <c r="D27" s="189"/>
      <c r="E27" s="189"/>
      <c r="F27" s="189"/>
      <c r="G27" s="189"/>
      <c r="H27" s="189"/>
      <c r="I27" s="189"/>
      <c r="J27" s="189"/>
      <c r="K27" s="189"/>
      <c r="L27" s="189"/>
      <c r="M27" s="190"/>
    </row>
    <row r="28" spans="1:13" ht="15" customHeight="1" x14ac:dyDescent="0.25">
      <c r="A28" s="77"/>
      <c r="B28" s="193" t="s">
        <v>1</v>
      </c>
      <c r="C28" s="194"/>
      <c r="D28" s="86" t="s">
        <v>2</v>
      </c>
      <c r="E28" s="86" t="s">
        <v>3</v>
      </c>
      <c r="F28" s="86" t="s">
        <v>4</v>
      </c>
      <c r="G28" s="86" t="s">
        <v>280</v>
      </c>
      <c r="H28" s="195" t="s">
        <v>281</v>
      </c>
      <c r="I28" s="195"/>
      <c r="J28" s="86" t="s">
        <v>278</v>
      </c>
      <c r="K28" s="86" t="s">
        <v>279</v>
      </c>
      <c r="L28" s="86" t="s">
        <v>23</v>
      </c>
      <c r="M28" s="86" t="s">
        <v>11128</v>
      </c>
    </row>
    <row r="29" spans="1:13" ht="15" customHeight="1" x14ac:dyDescent="0.25">
      <c r="A29" s="77">
        <v>1</v>
      </c>
      <c r="B29" s="201" t="s">
        <v>9817</v>
      </c>
      <c r="C29" s="202"/>
      <c r="D29" s="206" t="s">
        <v>20</v>
      </c>
      <c r="E29" s="196" t="s">
        <v>24</v>
      </c>
      <c r="F29" s="199"/>
      <c r="G29" s="200"/>
      <c r="H29" s="201" t="s">
        <v>9817</v>
      </c>
      <c r="I29" s="202"/>
      <c r="J29" s="206" t="s">
        <v>20</v>
      </c>
      <c r="K29" s="196" t="s">
        <v>21</v>
      </c>
      <c r="L29" s="197"/>
      <c r="M29" s="198"/>
    </row>
    <row r="30" spans="1:13" ht="15" customHeight="1" x14ac:dyDescent="0.25">
      <c r="A30" s="77">
        <v>2</v>
      </c>
      <c r="B30" s="203"/>
      <c r="C30" s="204"/>
      <c r="D30" s="206"/>
      <c r="E30" s="88" t="s">
        <v>268</v>
      </c>
      <c r="F30" s="88" t="s">
        <v>269</v>
      </c>
      <c r="G30" s="88" t="s">
        <v>270</v>
      </c>
      <c r="H30" s="203"/>
      <c r="I30" s="204"/>
      <c r="J30" s="206"/>
      <c r="K30" s="88" t="s">
        <v>268</v>
      </c>
      <c r="L30" s="88" t="s">
        <v>269</v>
      </c>
      <c r="M30" s="88" t="s">
        <v>270</v>
      </c>
    </row>
    <row r="31" spans="1:13" ht="15" customHeight="1" x14ac:dyDescent="0.25">
      <c r="A31" s="77">
        <v>3</v>
      </c>
      <c r="B31" s="181" t="s">
        <v>461</v>
      </c>
      <c r="C31" s="182"/>
      <c r="D31" s="73" t="s">
        <v>30</v>
      </c>
      <c r="E31" s="18">
        <v>18.920000000000002</v>
      </c>
      <c r="F31" s="18">
        <v>18.96</v>
      </c>
      <c r="G31" s="18">
        <v>18.850000000000001</v>
      </c>
      <c r="H31" s="191" t="s">
        <v>461</v>
      </c>
      <c r="I31" s="192"/>
      <c r="J31" s="73" t="s">
        <v>30</v>
      </c>
      <c r="K31" s="18">
        <v>18.559999999999999</v>
      </c>
      <c r="L31" s="18">
        <v>18.350000000000001</v>
      </c>
      <c r="M31" s="18">
        <v>18.739999999999998</v>
      </c>
    </row>
    <row r="32" spans="1:13" ht="15" customHeight="1" x14ac:dyDescent="0.25">
      <c r="A32" s="77">
        <v>4</v>
      </c>
      <c r="B32" s="181" t="s">
        <v>463</v>
      </c>
      <c r="C32" s="182"/>
      <c r="D32" s="73" t="s">
        <v>31</v>
      </c>
      <c r="E32" s="18">
        <v>18.2</v>
      </c>
      <c r="F32" s="18">
        <v>18.309999999999999</v>
      </c>
      <c r="G32" s="18">
        <v>18.2</v>
      </c>
      <c r="H32" s="191" t="s">
        <v>463</v>
      </c>
      <c r="I32" s="192"/>
      <c r="J32" s="73" t="s">
        <v>31</v>
      </c>
      <c r="K32" s="18">
        <v>17.89</v>
      </c>
      <c r="L32" s="18">
        <v>17.77</v>
      </c>
      <c r="M32" s="18">
        <v>18.010000000000002</v>
      </c>
    </row>
    <row r="33" spans="1:13" ht="15" customHeight="1" x14ac:dyDescent="0.25">
      <c r="A33" s="77">
        <v>5</v>
      </c>
      <c r="B33" s="181" t="s">
        <v>465</v>
      </c>
      <c r="C33" s="182"/>
      <c r="D33" s="73" t="s">
        <v>32</v>
      </c>
      <c r="E33" s="18">
        <v>17.2</v>
      </c>
      <c r="F33" s="18">
        <v>17.29</v>
      </c>
      <c r="G33" s="18">
        <v>17.12</v>
      </c>
      <c r="H33" s="191" t="s">
        <v>465</v>
      </c>
      <c r="I33" s="192"/>
      <c r="J33" s="73" t="s">
        <v>32</v>
      </c>
      <c r="K33" s="18">
        <v>17.3</v>
      </c>
      <c r="L33" s="18">
        <v>17.13</v>
      </c>
      <c r="M33" s="18">
        <v>17.48</v>
      </c>
    </row>
    <row r="34" spans="1:13" ht="15" customHeight="1" x14ac:dyDescent="0.25">
      <c r="A34" s="77">
        <v>6</v>
      </c>
      <c r="B34" s="181" t="s">
        <v>467</v>
      </c>
      <c r="C34" s="182"/>
      <c r="D34" s="73" t="s">
        <v>116</v>
      </c>
      <c r="E34" s="18">
        <v>22.86</v>
      </c>
      <c r="F34" s="18">
        <v>22.69</v>
      </c>
      <c r="G34" s="18">
        <v>22.81</v>
      </c>
      <c r="H34" s="191" t="s">
        <v>467</v>
      </c>
      <c r="I34" s="192"/>
      <c r="J34" s="73" t="s">
        <v>116</v>
      </c>
      <c r="K34" s="18">
        <v>22.93</v>
      </c>
      <c r="L34" s="18">
        <v>22.79</v>
      </c>
      <c r="M34" s="18">
        <v>22.27</v>
      </c>
    </row>
    <row r="35" spans="1:13" ht="15" customHeight="1" x14ac:dyDescent="0.25">
      <c r="A35" s="77">
        <v>7</v>
      </c>
      <c r="B35" s="181" t="s">
        <v>469</v>
      </c>
      <c r="C35" s="182"/>
      <c r="D35" s="73" t="s">
        <v>117</v>
      </c>
      <c r="E35" s="18">
        <v>20.03</v>
      </c>
      <c r="F35" s="18">
        <v>20.28</v>
      </c>
      <c r="G35" s="18">
        <v>20.43</v>
      </c>
      <c r="H35" s="191" t="s">
        <v>469</v>
      </c>
      <c r="I35" s="192"/>
      <c r="J35" s="73" t="s">
        <v>117</v>
      </c>
      <c r="K35" s="18">
        <v>21.25</v>
      </c>
      <c r="L35" s="18">
        <v>21.2</v>
      </c>
      <c r="M35" s="18">
        <v>21.44</v>
      </c>
    </row>
    <row r="36" spans="1:13" ht="15" customHeight="1" x14ac:dyDescent="0.25">
      <c r="A36" s="77" t="s">
        <v>12</v>
      </c>
      <c r="B36" s="183"/>
      <c r="C36" s="184"/>
      <c r="D36" s="73" t="s">
        <v>33</v>
      </c>
      <c r="E36" s="18"/>
      <c r="F36" s="18"/>
      <c r="G36" s="18"/>
      <c r="H36" s="191"/>
      <c r="I36" s="192"/>
      <c r="J36" s="73" t="s">
        <v>33</v>
      </c>
      <c r="K36" s="18" t="s">
        <v>33</v>
      </c>
      <c r="L36" s="18" t="s">
        <v>33</v>
      </c>
      <c r="M36" s="18" t="s">
        <v>33</v>
      </c>
    </row>
    <row r="37" spans="1:13" ht="15" customHeight="1" x14ac:dyDescent="0.25">
      <c r="A37" s="77">
        <v>22</v>
      </c>
      <c r="B37" s="185"/>
      <c r="C37" s="186"/>
      <c r="D37" s="78"/>
      <c r="E37" s="78"/>
      <c r="F37" s="78"/>
      <c r="G37" s="78"/>
      <c r="H37" s="191"/>
      <c r="I37" s="192"/>
      <c r="J37" s="78"/>
      <c r="K37" s="78"/>
      <c r="L37" s="78"/>
      <c r="M37" s="78"/>
    </row>
    <row r="38" spans="1:13" ht="30" customHeight="1" x14ac:dyDescent="0.25">
      <c r="A38" s="187" t="s">
        <v>11129</v>
      </c>
      <c r="B38" s="177"/>
      <c r="C38" s="177"/>
      <c r="D38" s="177"/>
      <c r="E38" s="177"/>
      <c r="F38" s="177"/>
      <c r="G38" s="177"/>
      <c r="H38" s="177"/>
      <c r="I38" s="177"/>
      <c r="J38" s="177"/>
      <c r="K38" s="177"/>
      <c r="L38" s="177"/>
      <c r="M38" s="178"/>
    </row>
    <row r="39" spans="1:13" ht="45" customHeight="1" x14ac:dyDescent="0.25">
      <c r="A39" s="188" t="s">
        <v>11164</v>
      </c>
      <c r="B39" s="189"/>
      <c r="C39" s="189"/>
      <c r="D39" s="189"/>
      <c r="E39" s="189"/>
      <c r="F39" s="189"/>
      <c r="G39" s="189"/>
      <c r="H39" s="189"/>
      <c r="I39" s="189"/>
      <c r="J39" s="189"/>
      <c r="K39" s="189"/>
      <c r="L39" s="189"/>
      <c r="M39" s="190"/>
    </row>
    <row r="40" spans="1:13" ht="60" customHeight="1" x14ac:dyDescent="0.25">
      <c r="A40" s="188" t="s">
        <v>11159</v>
      </c>
      <c r="B40" s="189"/>
      <c r="C40" s="189"/>
      <c r="D40" s="189"/>
      <c r="E40" s="189"/>
      <c r="F40" s="189"/>
      <c r="G40" s="189"/>
      <c r="H40" s="189"/>
      <c r="I40" s="189"/>
      <c r="J40" s="189"/>
      <c r="K40" s="189"/>
      <c r="L40" s="189"/>
      <c r="M40" s="190"/>
    </row>
    <row r="41" spans="1:13" ht="15" customHeight="1" x14ac:dyDescent="0.25">
      <c r="A41" s="176" t="s">
        <v>285</v>
      </c>
      <c r="B41" s="177"/>
      <c r="C41" s="177"/>
      <c r="D41" s="177"/>
      <c r="E41" s="177"/>
      <c r="F41" s="177"/>
      <c r="G41" s="177"/>
      <c r="H41" s="177"/>
      <c r="I41" s="177"/>
      <c r="J41" s="177"/>
      <c r="K41" s="177"/>
      <c r="L41" s="177"/>
      <c r="M41" s="178"/>
    </row>
    <row r="42" spans="1:13" ht="45" customHeight="1" x14ac:dyDescent="0.25">
      <c r="A42" s="176" t="s">
        <v>11160</v>
      </c>
      <c r="B42" s="177"/>
      <c r="C42" s="177"/>
      <c r="D42" s="177"/>
      <c r="E42" s="177"/>
      <c r="F42" s="177"/>
      <c r="G42" s="177"/>
      <c r="H42" s="177"/>
      <c r="I42" s="177"/>
      <c r="J42" s="177"/>
      <c r="K42" s="177"/>
      <c r="L42" s="177"/>
      <c r="M42" s="178"/>
    </row>
    <row r="43" spans="1:13" ht="45" customHeight="1" x14ac:dyDescent="0.25">
      <c r="A43" s="176" t="s">
        <v>11161</v>
      </c>
      <c r="B43" s="177"/>
      <c r="C43" s="177"/>
      <c r="D43" s="177"/>
      <c r="E43" s="177"/>
      <c r="F43" s="177"/>
      <c r="G43" s="177"/>
      <c r="H43" s="177"/>
      <c r="I43" s="177"/>
      <c r="J43" s="177"/>
      <c r="K43" s="177"/>
      <c r="L43" s="177"/>
      <c r="M43" s="178"/>
    </row>
    <row r="44" spans="1:13" ht="60" customHeight="1" x14ac:dyDescent="0.25">
      <c r="A44" s="176" t="s">
        <v>11162</v>
      </c>
      <c r="B44" s="177"/>
      <c r="C44" s="177"/>
      <c r="D44" s="177"/>
      <c r="E44" s="177"/>
      <c r="F44" s="177"/>
      <c r="G44" s="177"/>
      <c r="H44" s="177"/>
      <c r="I44" s="177"/>
      <c r="J44" s="177"/>
      <c r="K44" s="177"/>
      <c r="L44" s="177"/>
      <c r="M44" s="178"/>
    </row>
    <row r="45" spans="1:13" ht="45" customHeight="1" x14ac:dyDescent="0.25">
      <c r="A45" s="176" t="s">
        <v>11163</v>
      </c>
      <c r="B45" s="177"/>
      <c r="C45" s="177"/>
      <c r="D45" s="177"/>
      <c r="E45" s="177"/>
      <c r="F45" s="177"/>
      <c r="G45" s="177"/>
      <c r="H45" s="177"/>
      <c r="I45" s="177"/>
      <c r="J45" s="177"/>
      <c r="K45" s="177"/>
      <c r="L45" s="177"/>
      <c r="M45" s="178"/>
    </row>
    <row r="46" spans="1:13" ht="30" customHeight="1" x14ac:dyDescent="0.25">
      <c r="A46" s="179" t="s">
        <v>286</v>
      </c>
      <c r="B46" s="180"/>
      <c r="C46" s="180"/>
      <c r="D46" s="180"/>
      <c r="E46" s="180"/>
      <c r="F46" s="180"/>
      <c r="G46" s="180"/>
      <c r="H46" s="180"/>
      <c r="I46" s="180"/>
      <c r="J46" s="180"/>
      <c r="K46" s="180"/>
      <c r="L46" s="180"/>
      <c r="M46" s="180"/>
    </row>
    <row r="47" spans="1:13" ht="15" customHeight="1" x14ac:dyDescent="0.25">
      <c r="A47" s="173" t="s">
        <v>11165</v>
      </c>
      <c r="B47" s="174"/>
      <c r="C47" s="174"/>
      <c r="D47" s="174"/>
      <c r="E47" s="174"/>
      <c r="F47" s="174"/>
      <c r="G47" s="174"/>
      <c r="H47" s="174"/>
      <c r="I47" s="174"/>
      <c r="J47" s="174"/>
      <c r="K47" s="174"/>
      <c r="L47" s="174"/>
      <c r="M47" s="175"/>
    </row>
  </sheetData>
  <mergeCells count="73">
    <mergeCell ref="G9:H9"/>
    <mergeCell ref="G8:H8"/>
    <mergeCell ref="J4:M4"/>
    <mergeCell ref="J10:M10"/>
    <mergeCell ref="J9:M9"/>
    <mergeCell ref="J8:M8"/>
    <mergeCell ref="J7:M7"/>
    <mergeCell ref="G4:H4"/>
    <mergeCell ref="A1:M1"/>
    <mergeCell ref="A2:M2"/>
    <mergeCell ref="A3:M3"/>
    <mergeCell ref="A14:M14"/>
    <mergeCell ref="B16:B17"/>
    <mergeCell ref="C16:C17"/>
    <mergeCell ref="D16:M16"/>
    <mergeCell ref="C4:D4"/>
    <mergeCell ref="C6:D6"/>
    <mergeCell ref="B5:D5"/>
    <mergeCell ref="E6:F6"/>
    <mergeCell ref="G6:H6"/>
    <mergeCell ref="E5:H5"/>
    <mergeCell ref="G7:H7"/>
    <mergeCell ref="G11:H11"/>
    <mergeCell ref="G10:H10"/>
    <mergeCell ref="E4:F4"/>
    <mergeCell ref="B29:C30"/>
    <mergeCell ref="D29:D30"/>
    <mergeCell ref="J29:J30"/>
    <mergeCell ref="C13:D13"/>
    <mergeCell ref="C11:D11"/>
    <mergeCell ref="C10:D10"/>
    <mergeCell ref="C9:D9"/>
    <mergeCell ref="C8:D8"/>
    <mergeCell ref="C7:D7"/>
    <mergeCell ref="E11:F11"/>
    <mergeCell ref="E10:F10"/>
    <mergeCell ref="E9:F9"/>
    <mergeCell ref="E8:F8"/>
    <mergeCell ref="E7:F7"/>
    <mergeCell ref="A26:M26"/>
    <mergeCell ref="A25:M25"/>
    <mergeCell ref="A27:M27"/>
    <mergeCell ref="B28:C28"/>
    <mergeCell ref="H28:I28"/>
    <mergeCell ref="H32:I32"/>
    <mergeCell ref="H31:I31"/>
    <mergeCell ref="K29:M29"/>
    <mergeCell ref="E29:G29"/>
    <mergeCell ref="H29:I30"/>
    <mergeCell ref="A40:M40"/>
    <mergeCell ref="A41:M41"/>
    <mergeCell ref="H35:I35"/>
    <mergeCell ref="H34:I34"/>
    <mergeCell ref="H33:I33"/>
    <mergeCell ref="H36:I36"/>
    <mergeCell ref="H37:I37"/>
    <mergeCell ref="A39:M39"/>
    <mergeCell ref="E13:F13"/>
    <mergeCell ref="G13:H13"/>
    <mergeCell ref="A47:M47"/>
    <mergeCell ref="A43:M43"/>
    <mergeCell ref="A44:M44"/>
    <mergeCell ref="A45:M45"/>
    <mergeCell ref="A46:M46"/>
    <mergeCell ref="A42:M42"/>
    <mergeCell ref="B31:C31"/>
    <mergeCell ref="B32:C32"/>
    <mergeCell ref="B33:C33"/>
    <mergeCell ref="B34:C34"/>
    <mergeCell ref="B35:C35"/>
    <mergeCell ref="B36:C36"/>
    <mergeCell ref="B37:C37"/>
    <mergeCell ref="A38:M3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90"/>
  <sheetViews>
    <sheetView workbookViewId="0">
      <selection activeCell="D1" sqref="D1"/>
    </sheetView>
  </sheetViews>
  <sheetFormatPr defaultColWidth="6.59765625" defaultRowHeight="15" customHeight="1" x14ac:dyDescent="0.25"/>
  <cols>
    <col min="1" max="9" width="10.59765625" customWidth="1"/>
    <col min="11" max="11" width="6.59765625" customWidth="1"/>
    <col min="12" max="12" width="30.59765625" customWidth="1"/>
    <col min="13" max="14" width="8.59765625" customWidth="1"/>
    <col min="15" max="15" width="10.59765625" customWidth="1"/>
    <col min="253" max="253" width="6.59765625" customWidth="1"/>
    <col min="254" max="254" width="11.3984375" bestFit="1" customWidth="1"/>
    <col min="255" max="255" width="7.59765625" bestFit="1" customWidth="1"/>
    <col min="256" max="256" width="7.19921875" bestFit="1" customWidth="1"/>
  </cols>
  <sheetData>
    <row r="1" spans="1:256" s="1" customFormat="1" ht="15" customHeight="1" x14ac:dyDescent="0.3">
      <c r="A1" s="296" t="s">
        <v>249</v>
      </c>
      <c r="B1" s="296"/>
      <c r="C1" s="296"/>
      <c r="D1" s="101">
        <v>3</v>
      </c>
      <c r="E1"/>
      <c r="F1" s="297" t="s">
        <v>250</v>
      </c>
      <c r="G1" s="297"/>
      <c r="H1" s="297"/>
      <c r="I1" s="101">
        <v>0.05</v>
      </c>
      <c r="IS1"/>
      <c r="IT1"/>
      <c r="IU1"/>
      <c r="IV1"/>
    </row>
    <row r="2" spans="1:256" ht="30" customHeight="1" x14ac:dyDescent="0.25">
      <c r="A2" s="292" t="s">
        <v>251</v>
      </c>
      <c r="B2" s="298"/>
      <c r="C2" s="298"/>
      <c r="D2" s="298"/>
      <c r="E2" s="298"/>
      <c r="F2" s="298"/>
      <c r="G2" s="298"/>
      <c r="H2" s="298"/>
      <c r="I2" s="299"/>
    </row>
    <row r="3" spans="1:256" ht="15" customHeight="1" x14ac:dyDescent="0.25">
      <c r="A3" s="292" t="s">
        <v>252</v>
      </c>
      <c r="B3" s="298"/>
      <c r="C3" s="298"/>
      <c r="D3" s="298"/>
      <c r="E3" s="298"/>
      <c r="F3" s="298"/>
      <c r="G3" s="298"/>
      <c r="H3" s="298"/>
      <c r="I3" s="299"/>
      <c r="N3" s="67"/>
    </row>
    <row r="4" spans="1:256" ht="30" customHeight="1" x14ac:dyDescent="0.25">
      <c r="A4" s="292" t="s">
        <v>245</v>
      </c>
      <c r="B4" s="298"/>
      <c r="C4" s="298"/>
      <c r="D4" s="298"/>
      <c r="E4" s="298"/>
      <c r="F4" s="298"/>
      <c r="G4" s="298"/>
      <c r="H4" s="298"/>
      <c r="I4" s="299"/>
    </row>
    <row r="5" spans="1:256" ht="15" customHeight="1" x14ac:dyDescent="0.25">
      <c r="M5" s="271" t="s">
        <v>253</v>
      </c>
      <c r="N5" s="291"/>
      <c r="O5" s="295"/>
      <c r="IS5" s="4"/>
      <c r="IT5" s="4"/>
      <c r="IU5" s="271" t="s">
        <v>253</v>
      </c>
      <c r="IV5" s="295"/>
    </row>
    <row r="6" spans="1:256" ht="15" customHeight="1" x14ac:dyDescent="0.35">
      <c r="K6" s="4" t="s">
        <v>20</v>
      </c>
      <c r="L6" s="4" t="s">
        <v>288</v>
      </c>
      <c r="M6" s="4" t="s">
        <v>254</v>
      </c>
      <c r="N6" s="4" t="s">
        <v>255</v>
      </c>
      <c r="O6" s="4" t="s">
        <v>242</v>
      </c>
      <c r="IS6" s="4" t="s">
        <v>20</v>
      </c>
      <c r="IT6" s="4" t="s">
        <v>8</v>
      </c>
      <c r="IU6" s="4" t="s">
        <v>254</v>
      </c>
      <c r="IV6" s="4" t="s">
        <v>255</v>
      </c>
    </row>
    <row r="7" spans="1:256" ht="15" customHeight="1" x14ac:dyDescent="0.25">
      <c r="K7" s="3" t="str">
        <f>'miRNA Table'!A3</f>
        <v>A01</v>
      </c>
      <c r="L7" s="3" t="str">
        <f>'miRNA Table'!C3</f>
        <v>hsa-let-7a-5p</v>
      </c>
      <c r="M7" s="44">
        <f>IF(ISNUMBER(Results!G3),LOG(Results!G3,2),NA())</f>
        <v>-0.806111111111112</v>
      </c>
      <c r="N7" s="45">
        <f>IF(ISNUMBER(Results!H3),Results!H3,NA())</f>
        <v>1.853188771130295E-3</v>
      </c>
      <c r="O7" s="3" t="str">
        <f>Results!J3</f>
        <v>OKAY</v>
      </c>
      <c r="IS7" s="3" t="str">
        <f>'miRNA Table'!A3</f>
        <v>A01</v>
      </c>
      <c r="IT7" s="3" t="str">
        <f>'miRNA Table'!C3</f>
        <v>hsa-let-7a-5p</v>
      </c>
      <c r="IU7" s="44">
        <f>IF(ISNUMBER(M7),M7,"")</f>
        <v>-0.806111111111112</v>
      </c>
      <c r="IV7" s="45">
        <f>IF(ISNUMBER(N7),N7,"")</f>
        <v>1.853188771130295E-3</v>
      </c>
    </row>
    <row r="8" spans="1:256" ht="15" customHeight="1" x14ac:dyDescent="0.25">
      <c r="K8" s="3" t="str">
        <f>'miRNA Table'!A4</f>
        <v>A02</v>
      </c>
      <c r="L8" s="3" t="str">
        <f>'miRNA Table'!C4</f>
        <v>hsa-miR-133b</v>
      </c>
      <c r="M8" s="44">
        <f>IF(ISNUMBER(Results!G4),LOG(Results!G4,2),NA())</f>
        <v>0.73388888888889492</v>
      </c>
      <c r="N8" s="45">
        <f>IF(ISNUMBER(Results!H4),Results!H4,NA())</f>
        <v>2.7772115749932644E-2</v>
      </c>
      <c r="O8" s="3" t="str">
        <f>Results!J4</f>
        <v>OKAY</v>
      </c>
      <c r="IS8" s="3" t="str">
        <f>'miRNA Table'!A4</f>
        <v>A02</v>
      </c>
      <c r="IT8" s="3" t="str">
        <f>'miRNA Table'!C4</f>
        <v>hsa-miR-133b</v>
      </c>
      <c r="IU8" s="44">
        <f t="shared" ref="IU8:IV24" si="0">IF(ISNUMBER(M8),M8,"")</f>
        <v>0.73388888888889492</v>
      </c>
      <c r="IV8" s="45">
        <f t="shared" si="0"/>
        <v>2.7772115749932644E-2</v>
      </c>
    </row>
    <row r="9" spans="1:256" ht="15" customHeight="1" x14ac:dyDescent="0.25">
      <c r="B9" s="46">
        <f>ROUNDUP(MIN(IU7:IU90),0)-10</f>
        <v>-16</v>
      </c>
      <c r="C9" s="39">
        <f>I1</f>
        <v>0.05</v>
      </c>
      <c r="D9" s="39"/>
      <c r="E9" s="40"/>
      <c r="K9" s="3" t="str">
        <f>'miRNA Table'!A5</f>
        <v>A03</v>
      </c>
      <c r="L9" s="3" t="str">
        <f>'miRNA Table'!C5</f>
        <v>hsa-miR-122-5p</v>
      </c>
      <c r="M9" s="44">
        <f>IF(ISNUMBER(Results!G5),LOG(Results!G5,2),NA())</f>
        <v>2.0172222222222222</v>
      </c>
      <c r="N9" s="45">
        <f>IF(ISNUMBER(Results!H5),Results!H5,NA())</f>
        <v>3.1754995839838409E-3</v>
      </c>
      <c r="O9" s="3" t="str">
        <f>Results!J5</f>
        <v>OKAY</v>
      </c>
      <c r="IS9" s="3" t="str">
        <f>'miRNA Table'!A5</f>
        <v>A03</v>
      </c>
      <c r="IT9" s="3" t="str">
        <f>'miRNA Table'!C5</f>
        <v>hsa-miR-122-5p</v>
      </c>
      <c r="IU9" s="44">
        <f t="shared" si="0"/>
        <v>2.0172222222222222</v>
      </c>
      <c r="IV9" s="45">
        <f t="shared" si="0"/>
        <v>3.1754995839838409E-3</v>
      </c>
    </row>
    <row r="10" spans="1:256" ht="15" customHeight="1" x14ac:dyDescent="0.25">
      <c r="B10" s="47">
        <f>ROUNDUP(MAX(IU7:IU90),0)+10</f>
        <v>26</v>
      </c>
      <c r="C10" s="48">
        <f>C9</f>
        <v>0.05</v>
      </c>
      <c r="D10" s="48"/>
      <c r="E10" s="49"/>
      <c r="K10" s="3" t="str">
        <f>'miRNA Table'!A6</f>
        <v>A04</v>
      </c>
      <c r="L10" s="3" t="str">
        <f>'miRNA Table'!C6</f>
        <v>hsa-miR-20b-5p</v>
      </c>
      <c r="M10" s="44">
        <f>IF(ISNUMBER(Results!G6),LOG(Results!G6,2),NA())</f>
        <v>0.92722222222222261</v>
      </c>
      <c r="N10" s="45">
        <f>IF(ISNUMBER(Results!H6),Results!H6,NA())</f>
        <v>0.21314611958904348</v>
      </c>
      <c r="O10" s="3" t="str">
        <f>Results!J6</f>
        <v>B</v>
      </c>
      <c r="IS10" s="3" t="str">
        <f>'miRNA Table'!A6</f>
        <v>A04</v>
      </c>
      <c r="IT10" s="3" t="str">
        <f>'miRNA Table'!C6</f>
        <v>hsa-miR-20b-5p</v>
      </c>
      <c r="IU10" s="44">
        <f t="shared" si="0"/>
        <v>0.92722222222222261</v>
      </c>
      <c r="IV10" s="45">
        <f t="shared" si="0"/>
        <v>0.21314611958904348</v>
      </c>
    </row>
    <row r="11" spans="1:256" ht="15" customHeight="1" x14ac:dyDescent="0.25">
      <c r="B11" s="50"/>
      <c r="C11" s="48"/>
      <c r="D11" s="48"/>
      <c r="E11" s="49"/>
      <c r="K11" s="3" t="str">
        <f>'miRNA Table'!A7</f>
        <v>A05</v>
      </c>
      <c r="L11" s="3" t="str">
        <f>'miRNA Table'!C7</f>
        <v>hsa-miR-335-5p</v>
      </c>
      <c r="M11" s="44">
        <f>IF(ISNUMBER(Results!G7),LOG(Results!G7,2),NA())</f>
        <v>-0.24611111111110817</v>
      </c>
      <c r="N11" s="45">
        <f>IF(ISNUMBER(Results!H7),Results!H7,NA())</f>
        <v>1.3269874329243966E-2</v>
      </c>
      <c r="O11" s="3" t="str">
        <f>Results!J7</f>
        <v>C</v>
      </c>
      <c r="IS11" s="3" t="str">
        <f>'miRNA Table'!A7</f>
        <v>A05</v>
      </c>
      <c r="IT11" s="3" t="str">
        <f>'miRNA Table'!C7</f>
        <v>hsa-miR-335-5p</v>
      </c>
      <c r="IU11" s="44">
        <f t="shared" si="0"/>
        <v>-0.24611111111110817</v>
      </c>
      <c r="IV11" s="45">
        <f t="shared" si="0"/>
        <v>1.3269874329243966E-2</v>
      </c>
    </row>
    <row r="12" spans="1:256" ht="15" customHeight="1" x14ac:dyDescent="0.25">
      <c r="B12" s="50">
        <v>1</v>
      </c>
      <c r="C12" s="48">
        <f>LOG(D$1,2)</f>
        <v>1.5849625007211563</v>
      </c>
      <c r="D12" s="48">
        <f>-1*C12</f>
        <v>-1.5849625007211563</v>
      </c>
      <c r="E12" s="49">
        <v>0</v>
      </c>
      <c r="K12" s="3" t="str">
        <f>'miRNA Table'!A8</f>
        <v>A06</v>
      </c>
      <c r="L12" s="3" t="str">
        <f>'miRNA Table'!C8</f>
        <v>hsa-miR-196a-5p</v>
      </c>
      <c r="M12" s="44">
        <f>IF(ISNUMBER(Results!G8),LOG(Results!G8,2),NA())</f>
        <v>2.1772222222222219</v>
      </c>
      <c r="N12" s="45">
        <f>IF(ISNUMBER(Results!H8),Results!H8,NA())</f>
        <v>2.7171260747681047E-3</v>
      </c>
      <c r="O12" s="3" t="str">
        <f>Results!J8</f>
        <v>OKAY</v>
      </c>
      <c r="IS12" s="3" t="str">
        <f>'miRNA Table'!A8</f>
        <v>A06</v>
      </c>
      <c r="IT12" s="3" t="str">
        <f>'miRNA Table'!C8</f>
        <v>hsa-miR-196a-5p</v>
      </c>
      <c r="IU12" s="44">
        <f t="shared" si="0"/>
        <v>2.1772222222222219</v>
      </c>
      <c r="IV12" s="45">
        <f t="shared" si="0"/>
        <v>2.7171260747681047E-3</v>
      </c>
    </row>
    <row r="13" spans="1:256" ht="15" customHeight="1" x14ac:dyDescent="0.25">
      <c r="B13" s="51">
        <f>10^(ROUND(LOG(MIN(IV7:IV90)),0)-1)</f>
        <v>1E-8</v>
      </c>
      <c r="C13" s="42">
        <f>LOG(D$1,2)</f>
        <v>1.5849625007211563</v>
      </c>
      <c r="D13" s="42">
        <f>-1*C13</f>
        <v>-1.5849625007211563</v>
      </c>
      <c r="E13" s="43">
        <v>0</v>
      </c>
      <c r="K13" s="3" t="str">
        <f>'miRNA Table'!A9</f>
        <v>A07</v>
      </c>
      <c r="L13" s="3" t="str">
        <f>'miRNA Table'!C9</f>
        <v>hsa-miR-125a-5p</v>
      </c>
      <c r="M13" s="44">
        <f>IF(ISNUMBER(Results!G9),LOG(Results!G9,2),NA())</f>
        <v>-0.24611111111110817</v>
      </c>
      <c r="N13" s="45">
        <f>IF(ISNUMBER(Results!H9),Results!H9,NA())</f>
        <v>1.3269874329243966E-2</v>
      </c>
      <c r="O13" s="3" t="str">
        <f>Results!J9</f>
        <v>C</v>
      </c>
      <c r="IS13" s="3" t="str">
        <f>'miRNA Table'!A9</f>
        <v>A07</v>
      </c>
      <c r="IT13" s="3" t="str">
        <f>'miRNA Table'!C9</f>
        <v>hsa-miR-125a-5p</v>
      </c>
      <c r="IU13" s="44">
        <f t="shared" si="0"/>
        <v>-0.24611111111110817</v>
      </c>
      <c r="IV13" s="45">
        <f t="shared" si="0"/>
        <v>1.3269874329243966E-2</v>
      </c>
    </row>
    <row r="14" spans="1:256" ht="15" customHeight="1" x14ac:dyDescent="0.25">
      <c r="K14" s="3" t="str">
        <f>'miRNA Table'!A10</f>
        <v>A08</v>
      </c>
      <c r="L14" s="3" t="str">
        <f>'miRNA Table'!C10</f>
        <v>hsa-miR-142-5p</v>
      </c>
      <c r="M14" s="44">
        <f>IF(ISNUMBER(Results!G10),LOG(Results!G10,2),NA())</f>
        <v>-2.3527777777777761</v>
      </c>
      <c r="N14" s="45">
        <f>IF(ISNUMBER(Results!H10),Results!H10,NA())</f>
        <v>9.8737109424618906E-6</v>
      </c>
      <c r="O14" s="3" t="str">
        <f>Results!J10</f>
        <v>OKAY</v>
      </c>
      <c r="IS14" s="3" t="str">
        <f>'miRNA Table'!A10</f>
        <v>A08</v>
      </c>
      <c r="IT14" s="3" t="str">
        <f>'miRNA Table'!C10</f>
        <v>hsa-miR-142-5p</v>
      </c>
      <c r="IU14" s="44">
        <f t="shared" si="0"/>
        <v>-2.3527777777777761</v>
      </c>
      <c r="IV14" s="45">
        <f t="shared" si="0"/>
        <v>9.8737109424618906E-6</v>
      </c>
    </row>
    <row r="15" spans="1:256" ht="15" customHeight="1" x14ac:dyDescent="0.25">
      <c r="K15" s="3" t="str">
        <f>'miRNA Table'!A11</f>
        <v>A09</v>
      </c>
      <c r="L15" s="3" t="str">
        <f>'miRNA Table'!C11</f>
        <v>hsa-miR-96-5p</v>
      </c>
      <c r="M15" s="44">
        <f>IF(ISNUMBER(Results!G11),LOG(Results!G11,2),NA())</f>
        <v>4.1272222222222226</v>
      </c>
      <c r="N15" s="45">
        <f>IF(ISNUMBER(Results!H11),Results!H11,NA())</f>
        <v>2.9201059503263593E-7</v>
      </c>
      <c r="O15" s="3" t="str">
        <f>Results!J11</f>
        <v>OKAY</v>
      </c>
      <c r="IS15" s="3" t="str">
        <f>'miRNA Table'!A11</f>
        <v>A09</v>
      </c>
      <c r="IT15" s="3" t="str">
        <f>'miRNA Table'!C11</f>
        <v>hsa-miR-96-5p</v>
      </c>
      <c r="IU15" s="44">
        <f t="shared" si="0"/>
        <v>4.1272222222222226</v>
      </c>
      <c r="IV15" s="45">
        <f t="shared" si="0"/>
        <v>2.9201059503263593E-7</v>
      </c>
    </row>
    <row r="16" spans="1:256" ht="15" customHeight="1" x14ac:dyDescent="0.25">
      <c r="K16" s="3" t="str">
        <f>'miRNA Table'!A12</f>
        <v>A10</v>
      </c>
      <c r="L16" s="3" t="str">
        <f>'miRNA Table'!C12</f>
        <v>hsa-miR-222-3p</v>
      </c>
      <c r="M16" s="44">
        <f>IF(ISNUMBER(Results!G12),LOG(Results!G12,2),NA())</f>
        <v>10.103888888888891</v>
      </c>
      <c r="N16" s="45">
        <f>IF(ISNUMBER(Results!H12),Results!H12,NA())</f>
        <v>1.0399326522365941E-7</v>
      </c>
      <c r="O16" s="3" t="str">
        <f>Results!J12</f>
        <v>OKAY</v>
      </c>
      <c r="IS16" s="3" t="str">
        <f>'miRNA Table'!A12</f>
        <v>A10</v>
      </c>
      <c r="IT16" s="3" t="str">
        <f>'miRNA Table'!C12</f>
        <v>hsa-miR-222-3p</v>
      </c>
      <c r="IU16" s="44">
        <f t="shared" si="0"/>
        <v>10.103888888888891</v>
      </c>
      <c r="IV16" s="45">
        <f t="shared" si="0"/>
        <v>1.0399326522365941E-7</v>
      </c>
    </row>
    <row r="17" spans="11:256" ht="15" customHeight="1" x14ac:dyDescent="0.25">
      <c r="K17" s="3" t="str">
        <f>'miRNA Table'!A13</f>
        <v>A11</v>
      </c>
      <c r="L17" s="3" t="str">
        <f>'miRNA Table'!C13</f>
        <v>hsa-miR-148b-3p</v>
      </c>
      <c r="M17" s="44">
        <f>IF(ISNUMBER(Results!G13),LOG(Results!G13,2),NA())</f>
        <v>0.75055555555555631</v>
      </c>
      <c r="N17" s="45">
        <f>IF(ISNUMBER(Results!H13),Results!H13,NA())</f>
        <v>0.15891164559799359</v>
      </c>
      <c r="O17" s="3" t="str">
        <f>Results!J13</f>
        <v>B</v>
      </c>
      <c r="IS17" s="3" t="str">
        <f>'miRNA Table'!A13</f>
        <v>A11</v>
      </c>
      <c r="IT17" s="3" t="str">
        <f>'miRNA Table'!C13</f>
        <v>hsa-miR-148b-3p</v>
      </c>
      <c r="IU17" s="44">
        <f t="shared" si="0"/>
        <v>0.75055555555555631</v>
      </c>
      <c r="IV17" s="45">
        <f t="shared" si="0"/>
        <v>0.15891164559799359</v>
      </c>
    </row>
    <row r="18" spans="11:256" ht="15" customHeight="1" x14ac:dyDescent="0.25">
      <c r="K18" s="3" t="str">
        <f>'miRNA Table'!A14</f>
        <v>A12</v>
      </c>
      <c r="L18" s="3" t="str">
        <f>'miRNA Table'!C14</f>
        <v>hsa-miR-92a-3p</v>
      </c>
      <c r="M18" s="44">
        <f>IF(ISNUMBER(Results!G14),LOG(Results!G14,2),NA())</f>
        <v>2.0072222222222234</v>
      </c>
      <c r="N18" s="45">
        <f>IF(ISNUMBER(Results!H14),Results!H14,NA())</f>
        <v>2.2233561375751111E-4</v>
      </c>
      <c r="O18" s="3" t="str">
        <f>Results!J14</f>
        <v>OKAY</v>
      </c>
      <c r="IS18" s="3" t="str">
        <f>'miRNA Table'!A14</f>
        <v>A12</v>
      </c>
      <c r="IT18" s="3" t="str">
        <f>'miRNA Table'!C14</f>
        <v>hsa-miR-92a-3p</v>
      </c>
      <c r="IU18" s="44">
        <f t="shared" si="0"/>
        <v>2.0072222222222234</v>
      </c>
      <c r="IV18" s="45">
        <f t="shared" si="0"/>
        <v>2.2233561375751111E-4</v>
      </c>
    </row>
    <row r="19" spans="11:256" ht="15" customHeight="1" x14ac:dyDescent="0.25">
      <c r="K19" s="3" t="str">
        <f>'miRNA Table'!A15</f>
        <v>B01</v>
      </c>
      <c r="L19" s="3" t="str">
        <f>'miRNA Table'!C15</f>
        <v>hsa-miR-184</v>
      </c>
      <c r="M19" s="44">
        <f>IF(ISNUMBER(Results!G15),LOG(Results!G15,2),NA())</f>
        <v>-1.266111111111107</v>
      </c>
      <c r="N19" s="45">
        <f>IF(ISNUMBER(Results!H15),Results!H15,NA())</f>
        <v>0.15853367796317155</v>
      </c>
      <c r="O19" s="3" t="str">
        <f>Results!J15</f>
        <v>B</v>
      </c>
      <c r="IS19" s="3" t="str">
        <f>'miRNA Table'!A15</f>
        <v>B01</v>
      </c>
      <c r="IT19" s="3" t="str">
        <f>'miRNA Table'!C15</f>
        <v>hsa-miR-184</v>
      </c>
      <c r="IU19" s="44">
        <f t="shared" si="0"/>
        <v>-1.266111111111107</v>
      </c>
      <c r="IV19" s="45">
        <f t="shared" si="0"/>
        <v>0.15853367796317155</v>
      </c>
    </row>
    <row r="20" spans="11:256" ht="15" customHeight="1" x14ac:dyDescent="0.25">
      <c r="K20" s="3" t="str">
        <f>'miRNA Table'!A16</f>
        <v>B02</v>
      </c>
      <c r="L20" s="3" t="str">
        <f>'miRNA Table'!C16</f>
        <v>hsa-miR-214-3p</v>
      </c>
      <c r="M20" s="44">
        <f>IF(ISNUMBER(Results!G16),LOG(Results!G16,2),NA())</f>
        <v>0.71722222222222343</v>
      </c>
      <c r="N20" s="45">
        <f>IF(ISNUMBER(Results!H16),Results!H16,NA())</f>
        <v>0.32570134701852199</v>
      </c>
      <c r="O20" s="3" t="str">
        <f>Results!J16</f>
        <v>B</v>
      </c>
      <c r="IS20" s="3" t="str">
        <f>'miRNA Table'!A16</f>
        <v>B02</v>
      </c>
      <c r="IT20" s="3" t="str">
        <f>'miRNA Table'!C16</f>
        <v>hsa-miR-214-3p</v>
      </c>
      <c r="IU20" s="44">
        <f t="shared" si="0"/>
        <v>0.71722222222222343</v>
      </c>
      <c r="IV20" s="45">
        <f t="shared" si="0"/>
        <v>0.32570134701852199</v>
      </c>
    </row>
    <row r="21" spans="11:256" ht="15" customHeight="1" x14ac:dyDescent="0.25">
      <c r="K21" s="3" t="str">
        <f>'miRNA Table'!A17</f>
        <v>B03</v>
      </c>
      <c r="L21" s="3" t="str">
        <f>'miRNA Table'!C17</f>
        <v>hsa-miR-15a-5p</v>
      </c>
      <c r="M21" s="44">
        <f>IF(ISNUMBER(Results!G17),LOG(Results!G17,2),NA())</f>
        <v>0.10388888888888979</v>
      </c>
      <c r="N21" s="45">
        <f>IF(ISNUMBER(Results!H17),Results!H17,NA())</f>
        <v>0.29194181899169919</v>
      </c>
      <c r="O21" s="3" t="str">
        <f>Results!J17</f>
        <v>OKAY</v>
      </c>
      <c r="IS21" s="3" t="str">
        <f>'miRNA Table'!A17</f>
        <v>B03</v>
      </c>
      <c r="IT21" s="3" t="str">
        <f>'miRNA Table'!C17</f>
        <v>hsa-miR-15a-5p</v>
      </c>
      <c r="IU21" s="44">
        <f t="shared" si="0"/>
        <v>0.10388888888888979</v>
      </c>
      <c r="IV21" s="45">
        <f t="shared" si="0"/>
        <v>0.29194181899169919</v>
      </c>
    </row>
    <row r="22" spans="11:256" ht="15" customHeight="1" x14ac:dyDescent="0.25">
      <c r="K22" s="3" t="str">
        <f>'miRNA Table'!A18</f>
        <v>B04</v>
      </c>
      <c r="L22" s="3" t="str">
        <f>'miRNA Table'!C18</f>
        <v>hsa-miR-378a-3p</v>
      </c>
      <c r="M22" s="44">
        <f>IF(ISNUMBER(Results!G18),LOG(Results!G18,2),NA())</f>
        <v>-0.24611111111110817</v>
      </c>
      <c r="N22" s="45">
        <f>IF(ISNUMBER(Results!H18),Results!H18,NA())</f>
        <v>1.3269874329243966E-2</v>
      </c>
      <c r="O22" s="3" t="str">
        <f>Results!J18</f>
        <v>C</v>
      </c>
      <c r="IS22" s="3" t="str">
        <f>'miRNA Table'!A18</f>
        <v>B04</v>
      </c>
      <c r="IT22" s="3" t="str">
        <f>'miRNA Table'!C18</f>
        <v>hsa-miR-378a-3p</v>
      </c>
      <c r="IU22" s="44">
        <f t="shared" si="0"/>
        <v>-0.24611111111110817</v>
      </c>
      <c r="IV22" s="45">
        <f t="shared" si="0"/>
        <v>1.3269874329243966E-2</v>
      </c>
    </row>
    <row r="23" spans="11:256" ht="15" customHeight="1" x14ac:dyDescent="0.25">
      <c r="K23" s="3" t="str">
        <f>'miRNA Table'!A19</f>
        <v>B05</v>
      </c>
      <c r="L23" s="3" t="str">
        <f>'miRNA Table'!C19</f>
        <v>hsa-let-7b-5p</v>
      </c>
      <c r="M23" s="44">
        <f>IF(ISNUMBER(Results!G19),LOG(Results!G19,2),NA())</f>
        <v>-0.24611111111110817</v>
      </c>
      <c r="N23" s="45">
        <f>IF(ISNUMBER(Results!H19),Results!H19,NA())</f>
        <v>1.3269874329243966E-2</v>
      </c>
      <c r="O23" s="3" t="str">
        <f>Results!J19</f>
        <v>C</v>
      </c>
      <c r="IS23" s="3" t="str">
        <f>'miRNA Table'!A19</f>
        <v>B05</v>
      </c>
      <c r="IT23" s="3" t="str">
        <f>'miRNA Table'!C19</f>
        <v>hsa-let-7b-5p</v>
      </c>
      <c r="IU23" s="44">
        <f t="shared" si="0"/>
        <v>-0.24611111111110817</v>
      </c>
      <c r="IV23" s="45">
        <f t="shared" si="0"/>
        <v>1.3269874329243966E-2</v>
      </c>
    </row>
    <row r="24" spans="11:256" ht="15" customHeight="1" x14ac:dyDescent="0.25">
      <c r="K24" s="3" t="str">
        <f>'miRNA Table'!A20</f>
        <v>B06</v>
      </c>
      <c r="L24" s="3" t="str">
        <f>'miRNA Table'!C20</f>
        <v>hsa-miR-205-5p</v>
      </c>
      <c r="M24" s="44">
        <f>IF(ISNUMBER(Results!G20),LOG(Results!G20,2),NA())</f>
        <v>-0.24611111111110817</v>
      </c>
      <c r="N24" s="45">
        <f>IF(ISNUMBER(Results!H20),Results!H20,NA())</f>
        <v>1.3269874329243966E-2</v>
      </c>
      <c r="O24" s="3" t="str">
        <f>Results!J20</f>
        <v>C</v>
      </c>
      <c r="IS24" s="3" t="str">
        <f>'miRNA Table'!A20</f>
        <v>B06</v>
      </c>
      <c r="IT24" s="3" t="str">
        <f>'miRNA Table'!C20</f>
        <v>hsa-miR-205-5p</v>
      </c>
      <c r="IU24" s="44">
        <f t="shared" si="0"/>
        <v>-0.24611111111110817</v>
      </c>
      <c r="IV24" s="45">
        <f t="shared" si="0"/>
        <v>1.3269874329243966E-2</v>
      </c>
    </row>
    <row r="25" spans="11:256" ht="15" customHeight="1" x14ac:dyDescent="0.25">
      <c r="K25" s="3" t="str">
        <f>'miRNA Table'!A21</f>
        <v>B07</v>
      </c>
      <c r="L25" s="3" t="str">
        <f>'miRNA Table'!C21</f>
        <v>hsa-miR-181a-5p</v>
      </c>
      <c r="M25" s="44">
        <f>IF(ISNUMBER(Results!G21),LOG(Results!G21,2),NA())</f>
        <v>-0.87277777777777521</v>
      </c>
      <c r="N25" s="45">
        <f>IF(ISNUMBER(Results!H21),Results!H21,NA())</f>
        <v>0.31015441004200361</v>
      </c>
      <c r="O25" s="3" t="str">
        <f>Results!J21</f>
        <v>B</v>
      </c>
      <c r="IS25" s="3" t="str">
        <f>'miRNA Table'!A21</f>
        <v>B07</v>
      </c>
      <c r="IT25" s="3" t="str">
        <f>'miRNA Table'!C21</f>
        <v>hsa-miR-181a-5p</v>
      </c>
      <c r="IU25" s="44">
        <f>IF(ISNUMBER(M25),M25,"")</f>
        <v>-0.87277777777777521</v>
      </c>
      <c r="IV25" s="45">
        <f>IF(ISNUMBER(N25),N25,"")</f>
        <v>0.31015441004200361</v>
      </c>
    </row>
    <row r="26" spans="11:256" ht="15" customHeight="1" x14ac:dyDescent="0.25">
      <c r="K26" s="3" t="str">
        <f>'miRNA Table'!A22</f>
        <v>B08</v>
      </c>
      <c r="L26" s="3" t="str">
        <f>'miRNA Table'!C22</f>
        <v>hsa-miR-130a-3p</v>
      </c>
      <c r="M26" s="44">
        <f>IF(ISNUMBER(Results!G22),LOG(Results!G22,2),NA())</f>
        <v>0.67055555555555579</v>
      </c>
      <c r="N26" s="45">
        <f>IF(ISNUMBER(Results!H22),Results!H22,NA())</f>
        <v>0.58619305620688467</v>
      </c>
      <c r="O26" s="3" t="str">
        <f>Results!J22</f>
        <v>B</v>
      </c>
      <c r="IS26" s="3" t="str">
        <f>'miRNA Table'!A22</f>
        <v>B08</v>
      </c>
      <c r="IT26" s="3" t="str">
        <f>'miRNA Table'!C22</f>
        <v>hsa-miR-130a-3p</v>
      </c>
      <c r="IU26" s="44">
        <f t="shared" ref="IU26:IV37" si="1">IF(ISNUMBER(M26),M26,"")</f>
        <v>0.67055555555555579</v>
      </c>
      <c r="IV26" s="45">
        <f t="shared" si="1"/>
        <v>0.58619305620688467</v>
      </c>
    </row>
    <row r="27" spans="11:256" ht="15" customHeight="1" x14ac:dyDescent="0.25">
      <c r="K27" s="3" t="str">
        <f>'miRNA Table'!A23</f>
        <v>B09</v>
      </c>
      <c r="L27" s="3" t="str">
        <f>'miRNA Table'!C23</f>
        <v>hsa-miR-140-5p</v>
      </c>
      <c r="M27" s="44">
        <f>IF(ISNUMBER(Results!G23),LOG(Results!G23,2),NA())</f>
        <v>6.7222222222222752E-2</v>
      </c>
      <c r="N27" s="45">
        <f>IF(ISNUMBER(Results!H23),Results!H23,NA())</f>
        <v>0.71950765268466577</v>
      </c>
      <c r="O27" s="3" t="str">
        <f>Results!J23</f>
        <v>B</v>
      </c>
      <c r="IS27" s="3" t="str">
        <f>'miRNA Table'!A23</f>
        <v>B09</v>
      </c>
      <c r="IT27" s="3" t="str">
        <f>'miRNA Table'!C23</f>
        <v>hsa-miR-140-5p</v>
      </c>
      <c r="IU27" s="44">
        <f t="shared" si="1"/>
        <v>6.7222222222222752E-2</v>
      </c>
      <c r="IV27" s="45">
        <f t="shared" si="1"/>
        <v>0.71950765268466577</v>
      </c>
    </row>
    <row r="28" spans="11:256" ht="15" customHeight="1" x14ac:dyDescent="0.25">
      <c r="K28" s="3" t="str">
        <f>'miRNA Table'!A24</f>
        <v>B10</v>
      </c>
      <c r="L28" s="3" t="str">
        <f>'miRNA Table'!C24</f>
        <v>hsa-miR-20a-5p</v>
      </c>
      <c r="M28" s="44">
        <f>IF(ISNUMBER(Results!G24),LOG(Results!G24,2),NA())</f>
        <v>0.2372222222222255</v>
      </c>
      <c r="N28" s="45">
        <f>IF(ISNUMBER(Results!H24),Results!H24,NA())</f>
        <v>0.5373302801141292</v>
      </c>
      <c r="O28" s="3" t="str">
        <f>Results!J24</f>
        <v>B</v>
      </c>
      <c r="IS28" s="3" t="str">
        <f>'miRNA Table'!A24</f>
        <v>B10</v>
      </c>
      <c r="IT28" s="3" t="str">
        <f>'miRNA Table'!C24</f>
        <v>hsa-miR-20a-5p</v>
      </c>
      <c r="IU28" s="44">
        <f t="shared" si="1"/>
        <v>0.2372222222222255</v>
      </c>
      <c r="IV28" s="45">
        <f t="shared" si="1"/>
        <v>0.5373302801141292</v>
      </c>
    </row>
    <row r="29" spans="11:256" ht="15" customHeight="1" x14ac:dyDescent="0.25">
      <c r="K29" s="3" t="str">
        <f>'miRNA Table'!A25</f>
        <v>B11</v>
      </c>
      <c r="L29" s="3" t="str">
        <f>'miRNA Table'!C25</f>
        <v>hsa-miR-146b-5p</v>
      </c>
      <c r="M29" s="44">
        <f>IF(ISNUMBER(Results!G25),LOG(Results!G25,2),NA())</f>
        <v>-0.1027777777777777</v>
      </c>
      <c r="N29" s="45">
        <f>IF(ISNUMBER(Results!H25),Results!H25,NA())</f>
        <v>0.74815134873969835</v>
      </c>
      <c r="O29" s="3" t="str">
        <f>Results!J25</f>
        <v>B</v>
      </c>
      <c r="IS29" s="3" t="str">
        <f>'miRNA Table'!A25</f>
        <v>B11</v>
      </c>
      <c r="IT29" s="3" t="str">
        <f>'miRNA Table'!C25</f>
        <v>hsa-miR-146b-5p</v>
      </c>
      <c r="IU29" s="44">
        <f t="shared" si="1"/>
        <v>-0.1027777777777777</v>
      </c>
      <c r="IV29" s="45">
        <f t="shared" si="1"/>
        <v>0.74815134873969835</v>
      </c>
    </row>
    <row r="30" spans="11:256" ht="15" customHeight="1" x14ac:dyDescent="0.25">
      <c r="K30" s="3" t="str">
        <f>'miRNA Table'!A26</f>
        <v>B12</v>
      </c>
      <c r="L30" s="3" t="str">
        <f>'miRNA Table'!C26</f>
        <v>hsa-miR-132-3p</v>
      </c>
      <c r="M30" s="44">
        <f>IF(ISNUMBER(Results!G26),LOG(Results!G26,2),NA())</f>
        <v>-4.129444444444446</v>
      </c>
      <c r="N30" s="45">
        <f>IF(ISNUMBER(Results!H26),Results!H26,NA())</f>
        <v>1.1009489549526376E-3</v>
      </c>
      <c r="O30" s="3" t="str">
        <f>Results!J26</f>
        <v>A</v>
      </c>
      <c r="IS30" s="3" t="str">
        <f>'miRNA Table'!A26</f>
        <v>B12</v>
      </c>
      <c r="IT30" s="3" t="str">
        <f>'miRNA Table'!C26</f>
        <v>hsa-miR-132-3p</v>
      </c>
      <c r="IU30" s="44">
        <f t="shared" si="1"/>
        <v>-4.129444444444446</v>
      </c>
      <c r="IV30" s="45">
        <f t="shared" si="1"/>
        <v>1.1009489549526376E-3</v>
      </c>
    </row>
    <row r="31" spans="11:256" ht="15" customHeight="1" x14ac:dyDescent="0.25">
      <c r="K31" s="3" t="str">
        <f>'miRNA Table'!A27</f>
        <v>C01</v>
      </c>
      <c r="L31" s="3" t="str">
        <f>'miRNA Table'!C27</f>
        <v>hsa-miR-193b-3p</v>
      </c>
      <c r="M31" s="44">
        <f>IF(ISNUMBER(Results!G27),LOG(Results!G27,2),NA())</f>
        <v>-0.24611111111110817</v>
      </c>
      <c r="N31" s="45">
        <f>IF(ISNUMBER(Results!H27),Results!H27,NA())</f>
        <v>1.3269874329243966E-2</v>
      </c>
      <c r="O31" s="3" t="str">
        <f>Results!J27</f>
        <v>C</v>
      </c>
      <c r="IS31" s="3" t="str">
        <f>'miRNA Table'!A27</f>
        <v>C01</v>
      </c>
      <c r="IT31" s="3" t="str">
        <f>'miRNA Table'!C27</f>
        <v>hsa-miR-193b-3p</v>
      </c>
      <c r="IU31" s="44">
        <f t="shared" si="1"/>
        <v>-0.24611111111110817</v>
      </c>
      <c r="IV31" s="45">
        <f t="shared" si="1"/>
        <v>1.3269874329243966E-2</v>
      </c>
    </row>
    <row r="32" spans="11:256" ht="15" customHeight="1" x14ac:dyDescent="0.25">
      <c r="K32" s="3" t="str">
        <f>'miRNA Table'!A28</f>
        <v>C02</v>
      </c>
      <c r="L32" s="3" t="str">
        <f>'miRNA Table'!C28</f>
        <v>hsa-miR-183-5p</v>
      </c>
      <c r="M32" s="44">
        <f>IF(ISNUMBER(Results!G28),LOG(Results!G28,2),NA())</f>
        <v>-2.282777777777778</v>
      </c>
      <c r="N32" s="45">
        <f>IF(ISNUMBER(Results!H28),Results!H28,NA())</f>
        <v>3.5854572982385044E-3</v>
      </c>
      <c r="O32" s="3" t="str">
        <f>Results!J28</f>
        <v>A</v>
      </c>
      <c r="IS32" s="3" t="str">
        <f>'miRNA Table'!A28</f>
        <v>C02</v>
      </c>
      <c r="IT32" s="3" t="str">
        <f>'miRNA Table'!C28</f>
        <v>hsa-miR-183-5p</v>
      </c>
      <c r="IU32" s="44">
        <f t="shared" si="1"/>
        <v>-2.282777777777778</v>
      </c>
      <c r="IV32" s="45">
        <f t="shared" si="1"/>
        <v>3.5854572982385044E-3</v>
      </c>
    </row>
    <row r="33" spans="11:256" ht="15" customHeight="1" x14ac:dyDescent="0.25">
      <c r="K33" s="3" t="str">
        <f>'miRNA Table'!A29</f>
        <v>C03</v>
      </c>
      <c r="L33" s="3" t="str">
        <f>'miRNA Table'!C29</f>
        <v>hsa-miR-34c-5p</v>
      </c>
      <c r="M33" s="44">
        <f>IF(ISNUMBER(Results!G29),LOG(Results!G29,2),NA())</f>
        <v>8.5972222222222232</v>
      </c>
      <c r="N33" s="45">
        <f>IF(ISNUMBER(Results!H29),Results!H29,NA())</f>
        <v>4.4129409627296976E-8</v>
      </c>
      <c r="O33" s="3" t="str">
        <f>Results!J29</f>
        <v>OKAY</v>
      </c>
      <c r="IS33" s="3" t="str">
        <f>'miRNA Table'!A29</f>
        <v>C03</v>
      </c>
      <c r="IT33" s="3" t="str">
        <f>'miRNA Table'!C29</f>
        <v>hsa-miR-34c-5p</v>
      </c>
      <c r="IU33" s="44">
        <f t="shared" si="1"/>
        <v>8.5972222222222232</v>
      </c>
      <c r="IV33" s="45">
        <f t="shared" si="1"/>
        <v>4.4129409627296976E-8</v>
      </c>
    </row>
    <row r="34" spans="11:256" ht="15" customHeight="1" x14ac:dyDescent="0.25">
      <c r="K34" s="3" t="str">
        <f>'miRNA Table'!A30</f>
        <v>C04</v>
      </c>
      <c r="L34" s="3" t="str">
        <f>'miRNA Table'!C30</f>
        <v>hsa-miR-30c-5p</v>
      </c>
      <c r="M34" s="44">
        <f>IF(ISNUMBER(Results!G30),LOG(Results!G30,2),NA())</f>
        <v>-1.1194444444444442</v>
      </c>
      <c r="N34" s="45">
        <f>IF(ISNUMBER(Results!H30),Results!H30,NA())</f>
        <v>6.155721235279135E-3</v>
      </c>
      <c r="O34" s="3" t="str">
        <f>Results!J30</f>
        <v>OKAY</v>
      </c>
      <c r="IS34" s="3" t="str">
        <f>'miRNA Table'!A30</f>
        <v>C04</v>
      </c>
      <c r="IT34" s="3" t="str">
        <f>'miRNA Table'!C30</f>
        <v>hsa-miR-30c-5p</v>
      </c>
      <c r="IU34" s="44">
        <f t="shared" si="1"/>
        <v>-1.1194444444444442</v>
      </c>
      <c r="IV34" s="45">
        <f t="shared" si="1"/>
        <v>6.155721235279135E-3</v>
      </c>
    </row>
    <row r="35" spans="11:256" ht="15" customHeight="1" x14ac:dyDescent="0.25">
      <c r="K35" s="3" t="str">
        <f>'miRNA Table'!A31</f>
        <v>C05</v>
      </c>
      <c r="L35" s="3" t="str">
        <f>'miRNA Table'!C31</f>
        <v>hsa-miR-148a-3p</v>
      </c>
      <c r="M35" s="44">
        <f>IF(ISNUMBER(Results!G31),LOG(Results!G31,2),NA())</f>
        <v>5.530555555555555</v>
      </c>
      <c r="N35" s="45">
        <f>IF(ISNUMBER(Results!H31),Results!H31,NA())</f>
        <v>3.4872777960952895E-5</v>
      </c>
      <c r="O35" s="3" t="str">
        <f>Results!J31</f>
        <v>OKAY</v>
      </c>
      <c r="IS35" s="3" t="str">
        <f>'miRNA Table'!A31</f>
        <v>C05</v>
      </c>
      <c r="IT35" s="3" t="str">
        <f>'miRNA Table'!C31</f>
        <v>hsa-miR-148a-3p</v>
      </c>
      <c r="IU35" s="44">
        <f t="shared" si="1"/>
        <v>5.530555555555555</v>
      </c>
      <c r="IV35" s="45">
        <f t="shared" si="1"/>
        <v>3.4872777960952895E-5</v>
      </c>
    </row>
    <row r="36" spans="11:256" ht="15" customHeight="1" x14ac:dyDescent="0.25">
      <c r="K36" s="3" t="str">
        <f>'miRNA Table'!A32</f>
        <v>C06</v>
      </c>
      <c r="L36" s="3" t="str">
        <f>'miRNA Table'!C32</f>
        <v>hsa-miR-134-5p</v>
      </c>
      <c r="M36" s="44">
        <f>IF(ISNUMBER(Results!G32),LOG(Results!G32,2),NA())</f>
        <v>6.6538888888888916</v>
      </c>
      <c r="N36" s="45">
        <f>IF(ISNUMBER(Results!H32),Results!H32,NA())</f>
        <v>1.1889296705737496E-6</v>
      </c>
      <c r="O36" s="3" t="str">
        <f>Results!J32</f>
        <v>A</v>
      </c>
      <c r="IS36" s="3" t="str">
        <f>'miRNA Table'!A32</f>
        <v>C06</v>
      </c>
      <c r="IT36" s="3" t="str">
        <f>'miRNA Table'!C32</f>
        <v>hsa-miR-134-5p</v>
      </c>
      <c r="IU36" s="44">
        <f t="shared" si="1"/>
        <v>6.6538888888888916</v>
      </c>
      <c r="IV36" s="45">
        <f t="shared" si="1"/>
        <v>1.1889296705737496E-6</v>
      </c>
    </row>
    <row r="37" spans="11:256" ht="15" customHeight="1" x14ac:dyDescent="0.25">
      <c r="K37" s="3" t="str">
        <f>'miRNA Table'!A33</f>
        <v>C07</v>
      </c>
      <c r="L37" s="3" t="str">
        <f>'miRNA Table'!C33</f>
        <v>hsa-let-7g-5p</v>
      </c>
      <c r="M37" s="44">
        <f>IF(ISNUMBER(Results!G33),LOG(Results!G33,2),NA())</f>
        <v>-0.24944444444444266</v>
      </c>
      <c r="N37" s="45">
        <f>IF(ISNUMBER(Results!H33),Results!H33,NA())</f>
        <v>4.8473023083398709E-2</v>
      </c>
      <c r="O37" s="3" t="str">
        <f>Results!J33</f>
        <v>OKAY</v>
      </c>
      <c r="IS37" s="3" t="str">
        <f>'miRNA Table'!A33</f>
        <v>C07</v>
      </c>
      <c r="IT37" s="3" t="str">
        <f>'miRNA Table'!C33</f>
        <v>hsa-let-7g-5p</v>
      </c>
      <c r="IU37" s="44">
        <f t="shared" si="1"/>
        <v>-0.24944444444444266</v>
      </c>
      <c r="IV37" s="45">
        <f t="shared" si="1"/>
        <v>4.8473023083398709E-2</v>
      </c>
    </row>
    <row r="38" spans="11:256" ht="15" customHeight="1" x14ac:dyDescent="0.25">
      <c r="K38" s="3" t="str">
        <f>'miRNA Table'!A34</f>
        <v>C08</v>
      </c>
      <c r="L38" s="3" t="str">
        <f>'miRNA Table'!C34</f>
        <v>hsa-miR-138-5p</v>
      </c>
      <c r="M38" s="44">
        <f>IF(ISNUMBER(Results!G34),LOG(Results!G34,2),NA())</f>
        <v>-2.5294444444444397</v>
      </c>
      <c r="N38" s="45">
        <f>IF(ISNUMBER(Results!H34),Results!H34,NA())</f>
        <v>5.0712476864476545E-2</v>
      </c>
      <c r="O38" s="3" t="str">
        <f>Results!J34</f>
        <v>B</v>
      </c>
      <c r="IS38" s="3" t="str">
        <f>'miRNA Table'!A34</f>
        <v>C08</v>
      </c>
      <c r="IT38" s="3" t="str">
        <f>'miRNA Table'!C34</f>
        <v>hsa-miR-138-5p</v>
      </c>
      <c r="IU38" s="44">
        <f>IF(ISNUMBER(M38),M38,"")</f>
        <v>-2.5294444444444397</v>
      </c>
      <c r="IV38" s="45">
        <f>IF(ISNUMBER(N38),N38,"")</f>
        <v>5.0712476864476545E-2</v>
      </c>
    </row>
    <row r="39" spans="11:256" ht="15" customHeight="1" x14ac:dyDescent="0.25">
      <c r="K39" s="3" t="str">
        <f>'miRNA Table'!A35</f>
        <v>C09</v>
      </c>
      <c r="L39" s="3" t="str">
        <f>'miRNA Table'!C35</f>
        <v>hsa-miR-373-3p</v>
      </c>
      <c r="M39" s="44">
        <f>IF(ISNUMBER(Results!G35),LOG(Results!G35,2),NA())</f>
        <v>11.510555555555555</v>
      </c>
      <c r="N39" s="45">
        <f>IF(ISNUMBER(Results!H35),Results!H35,NA())</f>
        <v>4.2337980893817977E-6</v>
      </c>
      <c r="O39" s="3" t="str">
        <f>Results!J35</f>
        <v>A</v>
      </c>
      <c r="IS39" s="3" t="str">
        <f>'miRNA Table'!A35</f>
        <v>C09</v>
      </c>
      <c r="IT39" s="3" t="str">
        <f>'miRNA Table'!C35</f>
        <v>hsa-miR-373-3p</v>
      </c>
      <c r="IU39" s="44">
        <f t="shared" ref="IU39:IV49" si="2">IF(ISNUMBER(M39),M39,"")</f>
        <v>11.510555555555555</v>
      </c>
      <c r="IV39" s="45">
        <f t="shared" si="2"/>
        <v>4.2337980893817977E-6</v>
      </c>
    </row>
    <row r="40" spans="11:256" ht="15" customHeight="1" x14ac:dyDescent="0.25">
      <c r="K40" s="3" t="str">
        <f>'miRNA Table'!A36</f>
        <v>C10</v>
      </c>
      <c r="L40" s="3" t="str">
        <f>'miRNA Table'!C36</f>
        <v>hsa-let-7c-5p</v>
      </c>
      <c r="M40" s="44">
        <f>IF(ISNUMBER(Results!G36),LOG(Results!G36,2),NA())</f>
        <v>-0.40944444444444439</v>
      </c>
      <c r="N40" s="45">
        <f>IF(ISNUMBER(Results!H36),Results!H36,NA())</f>
        <v>4.0588382613275338E-3</v>
      </c>
      <c r="O40" s="3" t="str">
        <f>Results!J36</f>
        <v>OKAY</v>
      </c>
      <c r="IS40" s="3" t="str">
        <f>'miRNA Table'!A36</f>
        <v>C10</v>
      </c>
      <c r="IT40" s="3" t="str">
        <f>'miRNA Table'!C36</f>
        <v>hsa-let-7c-5p</v>
      </c>
      <c r="IU40" s="44">
        <f t="shared" si="2"/>
        <v>-0.40944444444444439</v>
      </c>
      <c r="IV40" s="45">
        <f t="shared" si="2"/>
        <v>4.0588382613275338E-3</v>
      </c>
    </row>
    <row r="41" spans="11:256" ht="15" customHeight="1" x14ac:dyDescent="0.25">
      <c r="K41" s="3" t="str">
        <f>'miRNA Table'!A37</f>
        <v>C11</v>
      </c>
      <c r="L41" s="3" t="str">
        <f>'miRNA Table'!C37</f>
        <v>hsa-let-7e-5p</v>
      </c>
      <c r="M41" s="44">
        <f>IF(ISNUMBER(Results!G37),LOG(Results!G37,2),NA())</f>
        <v>-2.1561111111111102</v>
      </c>
      <c r="N41" s="45">
        <f>IF(ISNUMBER(Results!H37),Results!H37,NA())</f>
        <v>1.0249745315910994E-3</v>
      </c>
      <c r="O41" s="3" t="str">
        <f>Results!J37</f>
        <v>OKAY</v>
      </c>
      <c r="IS41" s="3" t="str">
        <f>'miRNA Table'!A37</f>
        <v>C11</v>
      </c>
      <c r="IT41" s="3" t="str">
        <f>'miRNA Table'!C37</f>
        <v>hsa-let-7e-5p</v>
      </c>
      <c r="IU41" s="44">
        <f t="shared" si="2"/>
        <v>-2.1561111111111102</v>
      </c>
      <c r="IV41" s="45">
        <f t="shared" si="2"/>
        <v>1.0249745315910994E-3</v>
      </c>
    </row>
    <row r="42" spans="11:256" ht="15" customHeight="1" x14ac:dyDescent="0.25">
      <c r="K42" s="3" t="str">
        <f>'miRNA Table'!A38</f>
        <v>C12</v>
      </c>
      <c r="L42" s="3" t="str">
        <f>'miRNA Table'!C38</f>
        <v>hsa-miR-218-5p</v>
      </c>
      <c r="M42" s="44">
        <f>IF(ISNUMBER(Results!G38),LOG(Results!G38,2),NA())</f>
        <v>-1.519444444444443</v>
      </c>
      <c r="N42" s="45">
        <f>IF(ISNUMBER(Results!H38),Results!H38,NA())</f>
        <v>1.1398409324725128E-6</v>
      </c>
      <c r="O42" s="3" t="str">
        <f>Results!J38</f>
        <v>OKAY</v>
      </c>
      <c r="IS42" s="3" t="str">
        <f>'miRNA Table'!A38</f>
        <v>C12</v>
      </c>
      <c r="IT42" s="3" t="str">
        <f>'miRNA Table'!C38</f>
        <v>hsa-miR-218-5p</v>
      </c>
      <c r="IU42" s="44">
        <f t="shared" si="2"/>
        <v>-1.519444444444443</v>
      </c>
      <c r="IV42" s="45">
        <f t="shared" si="2"/>
        <v>1.1398409324725128E-6</v>
      </c>
    </row>
    <row r="43" spans="11:256" ht="15" customHeight="1" x14ac:dyDescent="0.25">
      <c r="K43" s="3" t="str">
        <f>'miRNA Table'!A39</f>
        <v>D01</v>
      </c>
      <c r="L43" s="3" t="str">
        <f>'miRNA Table'!C39</f>
        <v>hsa-miR-29b-3p</v>
      </c>
      <c r="M43" s="44">
        <f>IF(ISNUMBER(Results!G39),LOG(Results!G39,2),NA())</f>
        <v>12.45055555555556</v>
      </c>
      <c r="N43" s="45">
        <f>IF(ISNUMBER(Results!H39),Results!H39,NA())</f>
        <v>3.9471278812912342E-5</v>
      </c>
      <c r="O43" s="3" t="str">
        <f>Results!J39</f>
        <v>A</v>
      </c>
      <c r="IS43" s="3" t="str">
        <f>'miRNA Table'!A39</f>
        <v>D01</v>
      </c>
      <c r="IT43" s="3" t="str">
        <f>'miRNA Table'!C39</f>
        <v>hsa-miR-29b-3p</v>
      </c>
      <c r="IU43" s="44">
        <f t="shared" si="2"/>
        <v>12.45055555555556</v>
      </c>
      <c r="IV43" s="45">
        <f t="shared" si="2"/>
        <v>3.9471278812912342E-5</v>
      </c>
    </row>
    <row r="44" spans="11:256" ht="15" customHeight="1" x14ac:dyDescent="0.25">
      <c r="K44" s="3" t="str">
        <f>'miRNA Table'!A40</f>
        <v>D02</v>
      </c>
      <c r="L44" s="3" t="str">
        <f>'miRNA Table'!C40</f>
        <v>hsa-miR-146a-5p</v>
      </c>
      <c r="M44" s="44">
        <f>IF(ISNUMBER(Results!G40),LOG(Results!G40,2),NA())</f>
        <v>-0.24611111111110817</v>
      </c>
      <c r="N44" s="45">
        <f>IF(ISNUMBER(Results!H40),Results!H40,NA())</f>
        <v>1.3269874329243966E-2</v>
      </c>
      <c r="O44" s="3" t="str">
        <f>Results!J40</f>
        <v>C</v>
      </c>
      <c r="IS44" s="3" t="str">
        <f>'miRNA Table'!A40</f>
        <v>D02</v>
      </c>
      <c r="IT44" s="3" t="str">
        <f>'miRNA Table'!C40</f>
        <v>hsa-miR-146a-5p</v>
      </c>
      <c r="IU44" s="44">
        <f t="shared" si="2"/>
        <v>-0.24611111111110817</v>
      </c>
      <c r="IV44" s="45">
        <f t="shared" si="2"/>
        <v>1.3269874329243966E-2</v>
      </c>
    </row>
    <row r="45" spans="11:256" ht="15" customHeight="1" x14ac:dyDescent="0.25">
      <c r="K45" s="3" t="str">
        <f>'miRNA Table'!A41</f>
        <v>D03</v>
      </c>
      <c r="L45" s="3" t="str">
        <f>'miRNA Table'!C41</f>
        <v>hsa-miR-135b-5p</v>
      </c>
      <c r="M45" s="44">
        <f>IF(ISNUMBER(Results!G41),LOG(Results!G41,2),NA())</f>
        <v>-1.0761111111111108</v>
      </c>
      <c r="N45" s="45">
        <f>IF(ISNUMBER(Results!H41),Results!H41,NA())</f>
        <v>2.1534617460167889E-3</v>
      </c>
      <c r="O45" s="3" t="str">
        <f>Results!J41</f>
        <v>OKAY</v>
      </c>
      <c r="IS45" s="3" t="str">
        <f>'miRNA Table'!A41</f>
        <v>D03</v>
      </c>
      <c r="IT45" s="3" t="str">
        <f>'miRNA Table'!C41</f>
        <v>hsa-miR-135b-5p</v>
      </c>
      <c r="IU45" s="44">
        <f t="shared" si="2"/>
        <v>-1.0761111111111108</v>
      </c>
      <c r="IV45" s="45">
        <f t="shared" si="2"/>
        <v>2.1534617460167889E-3</v>
      </c>
    </row>
    <row r="46" spans="11:256" ht="15" customHeight="1" x14ac:dyDescent="0.25">
      <c r="K46" s="3" t="str">
        <f>'miRNA Table'!A42</f>
        <v>D04</v>
      </c>
      <c r="L46" s="3" t="str">
        <f>'miRNA Table'!C42</f>
        <v>hsa-miR-206</v>
      </c>
      <c r="M46" s="44">
        <f>IF(ISNUMBER(Results!G42),LOG(Results!G42,2),NA())</f>
        <v>-0.24611111111110817</v>
      </c>
      <c r="N46" s="45">
        <f>IF(ISNUMBER(Results!H42),Results!H42,NA())</f>
        <v>1.3269874329243966E-2</v>
      </c>
      <c r="O46" s="3" t="str">
        <f>Results!J42</f>
        <v>C</v>
      </c>
      <c r="IS46" s="3" t="str">
        <f>'miRNA Table'!A42</f>
        <v>D04</v>
      </c>
      <c r="IT46" s="3" t="str">
        <f>'miRNA Table'!C42</f>
        <v>hsa-miR-206</v>
      </c>
      <c r="IU46" s="44">
        <f t="shared" si="2"/>
        <v>-0.24611111111110817</v>
      </c>
      <c r="IV46" s="45">
        <f t="shared" si="2"/>
        <v>1.3269874329243966E-2</v>
      </c>
    </row>
    <row r="47" spans="11:256" ht="15" customHeight="1" x14ac:dyDescent="0.25">
      <c r="K47" s="3" t="str">
        <f>'miRNA Table'!A43</f>
        <v>D05</v>
      </c>
      <c r="L47" s="3" t="str">
        <f>'miRNA Table'!C43</f>
        <v>hsa-miR-124-3p</v>
      </c>
      <c r="M47" s="44">
        <f>IF(ISNUMBER(Results!G43),LOG(Results!G43,2),NA())</f>
        <v>-0.85277777777777708</v>
      </c>
      <c r="N47" s="45">
        <f>IF(ISNUMBER(Results!H43),Results!H43,NA())</f>
        <v>4.6109451312493482E-3</v>
      </c>
      <c r="O47" s="3" t="str">
        <f>Results!J43</f>
        <v>OKAY</v>
      </c>
      <c r="IS47" s="3" t="str">
        <f>'miRNA Table'!A43</f>
        <v>D05</v>
      </c>
      <c r="IT47" s="3" t="str">
        <f>'miRNA Table'!C43</f>
        <v>hsa-miR-124-3p</v>
      </c>
      <c r="IU47" s="44">
        <f t="shared" si="2"/>
        <v>-0.85277777777777708</v>
      </c>
      <c r="IV47" s="45">
        <f t="shared" si="2"/>
        <v>4.6109451312493482E-3</v>
      </c>
    </row>
    <row r="48" spans="11:256" ht="15" customHeight="1" x14ac:dyDescent="0.25">
      <c r="K48" s="3" t="str">
        <f>'miRNA Table'!A44</f>
        <v>D06</v>
      </c>
      <c r="L48" s="3" t="str">
        <f>'miRNA Table'!C44</f>
        <v>hsa-miR-21-5p</v>
      </c>
      <c r="M48" s="44">
        <f>IF(ISNUMBER(Results!G44),LOG(Results!G44,2),NA())</f>
        <v>-2.5994444444444436</v>
      </c>
      <c r="N48" s="45">
        <f>IF(ISNUMBER(Results!H44),Results!H44,NA())</f>
        <v>9.8639380562276294E-3</v>
      </c>
      <c r="O48" s="3" t="str">
        <f>Results!J44</f>
        <v>OKAY</v>
      </c>
      <c r="IS48" s="3" t="str">
        <f>'miRNA Table'!A44</f>
        <v>D06</v>
      </c>
      <c r="IT48" s="3" t="str">
        <f>'miRNA Table'!C44</f>
        <v>hsa-miR-21-5p</v>
      </c>
      <c r="IU48" s="44">
        <f t="shared" si="2"/>
        <v>-2.5994444444444436</v>
      </c>
      <c r="IV48" s="45">
        <f t="shared" si="2"/>
        <v>9.8639380562276294E-3</v>
      </c>
    </row>
    <row r="49" spans="11:256" ht="15" customHeight="1" x14ac:dyDescent="0.25">
      <c r="K49" s="3" t="str">
        <f>'miRNA Table'!A45</f>
        <v>D07</v>
      </c>
      <c r="L49" s="3" t="str">
        <f>'miRNA Table'!C45</f>
        <v>hsa-miR-181d-5p</v>
      </c>
      <c r="M49" s="44">
        <f>IF(ISNUMBER(Results!G45),LOG(Results!G45,2),NA())</f>
        <v>-4.4961111111111105</v>
      </c>
      <c r="N49" s="45">
        <f>IF(ISNUMBER(Results!H45),Results!H45,NA())</f>
        <v>5.3931737015205393E-7</v>
      </c>
      <c r="O49" s="3" t="str">
        <f>Results!J45</f>
        <v>OKAY</v>
      </c>
      <c r="IS49" s="3" t="str">
        <f>'miRNA Table'!A45</f>
        <v>D07</v>
      </c>
      <c r="IT49" s="3" t="str">
        <f>'miRNA Table'!C45</f>
        <v>hsa-miR-181d-5p</v>
      </c>
      <c r="IU49" s="44">
        <f t="shared" si="2"/>
        <v>-4.4961111111111105</v>
      </c>
      <c r="IV49" s="45">
        <f t="shared" si="2"/>
        <v>5.3931737015205393E-7</v>
      </c>
    </row>
    <row r="50" spans="11:256" ht="15" customHeight="1" x14ac:dyDescent="0.25">
      <c r="K50" s="3" t="str">
        <f>'miRNA Table'!A46</f>
        <v>D08</v>
      </c>
      <c r="L50" s="3" t="str">
        <f>'miRNA Table'!C46</f>
        <v>hsa-miR-301a-3p</v>
      </c>
      <c r="M50" s="44">
        <f>IF(ISNUMBER(Results!G46),LOG(Results!G46,2),NA())</f>
        <v>-3.2727777777777765</v>
      </c>
      <c r="N50" s="45">
        <f>IF(ISNUMBER(Results!H46),Results!H46,NA())</f>
        <v>7.5436722851574605E-6</v>
      </c>
      <c r="O50" s="3" t="str">
        <f>Results!J46</f>
        <v>OKAY</v>
      </c>
      <c r="IS50" s="3" t="str">
        <f>'miRNA Table'!A46</f>
        <v>D08</v>
      </c>
      <c r="IT50" s="3" t="str">
        <f>'miRNA Table'!C46</f>
        <v>hsa-miR-301a-3p</v>
      </c>
      <c r="IU50" s="44">
        <f>IF(ISNUMBER(M50),M50,"")</f>
        <v>-3.2727777777777765</v>
      </c>
      <c r="IV50" s="45">
        <f>IF(ISNUMBER(N50),N50,"")</f>
        <v>7.5436722851574605E-6</v>
      </c>
    </row>
    <row r="51" spans="11:256" ht="15" customHeight="1" x14ac:dyDescent="0.25">
      <c r="K51" s="3" t="str">
        <f>'miRNA Table'!A47</f>
        <v>D09</v>
      </c>
      <c r="L51" s="3" t="str">
        <f>'miRNA Table'!C47</f>
        <v>hsa-miR-200c-3p</v>
      </c>
      <c r="M51" s="44">
        <f>IF(ISNUMBER(Results!G47),LOG(Results!G47,2),NA())</f>
        <v>-0.24611111111110817</v>
      </c>
      <c r="N51" s="45">
        <f>IF(ISNUMBER(Results!H47),Results!H47,NA())</f>
        <v>1.3269874329243966E-2</v>
      </c>
      <c r="O51" s="3" t="str">
        <f>Results!J47</f>
        <v>C</v>
      </c>
      <c r="IS51" s="3" t="str">
        <f>'miRNA Table'!A47</f>
        <v>D09</v>
      </c>
      <c r="IT51" s="3" t="str">
        <f>'miRNA Table'!C47</f>
        <v>hsa-miR-200c-3p</v>
      </c>
      <c r="IU51" s="44">
        <f t="shared" ref="IU51:IV64" si="3">IF(ISNUMBER(M51),M51,"")</f>
        <v>-0.24611111111110817</v>
      </c>
      <c r="IV51" s="45">
        <f t="shared" si="3"/>
        <v>1.3269874329243966E-2</v>
      </c>
    </row>
    <row r="52" spans="11:256" ht="15" customHeight="1" x14ac:dyDescent="0.25">
      <c r="K52" s="3" t="str">
        <f>'miRNA Table'!A48</f>
        <v>D10</v>
      </c>
      <c r="L52" s="3" t="str">
        <f>'miRNA Table'!C48</f>
        <v>hsa-miR-100-5p</v>
      </c>
      <c r="M52" s="44">
        <f>IF(ISNUMBER(Results!G48),LOG(Results!G48,2),NA())</f>
        <v>0.78388888888889041</v>
      </c>
      <c r="N52" s="45">
        <f>IF(ISNUMBER(Results!H48),Results!H48,NA())</f>
        <v>8.1436513939328655E-3</v>
      </c>
      <c r="O52" s="3" t="str">
        <f>Results!J48</f>
        <v>OKAY</v>
      </c>
      <c r="IS52" s="3" t="str">
        <f>'miRNA Table'!A48</f>
        <v>D10</v>
      </c>
      <c r="IT52" s="3" t="str">
        <f>'miRNA Table'!C48</f>
        <v>hsa-miR-100-5p</v>
      </c>
      <c r="IU52" s="44">
        <f t="shared" si="3"/>
        <v>0.78388888888889041</v>
      </c>
      <c r="IV52" s="45">
        <f t="shared" si="3"/>
        <v>8.1436513939328655E-3</v>
      </c>
    </row>
    <row r="53" spans="11:256" ht="15" customHeight="1" x14ac:dyDescent="0.25">
      <c r="K53" s="3" t="str">
        <f>'miRNA Table'!A49</f>
        <v>D11</v>
      </c>
      <c r="L53" s="3" t="str">
        <f>'miRNA Table'!C49</f>
        <v>hsa-miR-10b-5p</v>
      </c>
      <c r="M53" s="44">
        <f>IF(ISNUMBER(Results!G49),LOG(Results!G49,2),NA())</f>
        <v>-0.806111111111112</v>
      </c>
      <c r="N53" s="45">
        <f>IF(ISNUMBER(Results!H49),Results!H49,NA())</f>
        <v>5.9649057402082248E-2</v>
      </c>
      <c r="O53" s="3" t="str">
        <f>Results!J49</f>
        <v>A</v>
      </c>
      <c r="IS53" s="3" t="str">
        <f>'miRNA Table'!A49</f>
        <v>D11</v>
      </c>
      <c r="IT53" s="3" t="str">
        <f>'miRNA Table'!C49</f>
        <v>hsa-miR-10b-5p</v>
      </c>
      <c r="IU53" s="44">
        <f t="shared" si="3"/>
        <v>-0.806111111111112</v>
      </c>
      <c r="IV53" s="45">
        <f t="shared" si="3"/>
        <v>5.9649057402082248E-2</v>
      </c>
    </row>
    <row r="54" spans="11:256" ht="15" customHeight="1" x14ac:dyDescent="0.25">
      <c r="K54" s="3" t="str">
        <f>'miRNA Table'!A50</f>
        <v>D12</v>
      </c>
      <c r="L54" s="3" t="str">
        <f>'miRNA Table'!C50</f>
        <v>hsa-miR-155-5p</v>
      </c>
      <c r="M54" s="44">
        <f>IF(ISNUMBER(Results!G50),LOG(Results!G50,2),NA())</f>
        <v>-3.9261111111111093</v>
      </c>
      <c r="N54" s="45">
        <f>IF(ISNUMBER(Results!H50),Results!H50,NA())</f>
        <v>9.3598925473142372E-3</v>
      </c>
      <c r="O54" s="3" t="str">
        <f>Results!J50</f>
        <v>OKAY</v>
      </c>
      <c r="IS54" s="3" t="str">
        <f>'miRNA Table'!A50</f>
        <v>D12</v>
      </c>
      <c r="IT54" s="3" t="str">
        <f>'miRNA Table'!C50</f>
        <v>hsa-miR-155-5p</v>
      </c>
      <c r="IU54" s="44">
        <f t="shared" si="3"/>
        <v>-3.9261111111111093</v>
      </c>
      <c r="IV54" s="45">
        <f t="shared" si="3"/>
        <v>9.3598925473142372E-3</v>
      </c>
    </row>
    <row r="55" spans="11:256" ht="15" customHeight="1" x14ac:dyDescent="0.25">
      <c r="K55" s="3" t="str">
        <f>'miRNA Table'!A51</f>
        <v>E01</v>
      </c>
      <c r="L55" s="3" t="str">
        <f>'miRNA Table'!C51</f>
        <v>hsa-miR-1-3p</v>
      </c>
      <c r="M55" s="44">
        <f>IF(ISNUMBER(Results!G51),LOG(Results!G51,2),NA())</f>
        <v>0.42722222222222367</v>
      </c>
      <c r="N55" s="45">
        <f>IF(ISNUMBER(Results!H51),Results!H51,NA())</f>
        <v>0.73943988783066539</v>
      </c>
      <c r="O55" s="3" t="str">
        <f>Results!J51</f>
        <v>B</v>
      </c>
      <c r="IS55" s="3" t="str">
        <f>'miRNA Table'!A51</f>
        <v>E01</v>
      </c>
      <c r="IT55" s="3" t="str">
        <f>'miRNA Table'!C51</f>
        <v>hsa-miR-1-3p</v>
      </c>
      <c r="IU55" s="44">
        <f t="shared" si="3"/>
        <v>0.42722222222222367</v>
      </c>
      <c r="IV55" s="45">
        <f t="shared" si="3"/>
        <v>0.73943988783066539</v>
      </c>
    </row>
    <row r="56" spans="11:256" ht="15" customHeight="1" x14ac:dyDescent="0.25">
      <c r="K56" s="3" t="str">
        <f>'miRNA Table'!A52</f>
        <v>E02</v>
      </c>
      <c r="L56" s="3" t="str">
        <f>'miRNA Table'!C52</f>
        <v>hsa-miR-150-5p</v>
      </c>
      <c r="M56" s="44">
        <f>IF(ISNUMBER(Results!G52),LOG(Results!G52,2),NA())</f>
        <v>-1.8661111111111119</v>
      </c>
      <c r="N56" s="45">
        <f>IF(ISNUMBER(Results!H52),Results!H52,NA())</f>
        <v>0.12680752019251063</v>
      </c>
      <c r="O56" s="3" t="str">
        <f>Results!J52</f>
        <v>OKAY</v>
      </c>
      <c r="IS56" s="3" t="str">
        <f>'miRNA Table'!A52</f>
        <v>E02</v>
      </c>
      <c r="IT56" s="3" t="str">
        <f>'miRNA Table'!C52</f>
        <v>hsa-miR-150-5p</v>
      </c>
      <c r="IU56" s="44">
        <f t="shared" si="3"/>
        <v>-1.8661111111111119</v>
      </c>
      <c r="IV56" s="45">
        <f t="shared" si="3"/>
        <v>0.12680752019251063</v>
      </c>
    </row>
    <row r="57" spans="11:256" ht="15" customHeight="1" x14ac:dyDescent="0.25">
      <c r="K57" s="3" t="str">
        <f>'miRNA Table'!A53</f>
        <v>E03</v>
      </c>
      <c r="L57" s="3" t="str">
        <f>'miRNA Table'!C53</f>
        <v>hsa-let-7i-5p</v>
      </c>
      <c r="M57" s="44">
        <f>IF(ISNUMBER(Results!G53),LOG(Results!G53,2),NA())</f>
        <v>15.103888888888891</v>
      </c>
      <c r="N57" s="45">
        <f>IF(ISNUMBER(Results!H53),Results!H53,NA())</f>
        <v>6.916565917610688E-7</v>
      </c>
      <c r="O57" s="3" t="str">
        <f>Results!J53</f>
        <v>OKAY</v>
      </c>
      <c r="IS57" s="3" t="str">
        <f>'miRNA Table'!A53</f>
        <v>E03</v>
      </c>
      <c r="IT57" s="3" t="str">
        <f>'miRNA Table'!C53</f>
        <v>hsa-let-7i-5p</v>
      </c>
      <c r="IU57" s="44">
        <f t="shared" si="3"/>
        <v>15.103888888888891</v>
      </c>
      <c r="IV57" s="45">
        <f t="shared" si="3"/>
        <v>6.916565917610688E-7</v>
      </c>
    </row>
    <row r="58" spans="11:256" ht="15" customHeight="1" x14ac:dyDescent="0.25">
      <c r="K58" s="3" t="str">
        <f>'miRNA Table'!A54</f>
        <v>E04</v>
      </c>
      <c r="L58" s="3" t="str">
        <f>'miRNA Table'!C54</f>
        <v>hsa-miR-27b-3p</v>
      </c>
      <c r="M58" s="44">
        <f>IF(ISNUMBER(Results!G54),LOG(Results!G54,2),NA())</f>
        <v>0.56055555555555525</v>
      </c>
      <c r="N58" s="45">
        <f>IF(ISNUMBER(Results!H54),Results!H54,NA())</f>
        <v>0.12446105559433608</v>
      </c>
      <c r="O58" s="3" t="str">
        <f>Results!J54</f>
        <v>B</v>
      </c>
      <c r="IS58" s="3" t="str">
        <f>'miRNA Table'!A54</f>
        <v>E04</v>
      </c>
      <c r="IT58" s="3" t="str">
        <f>'miRNA Table'!C54</f>
        <v>hsa-miR-27b-3p</v>
      </c>
      <c r="IU58" s="44">
        <f t="shared" si="3"/>
        <v>0.56055555555555525</v>
      </c>
      <c r="IV58" s="45">
        <f t="shared" si="3"/>
        <v>0.12446105559433608</v>
      </c>
    </row>
    <row r="59" spans="11:256" ht="15" customHeight="1" x14ac:dyDescent="0.25">
      <c r="K59" s="3" t="str">
        <f>'miRNA Table'!A55</f>
        <v>E05</v>
      </c>
      <c r="L59" s="3" t="str">
        <f>'miRNA Table'!C55</f>
        <v>hsa-miR-7-5p</v>
      </c>
      <c r="M59" s="44">
        <f>IF(ISNUMBER(Results!G55),LOG(Results!G55,2),NA())</f>
        <v>10.130555555555556</v>
      </c>
      <c r="N59" s="45">
        <f>IF(ISNUMBER(Results!H55),Results!H55,NA())</f>
        <v>2.0945575879419199E-6</v>
      </c>
      <c r="O59" s="3" t="str">
        <f>Results!J55</f>
        <v>A</v>
      </c>
      <c r="IS59" s="3" t="str">
        <f>'miRNA Table'!A55</f>
        <v>E05</v>
      </c>
      <c r="IT59" s="3" t="str">
        <f>'miRNA Table'!C55</f>
        <v>hsa-miR-7-5p</v>
      </c>
      <c r="IU59" s="44">
        <f t="shared" si="3"/>
        <v>10.130555555555556</v>
      </c>
      <c r="IV59" s="45">
        <f t="shared" si="3"/>
        <v>2.0945575879419199E-6</v>
      </c>
    </row>
    <row r="60" spans="11:256" ht="15" customHeight="1" x14ac:dyDescent="0.25">
      <c r="K60" s="3" t="str">
        <f>'miRNA Table'!A56</f>
        <v>E06</v>
      </c>
      <c r="L60" s="3" t="str">
        <f>'miRNA Table'!C56</f>
        <v>hsa-miR-127-5p</v>
      </c>
      <c r="M60" s="44">
        <f>IF(ISNUMBER(Results!G56),LOG(Results!G56,2),NA())</f>
        <v>12.820555555555559</v>
      </c>
      <c r="N60" s="45">
        <f>IF(ISNUMBER(Results!H56),Results!H56,NA())</f>
        <v>1.024027842104107E-7</v>
      </c>
      <c r="O60" s="3" t="str">
        <f>Results!J56</f>
        <v>A</v>
      </c>
      <c r="IS60" s="3" t="str">
        <f>'miRNA Table'!A56</f>
        <v>E06</v>
      </c>
      <c r="IT60" s="3" t="str">
        <f>'miRNA Table'!C56</f>
        <v>hsa-miR-127-5p</v>
      </c>
      <c r="IU60" s="44">
        <f t="shared" si="3"/>
        <v>12.820555555555559</v>
      </c>
      <c r="IV60" s="45">
        <f t="shared" si="3"/>
        <v>1.024027842104107E-7</v>
      </c>
    </row>
    <row r="61" spans="11:256" ht="15" customHeight="1" x14ac:dyDescent="0.25">
      <c r="K61" s="3" t="str">
        <f>'miRNA Table'!A57</f>
        <v>E07</v>
      </c>
      <c r="L61" s="3" t="str">
        <f>'miRNA Table'!C57</f>
        <v>hsa-miR-29a-3p</v>
      </c>
      <c r="M61" s="44">
        <f>IF(ISNUMBER(Results!G57),LOG(Results!G57,2),NA())</f>
        <v>-0.15944444444444325</v>
      </c>
      <c r="N61" s="45">
        <f>IF(ISNUMBER(Results!H57),Results!H57,NA())</f>
        <v>0.13298649241595373</v>
      </c>
      <c r="O61" s="3" t="str">
        <f>Results!J57</f>
        <v>OKAY</v>
      </c>
      <c r="IS61" s="3" t="str">
        <f>'miRNA Table'!A57</f>
        <v>E07</v>
      </c>
      <c r="IT61" s="3" t="str">
        <f>'miRNA Table'!C57</f>
        <v>hsa-miR-29a-3p</v>
      </c>
      <c r="IU61" s="44">
        <f t="shared" si="3"/>
        <v>-0.15944444444444325</v>
      </c>
      <c r="IV61" s="45">
        <f t="shared" si="3"/>
        <v>0.13298649241595373</v>
      </c>
    </row>
    <row r="62" spans="11:256" ht="15" customHeight="1" x14ac:dyDescent="0.25">
      <c r="K62" s="3" t="str">
        <f>'miRNA Table'!A58</f>
        <v>E08</v>
      </c>
      <c r="L62" s="3" t="str">
        <f>'miRNA Table'!C58</f>
        <v>hsa-miR-191-5p</v>
      </c>
      <c r="M62" s="44">
        <f>IF(ISNUMBER(Results!G58),LOG(Results!G58,2),NA())</f>
        <v>14.780555555555555</v>
      </c>
      <c r="N62" s="45">
        <f>IF(ISNUMBER(Results!H58),Results!H58,NA())</f>
        <v>4.459582939551557E-7</v>
      </c>
      <c r="O62" s="3" t="str">
        <f>Results!J58</f>
        <v>A</v>
      </c>
      <c r="IS62" s="3" t="str">
        <f>'miRNA Table'!A58</f>
        <v>E08</v>
      </c>
      <c r="IT62" s="3" t="str">
        <f>'miRNA Table'!C58</f>
        <v>hsa-miR-191-5p</v>
      </c>
      <c r="IU62" s="44">
        <f t="shared" si="3"/>
        <v>14.780555555555555</v>
      </c>
      <c r="IV62" s="45">
        <f t="shared" si="3"/>
        <v>4.459582939551557E-7</v>
      </c>
    </row>
    <row r="63" spans="11:256" ht="15" customHeight="1" x14ac:dyDescent="0.25">
      <c r="K63" s="3" t="str">
        <f>'miRNA Table'!A59</f>
        <v>E09</v>
      </c>
      <c r="L63" s="3" t="str">
        <f>'miRNA Table'!C59</f>
        <v>hsa-let-7d-5p</v>
      </c>
      <c r="M63" s="44">
        <f>IF(ISNUMBER(Results!G59),LOG(Results!G59,2),NA())</f>
        <v>6.3888888888889439E-2</v>
      </c>
      <c r="N63" s="45">
        <f>IF(ISNUMBER(Results!H59),Results!H59,NA())</f>
        <v>0.83069326676026622</v>
      </c>
      <c r="O63" s="3" t="str">
        <f>Results!J59</f>
        <v>B</v>
      </c>
      <c r="IS63" s="3" t="str">
        <f>'miRNA Table'!A59</f>
        <v>E09</v>
      </c>
      <c r="IT63" s="3" t="str">
        <f>'miRNA Table'!C59</f>
        <v>hsa-let-7d-5p</v>
      </c>
      <c r="IU63" s="44">
        <f t="shared" si="3"/>
        <v>6.3888888888889439E-2</v>
      </c>
      <c r="IV63" s="45">
        <f t="shared" si="3"/>
        <v>0.83069326676026622</v>
      </c>
    </row>
    <row r="64" spans="11:256" ht="15" customHeight="1" x14ac:dyDescent="0.25">
      <c r="K64" s="3" t="str">
        <f>'miRNA Table'!A60</f>
        <v>E10</v>
      </c>
      <c r="L64" s="3" t="str">
        <f>'miRNA Table'!C60</f>
        <v>hsa-miR-9-5p</v>
      </c>
      <c r="M64" s="44">
        <f>IF(ISNUMBER(Results!G60),LOG(Results!G60,2),NA())</f>
        <v>7.2638888888888893</v>
      </c>
      <c r="N64" s="45">
        <f>IF(ISNUMBER(Results!H60),Results!H60,NA())</f>
        <v>9.4859753127325265E-6</v>
      </c>
      <c r="O64" s="3" t="str">
        <f>Results!J60</f>
        <v>OKAY</v>
      </c>
      <c r="IS64" s="3" t="str">
        <f>'miRNA Table'!A60</f>
        <v>E10</v>
      </c>
      <c r="IT64" s="3" t="str">
        <f>'miRNA Table'!C60</f>
        <v>hsa-miR-9-5p</v>
      </c>
      <c r="IU64" s="44">
        <f t="shared" si="3"/>
        <v>7.2638888888888893</v>
      </c>
      <c r="IV64" s="45">
        <f t="shared" si="3"/>
        <v>9.4859753127325265E-6</v>
      </c>
    </row>
    <row r="65" spans="11:256" ht="15" customHeight="1" x14ac:dyDescent="0.25">
      <c r="K65" s="3" t="str">
        <f>'miRNA Table'!A61</f>
        <v>E11</v>
      </c>
      <c r="L65" s="3" t="str">
        <f>'miRNA Table'!C61</f>
        <v>hsa-let-7f-5p</v>
      </c>
      <c r="M65" s="44">
        <f>IF(ISNUMBER(Results!G61),LOG(Results!G61,2),NA())</f>
        <v>0.86055555555555663</v>
      </c>
      <c r="N65" s="45">
        <f>IF(ISNUMBER(Results!H61),Results!H61,NA())</f>
        <v>1.6125747998888533E-4</v>
      </c>
      <c r="O65" s="3" t="str">
        <f>Results!J61</f>
        <v>OKAY</v>
      </c>
      <c r="IS65" s="3" t="str">
        <f>'miRNA Table'!A61</f>
        <v>E11</v>
      </c>
      <c r="IT65" s="3" t="str">
        <f>'miRNA Table'!C61</f>
        <v>hsa-let-7f-5p</v>
      </c>
      <c r="IU65" s="44">
        <f>IF(ISNUMBER(M65),M65,"")</f>
        <v>0.86055555555555663</v>
      </c>
      <c r="IV65" s="45">
        <f>IF(ISNUMBER(N65),N65,"")</f>
        <v>1.6125747998888533E-4</v>
      </c>
    </row>
    <row r="66" spans="11:256" ht="15" customHeight="1" x14ac:dyDescent="0.25">
      <c r="K66" s="3" t="str">
        <f>'miRNA Table'!A62</f>
        <v>E12</v>
      </c>
      <c r="L66" s="3" t="str">
        <f>'miRNA Table'!C62</f>
        <v>hsa-miR-10a-5p</v>
      </c>
      <c r="M66" s="44">
        <f>IF(ISNUMBER(Results!G62),LOG(Results!G62,2),NA())</f>
        <v>0.17722222222222297</v>
      </c>
      <c r="N66" s="45">
        <f>IF(ISNUMBER(Results!H62),Results!H62,NA())</f>
        <v>0.16710943118310667</v>
      </c>
      <c r="O66" s="3" t="str">
        <f>Results!J62</f>
        <v>OKAY</v>
      </c>
      <c r="IS66" s="3" t="str">
        <f>'miRNA Table'!A62</f>
        <v>E12</v>
      </c>
      <c r="IT66" s="3" t="str">
        <f>'miRNA Table'!C62</f>
        <v>hsa-miR-10a-5p</v>
      </c>
      <c r="IU66" s="44">
        <f t="shared" ref="IU66:IV77" si="4">IF(ISNUMBER(M66),M66,"")</f>
        <v>0.17722222222222297</v>
      </c>
      <c r="IV66" s="45">
        <f t="shared" si="4"/>
        <v>0.16710943118310667</v>
      </c>
    </row>
    <row r="67" spans="11:256" ht="15" customHeight="1" x14ac:dyDescent="0.25">
      <c r="K67" s="3" t="str">
        <f>'miRNA Table'!A63</f>
        <v>F01</v>
      </c>
      <c r="L67" s="3" t="str">
        <f>'miRNA Table'!C63</f>
        <v>hsa-miR-181b-5p</v>
      </c>
      <c r="M67" s="44">
        <f>IF(ISNUMBER(Results!G63),LOG(Results!G63,2),NA())</f>
        <v>-0.10611111111110916</v>
      </c>
      <c r="N67" s="45">
        <f>IF(ISNUMBER(Results!H63),Results!H63,NA())</f>
        <v>0.10933742617732305</v>
      </c>
      <c r="O67" s="3" t="str">
        <f>Results!J63</f>
        <v>OKAY</v>
      </c>
      <c r="IS67" s="3" t="str">
        <f>'miRNA Table'!A63</f>
        <v>F01</v>
      </c>
      <c r="IT67" s="3" t="str">
        <f>'miRNA Table'!C63</f>
        <v>hsa-miR-181b-5p</v>
      </c>
      <c r="IU67" s="44">
        <f t="shared" si="4"/>
        <v>-0.10611111111110916</v>
      </c>
      <c r="IV67" s="45">
        <f t="shared" si="4"/>
        <v>0.10933742617732305</v>
      </c>
    </row>
    <row r="68" spans="11:256" ht="15" customHeight="1" x14ac:dyDescent="0.25">
      <c r="K68" s="3" t="str">
        <f>'miRNA Table'!A64</f>
        <v>F02</v>
      </c>
      <c r="L68" s="3" t="str">
        <f>'miRNA Table'!C64</f>
        <v>hsa-miR-15b-5p</v>
      </c>
      <c r="M68" s="44">
        <f>IF(ISNUMBER(Results!G64),LOG(Results!G64,2),NA())</f>
        <v>11.263888888888889</v>
      </c>
      <c r="N68" s="45">
        <f>IF(ISNUMBER(Results!H64),Results!H64,NA())</f>
        <v>9.7391603740357959E-7</v>
      </c>
      <c r="O68" s="3" t="str">
        <f>Results!J64</f>
        <v>A</v>
      </c>
      <c r="IS68" s="3" t="str">
        <f>'miRNA Table'!A64</f>
        <v>F02</v>
      </c>
      <c r="IT68" s="3" t="str">
        <f>'miRNA Table'!C64</f>
        <v>hsa-miR-15b-5p</v>
      </c>
      <c r="IU68" s="44">
        <f t="shared" si="4"/>
        <v>11.263888888888889</v>
      </c>
      <c r="IV68" s="45">
        <f t="shared" si="4"/>
        <v>9.7391603740357959E-7</v>
      </c>
    </row>
    <row r="69" spans="11:256" ht="15" customHeight="1" x14ac:dyDescent="0.25">
      <c r="K69" s="3" t="str">
        <f>'miRNA Table'!A65</f>
        <v>F03</v>
      </c>
      <c r="L69" s="3" t="str">
        <f>'miRNA Table'!C65</f>
        <v>hsa-miR-16-5p</v>
      </c>
      <c r="M69" s="44">
        <f>IF(ISNUMBER(Results!G65),LOG(Results!G65,2),NA())</f>
        <v>-0.24611111111110817</v>
      </c>
      <c r="N69" s="45">
        <f>IF(ISNUMBER(Results!H65),Results!H65,NA())</f>
        <v>1.3269874329243966E-2</v>
      </c>
      <c r="O69" s="3" t="str">
        <f>Results!J65</f>
        <v>C</v>
      </c>
      <c r="IS69" s="3" t="str">
        <f>'miRNA Table'!A65</f>
        <v>F03</v>
      </c>
      <c r="IT69" s="3" t="str">
        <f>'miRNA Table'!C65</f>
        <v>hsa-miR-16-5p</v>
      </c>
      <c r="IU69" s="44">
        <f t="shared" si="4"/>
        <v>-0.24611111111110817</v>
      </c>
      <c r="IV69" s="45">
        <f t="shared" si="4"/>
        <v>1.3269874329243966E-2</v>
      </c>
    </row>
    <row r="70" spans="11:256" ht="15" customHeight="1" x14ac:dyDescent="0.25">
      <c r="K70" s="3" t="str">
        <f>'miRNA Table'!A66</f>
        <v>F04</v>
      </c>
      <c r="L70" s="3" t="str">
        <f>'miRNA Table'!C66</f>
        <v>hsa-miR-210-3p</v>
      </c>
      <c r="M70" s="44">
        <f>IF(ISNUMBER(Results!G66),LOG(Results!G66,2),NA())</f>
        <v>1.3305555555555573</v>
      </c>
      <c r="N70" s="45">
        <f>IF(ISNUMBER(Results!H66),Results!H66,NA())</f>
        <v>5.3524169146490127E-6</v>
      </c>
      <c r="O70" s="3" t="str">
        <f>Results!J66</f>
        <v>OKAY</v>
      </c>
      <c r="IS70" s="3" t="str">
        <f>'miRNA Table'!A66</f>
        <v>F04</v>
      </c>
      <c r="IT70" s="3" t="str">
        <f>'miRNA Table'!C66</f>
        <v>hsa-miR-210-3p</v>
      </c>
      <c r="IU70" s="44">
        <f t="shared" si="4"/>
        <v>1.3305555555555573</v>
      </c>
      <c r="IV70" s="45">
        <f t="shared" si="4"/>
        <v>5.3524169146490127E-6</v>
      </c>
    </row>
    <row r="71" spans="11:256" ht="15" customHeight="1" x14ac:dyDescent="0.25">
      <c r="K71" s="3" t="str">
        <f>'miRNA Table'!A67</f>
        <v>F05</v>
      </c>
      <c r="L71" s="3" t="str">
        <f>'miRNA Table'!C67</f>
        <v>hsa-miR-106a-5p hsa-miR-17-5p</v>
      </c>
      <c r="M71" s="44">
        <f>IF(ISNUMBER(Results!G67),LOG(Results!G67,2),NA())</f>
        <v>-0.24611111111110817</v>
      </c>
      <c r="N71" s="45">
        <f>IF(ISNUMBER(Results!H67),Results!H67,NA())</f>
        <v>1.3269874329243966E-2</v>
      </c>
      <c r="O71" s="3" t="str">
        <f>Results!J67</f>
        <v>C</v>
      </c>
      <c r="IS71" s="3" t="str">
        <f>'miRNA Table'!A67</f>
        <v>F05</v>
      </c>
      <c r="IT71" s="3" t="str">
        <f>'miRNA Table'!C67</f>
        <v>hsa-miR-106a-5p hsa-miR-17-5p</v>
      </c>
      <c r="IU71" s="44">
        <f t="shared" si="4"/>
        <v>-0.24611111111110817</v>
      </c>
      <c r="IV71" s="45">
        <f t="shared" si="4"/>
        <v>1.3269874329243966E-2</v>
      </c>
    </row>
    <row r="72" spans="11:256" ht="15" customHeight="1" x14ac:dyDescent="0.25">
      <c r="K72" s="3" t="str">
        <f>'miRNA Table'!A68</f>
        <v>F06</v>
      </c>
      <c r="L72" s="3" t="str">
        <f>'miRNA Table'!C68</f>
        <v>hsa-miR-98-5p</v>
      </c>
      <c r="M72" s="44">
        <f>IF(ISNUMBER(Results!G68),LOG(Results!G68,2),NA())</f>
        <v>2.6272222222222239</v>
      </c>
      <c r="N72" s="45">
        <f>IF(ISNUMBER(Results!H68),Results!H68,NA())</f>
        <v>5.2333911031690546E-5</v>
      </c>
      <c r="O72" s="3" t="str">
        <f>Results!J68</f>
        <v>OKAY</v>
      </c>
      <c r="IS72" s="3" t="str">
        <f>'miRNA Table'!A68</f>
        <v>F06</v>
      </c>
      <c r="IT72" s="3" t="str">
        <f>'miRNA Table'!C68</f>
        <v>hsa-miR-98-5p</v>
      </c>
      <c r="IU72" s="44">
        <f t="shared" si="4"/>
        <v>2.6272222222222239</v>
      </c>
      <c r="IV72" s="45">
        <f t="shared" si="4"/>
        <v>5.2333911031690546E-5</v>
      </c>
    </row>
    <row r="73" spans="11:256" ht="15" customHeight="1" x14ac:dyDescent="0.25">
      <c r="K73" s="3" t="str">
        <f>'miRNA Table'!A69</f>
        <v>F07</v>
      </c>
      <c r="L73" s="3" t="str">
        <f>'miRNA Table'!C69</f>
        <v>hsa-miR-34a-5p</v>
      </c>
      <c r="M73" s="44">
        <f>IF(ISNUMBER(Results!G69),LOG(Results!G69,2),NA())</f>
        <v>-1.0027777777777762</v>
      </c>
      <c r="N73" s="45">
        <f>IF(ISNUMBER(Results!H69),Results!H69,NA())</f>
        <v>1.3470737126993044E-3</v>
      </c>
      <c r="O73" s="3" t="str">
        <f>Results!J69</f>
        <v>OKAY</v>
      </c>
      <c r="IS73" s="3" t="str">
        <f>'miRNA Table'!A69</f>
        <v>F07</v>
      </c>
      <c r="IT73" s="3" t="str">
        <f>'miRNA Table'!C69</f>
        <v>hsa-miR-34a-5p</v>
      </c>
      <c r="IU73" s="44">
        <f t="shared" si="4"/>
        <v>-1.0027777777777762</v>
      </c>
      <c r="IV73" s="45">
        <f t="shared" si="4"/>
        <v>1.3470737126993044E-3</v>
      </c>
    </row>
    <row r="74" spans="11:256" ht="15" customHeight="1" x14ac:dyDescent="0.25">
      <c r="K74" s="3" t="str">
        <f>'miRNA Table'!A70</f>
        <v>F08</v>
      </c>
      <c r="L74" s="3" t="str">
        <f>'miRNA Table'!C70</f>
        <v>hsa-miR-25-3p</v>
      </c>
      <c r="M74" s="44">
        <f>IF(ISNUMBER(Results!G70),LOG(Results!G70,2),NA())</f>
        <v>-0.24611111111110817</v>
      </c>
      <c r="N74" s="45">
        <f>IF(ISNUMBER(Results!H70),Results!H70,NA())</f>
        <v>1.3269874329243966E-2</v>
      </c>
      <c r="O74" s="3" t="str">
        <f>Results!J70</f>
        <v>C</v>
      </c>
      <c r="IS74" s="3" t="str">
        <f>'miRNA Table'!A70</f>
        <v>F08</v>
      </c>
      <c r="IT74" s="3" t="str">
        <f>'miRNA Table'!C70</f>
        <v>hsa-miR-25-3p</v>
      </c>
      <c r="IU74" s="44">
        <f t="shared" si="4"/>
        <v>-0.24611111111110817</v>
      </c>
      <c r="IV74" s="45">
        <f t="shared" si="4"/>
        <v>1.3269874329243966E-2</v>
      </c>
    </row>
    <row r="75" spans="11:256" ht="15" customHeight="1" x14ac:dyDescent="0.25">
      <c r="K75" s="3" t="str">
        <f>'miRNA Table'!A71</f>
        <v>F09</v>
      </c>
      <c r="L75" s="3" t="str">
        <f>'miRNA Table'!C71</f>
        <v>hsa-miR-144-3p</v>
      </c>
      <c r="M75" s="44">
        <f>IF(ISNUMBER(Results!G71),LOG(Results!G71,2),NA())</f>
        <v>4.4272222222222233</v>
      </c>
      <c r="N75" s="45">
        <f>IF(ISNUMBER(Results!H71),Results!H71,NA())</f>
        <v>1.0639276485790162E-7</v>
      </c>
      <c r="O75" s="3" t="str">
        <f>Results!J71</f>
        <v>OKAY</v>
      </c>
      <c r="IS75" s="3" t="str">
        <f>'miRNA Table'!A71</f>
        <v>F09</v>
      </c>
      <c r="IT75" s="3" t="str">
        <f>'miRNA Table'!C71</f>
        <v>hsa-miR-144-3p</v>
      </c>
      <c r="IU75" s="44">
        <f t="shared" si="4"/>
        <v>4.4272222222222233</v>
      </c>
      <c r="IV75" s="45">
        <f t="shared" si="4"/>
        <v>1.0639276485790162E-7</v>
      </c>
    </row>
    <row r="76" spans="11:256" ht="15" customHeight="1" x14ac:dyDescent="0.25">
      <c r="K76" s="3" t="str">
        <f>'miRNA Table'!A72</f>
        <v>F10</v>
      </c>
      <c r="L76" s="3" t="str">
        <f>'miRNA Table'!C72</f>
        <v>hsa-miR-128-3p</v>
      </c>
      <c r="M76" s="44">
        <f>IF(ISNUMBER(Results!G72),LOG(Results!G72,2),NA())</f>
        <v>-2.6094444444444429</v>
      </c>
      <c r="N76" s="45">
        <f>IF(ISNUMBER(Results!H72),Results!H72,NA())</f>
        <v>5.2860972853304912E-5</v>
      </c>
      <c r="O76" s="3" t="str">
        <f>Results!J72</f>
        <v>OKAY</v>
      </c>
      <c r="IS76" s="3" t="str">
        <f>'miRNA Table'!A72</f>
        <v>F10</v>
      </c>
      <c r="IT76" s="3" t="str">
        <f>'miRNA Table'!C72</f>
        <v>hsa-miR-128-3p</v>
      </c>
      <c r="IU76" s="44">
        <f t="shared" si="4"/>
        <v>-2.6094444444444429</v>
      </c>
      <c r="IV76" s="45">
        <f t="shared" si="4"/>
        <v>5.2860972853304912E-5</v>
      </c>
    </row>
    <row r="77" spans="11:256" ht="15" customHeight="1" x14ac:dyDescent="0.25">
      <c r="K77" s="3" t="str">
        <f>'miRNA Table'!A73</f>
        <v>F11</v>
      </c>
      <c r="L77" s="3" t="str">
        <f>'miRNA Table'!C73</f>
        <v>hsa-miR-143-3p</v>
      </c>
      <c r="M77" s="44">
        <f>IF(ISNUMBER(Results!G73),LOG(Results!G73,2),NA())</f>
        <v>9.0555555555555931E-2</v>
      </c>
      <c r="N77" s="45">
        <f>IF(ISNUMBER(Results!H73),Results!H73,NA())</f>
        <v>0.41161425040512056</v>
      </c>
      <c r="O77" s="3" t="str">
        <f>Results!J73</f>
        <v>OKAY</v>
      </c>
      <c r="IS77" s="3" t="str">
        <f>'miRNA Table'!A73</f>
        <v>F11</v>
      </c>
      <c r="IT77" s="3" t="str">
        <f>'miRNA Table'!C73</f>
        <v>hsa-miR-143-3p</v>
      </c>
      <c r="IU77" s="44">
        <f t="shared" si="4"/>
        <v>9.0555555555555931E-2</v>
      </c>
      <c r="IV77" s="45">
        <f t="shared" si="4"/>
        <v>0.41161425040512056</v>
      </c>
    </row>
    <row r="78" spans="11:256" ht="15" customHeight="1" x14ac:dyDescent="0.25">
      <c r="K78" s="3" t="str">
        <f>'miRNA Table'!A74</f>
        <v>F12</v>
      </c>
      <c r="L78" s="3" t="str">
        <f>'miRNA Table'!C74</f>
        <v>hsa-miR-215-5p</v>
      </c>
      <c r="M78" s="44">
        <f>IF(ISNUMBER(Results!G74),LOG(Results!G74,2),NA())</f>
        <v>2.000555555555557</v>
      </c>
      <c r="N78" s="45">
        <f>IF(ISNUMBER(Results!H74),Results!H74,NA())</f>
        <v>1.7228668065376472E-5</v>
      </c>
      <c r="O78" s="3" t="str">
        <f>Results!J74</f>
        <v>A</v>
      </c>
      <c r="IS78" s="3" t="str">
        <f>'miRNA Table'!A74</f>
        <v>F12</v>
      </c>
      <c r="IT78" s="3" t="str">
        <f>'miRNA Table'!C74</f>
        <v>hsa-miR-215-5p</v>
      </c>
      <c r="IU78" s="44">
        <f>IF(ISNUMBER(M78),M78,"")</f>
        <v>2.000555555555557</v>
      </c>
      <c r="IV78" s="45">
        <f>IF(ISNUMBER(N78),N78,"")</f>
        <v>1.7228668065376472E-5</v>
      </c>
    </row>
    <row r="79" spans="11:256" ht="15" customHeight="1" x14ac:dyDescent="0.25">
      <c r="K79" s="3" t="str">
        <f>'miRNA Table'!A75</f>
        <v>G01</v>
      </c>
      <c r="L79" s="3" t="str">
        <f>'miRNA Table'!C75</f>
        <v>hsa-miR-19a-3p</v>
      </c>
      <c r="M79" s="44">
        <f>IF(ISNUMBER(Results!G75),LOG(Results!G75,2),NA())</f>
        <v>-0.60611111111110816</v>
      </c>
      <c r="N79" s="45">
        <f>IF(ISNUMBER(Results!H75),Results!H75,NA())</f>
        <v>2.1391272008929381E-2</v>
      </c>
      <c r="O79" s="3" t="str">
        <f>Results!J75</f>
        <v>OKAY</v>
      </c>
      <c r="IS79" s="3" t="str">
        <f>'miRNA Table'!A75</f>
        <v>G01</v>
      </c>
      <c r="IT79" s="3" t="str">
        <f>'miRNA Table'!C75</f>
        <v>hsa-miR-19a-3p</v>
      </c>
      <c r="IU79" s="44">
        <f t="shared" ref="IU79:IV90" si="5">IF(ISNUMBER(M79),M79,"")</f>
        <v>-0.60611111111110816</v>
      </c>
      <c r="IV79" s="45">
        <f t="shared" si="5"/>
        <v>2.1391272008929381E-2</v>
      </c>
    </row>
    <row r="80" spans="11:256" ht="15" customHeight="1" x14ac:dyDescent="0.25">
      <c r="K80" s="3" t="str">
        <f>'miRNA Table'!A76</f>
        <v>G02</v>
      </c>
      <c r="L80" s="3" t="str">
        <f>'miRNA Table'!C76</f>
        <v>hsa-miR-193a-5p</v>
      </c>
      <c r="M80" s="44">
        <f>IF(ISNUMBER(Results!G76),LOG(Results!G76,2),NA())</f>
        <v>4.8805555555555564</v>
      </c>
      <c r="N80" s="45">
        <f>IF(ISNUMBER(Results!H76),Results!H76,NA())</f>
        <v>8.4614729599616433E-6</v>
      </c>
      <c r="O80" s="3" t="str">
        <f>Results!J76</f>
        <v>OKAY</v>
      </c>
      <c r="IS80" s="3" t="str">
        <f>'miRNA Table'!A76</f>
        <v>G02</v>
      </c>
      <c r="IT80" s="3" t="str">
        <f>'miRNA Table'!C76</f>
        <v>hsa-miR-193a-5p</v>
      </c>
      <c r="IU80" s="44">
        <f t="shared" si="5"/>
        <v>4.8805555555555564</v>
      </c>
      <c r="IV80" s="45">
        <f t="shared" si="5"/>
        <v>8.4614729599616433E-6</v>
      </c>
    </row>
    <row r="81" spans="11:256" ht="15" customHeight="1" x14ac:dyDescent="0.25">
      <c r="K81" s="3" t="str">
        <f>'miRNA Table'!A77</f>
        <v>G03</v>
      </c>
      <c r="L81" s="3" t="str">
        <f>'miRNA Table'!C77</f>
        <v>hsa-miR-18a-5p</v>
      </c>
      <c r="M81" s="44">
        <f>IF(ISNUMBER(Results!G77),LOG(Results!G77,2),NA())</f>
        <v>3.613888888888888</v>
      </c>
      <c r="N81" s="45">
        <f>IF(ISNUMBER(Results!H77),Results!H77,NA())</f>
        <v>1.5656031905523697E-3</v>
      </c>
      <c r="O81" s="3" t="str">
        <f>Results!J77</f>
        <v>OKAY</v>
      </c>
      <c r="IS81" s="3" t="str">
        <f>'miRNA Table'!A77</f>
        <v>G03</v>
      </c>
      <c r="IT81" s="3" t="str">
        <f>'miRNA Table'!C77</f>
        <v>hsa-miR-18a-5p</v>
      </c>
      <c r="IU81" s="44">
        <f t="shared" si="5"/>
        <v>3.613888888888888</v>
      </c>
      <c r="IV81" s="45">
        <f t="shared" si="5"/>
        <v>1.5656031905523697E-3</v>
      </c>
    </row>
    <row r="82" spans="11:256" ht="15" customHeight="1" x14ac:dyDescent="0.25">
      <c r="K82" s="3" t="str">
        <f>'miRNA Table'!A78</f>
        <v>G04</v>
      </c>
      <c r="L82" s="3" t="str">
        <f>'miRNA Table'!C78</f>
        <v>hsa-miR-125b-5p</v>
      </c>
      <c r="M82" s="44">
        <f>IF(ISNUMBER(Results!G78),LOG(Results!G78,2),NA())</f>
        <v>-4.7061111111111096</v>
      </c>
      <c r="N82" s="45">
        <f>IF(ISNUMBER(Results!H78),Results!H78,NA())</f>
        <v>6.5905962384005631E-5</v>
      </c>
      <c r="O82" s="3" t="str">
        <f>Results!J78</f>
        <v>OKAY</v>
      </c>
      <c r="IS82" s="3" t="str">
        <f>'miRNA Table'!A78</f>
        <v>G04</v>
      </c>
      <c r="IT82" s="3" t="str">
        <f>'miRNA Table'!C78</f>
        <v>hsa-miR-125b-5p</v>
      </c>
      <c r="IU82" s="44">
        <f t="shared" si="5"/>
        <v>-4.7061111111111096</v>
      </c>
      <c r="IV82" s="45">
        <f t="shared" si="5"/>
        <v>6.5905962384005631E-5</v>
      </c>
    </row>
    <row r="83" spans="11:256" ht="15" customHeight="1" x14ac:dyDescent="0.25">
      <c r="K83" s="3" t="str">
        <f>'miRNA Table'!A79</f>
        <v>G05</v>
      </c>
      <c r="L83" s="3" t="str">
        <f>'miRNA Table'!C79</f>
        <v>hsa-miR-126-3p</v>
      </c>
      <c r="M83" s="44">
        <f>IF(ISNUMBER(Results!G79),LOG(Results!G79,2),NA())</f>
        <v>2.2372222222222216</v>
      </c>
      <c r="N83" s="45">
        <f>IF(ISNUMBER(Results!H79),Results!H79,NA())</f>
        <v>2.4457251065266648E-3</v>
      </c>
      <c r="O83" s="3" t="str">
        <f>Results!J79</f>
        <v>OKAY</v>
      </c>
      <c r="IS83" s="3" t="str">
        <f>'miRNA Table'!A79</f>
        <v>G05</v>
      </c>
      <c r="IT83" s="3" t="str">
        <f>'miRNA Table'!C79</f>
        <v>hsa-miR-126-3p</v>
      </c>
      <c r="IU83" s="44">
        <f t="shared" si="5"/>
        <v>2.2372222222222216</v>
      </c>
      <c r="IV83" s="45">
        <f t="shared" si="5"/>
        <v>2.4457251065266648E-3</v>
      </c>
    </row>
    <row r="84" spans="11:256" ht="15" customHeight="1" x14ac:dyDescent="0.25">
      <c r="K84" s="3" t="str">
        <f>'miRNA Table'!A80</f>
        <v>G06</v>
      </c>
      <c r="L84" s="3" t="str">
        <f>'miRNA Table'!C80</f>
        <v>hsa-miR-27a-3p</v>
      </c>
      <c r="M84" s="44">
        <f>IF(ISNUMBER(Results!G80),LOG(Results!G80,2),NA())</f>
        <v>-4.6111111111110929E-2</v>
      </c>
      <c r="N84" s="45">
        <f>IF(ISNUMBER(Results!H80),Results!H80,NA())</f>
        <v>0.49944172332394537</v>
      </c>
      <c r="O84" s="3" t="str">
        <f>Results!J80</f>
        <v>OKAY</v>
      </c>
      <c r="IS84" s="3" t="str">
        <f>'miRNA Table'!A80</f>
        <v>G06</v>
      </c>
      <c r="IT84" s="3" t="str">
        <f>'miRNA Table'!C80</f>
        <v>hsa-miR-27a-3p</v>
      </c>
      <c r="IU84" s="44">
        <f t="shared" si="5"/>
        <v>-4.6111111111110929E-2</v>
      </c>
      <c r="IV84" s="45">
        <f t="shared" si="5"/>
        <v>0.49944172332394537</v>
      </c>
    </row>
    <row r="85" spans="11:256" ht="15" customHeight="1" x14ac:dyDescent="0.25">
      <c r="K85" s="3" t="str">
        <f>'miRNA Table'!A81</f>
        <v>G07</v>
      </c>
      <c r="L85" s="3" t="str">
        <f>'miRNA Table'!C81</f>
        <v>hsa-miR-372-3p</v>
      </c>
      <c r="M85" s="44">
        <f>IF(ISNUMBER(Results!G81),LOG(Results!G81,2),NA())</f>
        <v>0.93722222222222529</v>
      </c>
      <c r="N85" s="45">
        <f>IF(ISNUMBER(Results!H81),Results!H81,NA())</f>
        <v>1.2742189201831713E-5</v>
      </c>
      <c r="O85" s="3" t="str">
        <f>Results!J81</f>
        <v>A</v>
      </c>
      <c r="IS85" s="3" t="str">
        <f>'miRNA Table'!A81</f>
        <v>G07</v>
      </c>
      <c r="IT85" s="3" t="str">
        <f>'miRNA Table'!C81</f>
        <v>hsa-miR-372-3p</v>
      </c>
      <c r="IU85" s="44">
        <f t="shared" si="5"/>
        <v>0.93722222222222529</v>
      </c>
      <c r="IV85" s="45">
        <f t="shared" si="5"/>
        <v>1.2742189201831713E-5</v>
      </c>
    </row>
    <row r="86" spans="11:256" ht="15" customHeight="1" x14ac:dyDescent="0.25">
      <c r="K86" s="3" t="str">
        <f>'miRNA Table'!A82</f>
        <v>G08</v>
      </c>
      <c r="L86" s="3" t="str">
        <f>'miRNA Table'!C82</f>
        <v>hsa-miR-149-5p</v>
      </c>
      <c r="M86" s="44">
        <f>IF(ISNUMBER(Results!G82),LOG(Results!G82,2),NA())</f>
        <v>-5.1761111111111093</v>
      </c>
      <c r="N86" s="45">
        <f>IF(ISNUMBER(Results!H82),Results!H82,NA())</f>
        <v>4.6080796349611734E-4</v>
      </c>
      <c r="O86" s="3" t="str">
        <f>Results!J82</f>
        <v>OKAY</v>
      </c>
      <c r="IS86" s="3" t="str">
        <f>'miRNA Table'!A82</f>
        <v>G08</v>
      </c>
      <c r="IT86" s="3" t="str">
        <f>'miRNA Table'!C82</f>
        <v>hsa-miR-149-5p</v>
      </c>
      <c r="IU86" s="44">
        <f t="shared" si="5"/>
        <v>-5.1761111111111093</v>
      </c>
      <c r="IV86" s="45">
        <f t="shared" si="5"/>
        <v>4.6080796349611734E-4</v>
      </c>
    </row>
    <row r="87" spans="11:256" ht="15" customHeight="1" x14ac:dyDescent="0.25">
      <c r="K87" s="3" t="str">
        <f>'miRNA Table'!A83</f>
        <v>G09</v>
      </c>
      <c r="L87" s="3" t="str">
        <f>'miRNA Table'!C83</f>
        <v>hsa-miR-23b-3p</v>
      </c>
      <c r="M87" s="44">
        <f>IF(ISNUMBER(Results!G83),LOG(Results!G83,2),NA())</f>
        <v>1.9838888888888921</v>
      </c>
      <c r="N87" s="45">
        <f>IF(ISNUMBER(Results!H83),Results!H83,NA())</f>
        <v>2.2311036085781565E-2</v>
      </c>
      <c r="O87" s="3" t="str">
        <f>Results!J83</f>
        <v>OKAY</v>
      </c>
      <c r="IS87" s="3" t="str">
        <f>'miRNA Table'!A83</f>
        <v>G09</v>
      </c>
      <c r="IT87" s="3" t="str">
        <f>'miRNA Table'!C83</f>
        <v>hsa-miR-23b-3p</v>
      </c>
      <c r="IU87" s="44">
        <f t="shared" si="5"/>
        <v>1.9838888888888921</v>
      </c>
      <c r="IV87" s="45">
        <f t="shared" si="5"/>
        <v>2.2311036085781565E-2</v>
      </c>
    </row>
    <row r="88" spans="11:256" ht="15" customHeight="1" x14ac:dyDescent="0.25">
      <c r="K88" s="3" t="str">
        <f>'miRNA Table'!A84</f>
        <v>G10</v>
      </c>
      <c r="L88" s="3" t="str">
        <f>'miRNA Table'!C84</f>
        <v>hsa-miR-203a-3p</v>
      </c>
      <c r="M88" s="44">
        <f>IF(ISNUMBER(Results!G84),LOG(Results!G84,2),NA())</f>
        <v>-1.7861111111111088</v>
      </c>
      <c r="N88" s="45">
        <f>IF(ISNUMBER(Results!H84),Results!H84,NA())</f>
        <v>1.6371772549324221E-4</v>
      </c>
      <c r="O88" s="3" t="str">
        <f>Results!J84</f>
        <v>OKAY</v>
      </c>
      <c r="IS88" s="3" t="str">
        <f>'miRNA Table'!A84</f>
        <v>G10</v>
      </c>
      <c r="IT88" s="3" t="str">
        <f>'miRNA Table'!C84</f>
        <v>hsa-miR-203a-3p</v>
      </c>
      <c r="IU88" s="44">
        <f t="shared" si="5"/>
        <v>-1.7861111111111088</v>
      </c>
      <c r="IV88" s="45">
        <f t="shared" si="5"/>
        <v>1.6371772549324221E-4</v>
      </c>
    </row>
    <row r="89" spans="11:256" ht="15" customHeight="1" x14ac:dyDescent="0.25">
      <c r="K89" s="3" t="str">
        <f>'miRNA Table'!A85</f>
        <v>G11</v>
      </c>
      <c r="L89" s="3" t="str">
        <f>'miRNA Table'!C85</f>
        <v>hsa-miR-32-5p</v>
      </c>
      <c r="M89" s="44">
        <f>IF(ISNUMBER(Results!G85),LOG(Results!G85,2),NA())</f>
        <v>-0.64944444444444416</v>
      </c>
      <c r="N89" s="45">
        <f>IF(ISNUMBER(Results!H85),Results!H85,NA())</f>
        <v>8.5038283904230171E-5</v>
      </c>
      <c r="O89" s="3" t="str">
        <f>Results!J85</f>
        <v>OKAY</v>
      </c>
      <c r="IS89" s="3" t="str">
        <f>'miRNA Table'!A85</f>
        <v>G11</v>
      </c>
      <c r="IT89" s="3" t="str">
        <f>'miRNA Table'!C85</f>
        <v>hsa-miR-32-5p</v>
      </c>
      <c r="IU89" s="44">
        <f t="shared" si="5"/>
        <v>-0.64944444444444416</v>
      </c>
      <c r="IV89" s="45">
        <f t="shared" si="5"/>
        <v>8.5038283904230171E-5</v>
      </c>
    </row>
    <row r="90" spans="11:256" ht="15" customHeight="1" x14ac:dyDescent="0.25">
      <c r="K90" s="3" t="str">
        <f>'miRNA Table'!A86</f>
        <v>G12</v>
      </c>
      <c r="L90" s="3" t="str">
        <f>'miRNA Table'!C86</f>
        <v>hsa-miR-181c-5p</v>
      </c>
      <c r="M90" s="44">
        <f>IF(ISNUMBER(Results!G86),LOG(Results!G86,2),NA())</f>
        <v>1.8572222222222239</v>
      </c>
      <c r="N90" s="45">
        <f>IF(ISNUMBER(Results!H86),Results!H86,NA())</f>
        <v>8.610186451867135E-6</v>
      </c>
      <c r="O90" s="3" t="str">
        <f>Results!J86</f>
        <v>OKAY</v>
      </c>
      <c r="IS90" s="3" t="str">
        <f>'miRNA Table'!A86</f>
        <v>G12</v>
      </c>
      <c r="IT90" s="3" t="str">
        <f>'miRNA Table'!C86</f>
        <v>hsa-miR-181c-5p</v>
      </c>
      <c r="IU90" s="44">
        <f t="shared" si="5"/>
        <v>1.8572222222222239</v>
      </c>
      <c r="IV90" s="45">
        <f t="shared" si="5"/>
        <v>8.610186451867135E-6</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J104"/>
  <sheetViews>
    <sheetView workbookViewId="0"/>
  </sheetViews>
  <sheetFormatPr defaultColWidth="6.59765625" defaultRowHeight="15" customHeight="1" x14ac:dyDescent="0.25"/>
  <cols>
    <col min="1" max="1" width="25.59765625" style="58" customWidth="1"/>
    <col min="2" max="7" width="6.59765625" style="58"/>
    <col min="8" max="8" width="6.59765625" style="58" customWidth="1"/>
    <col min="9" max="14" width="6.59765625" style="58"/>
    <col min="15" max="15" width="25.59765625" style="58" customWidth="1"/>
    <col min="16" max="57" width="6.59765625" style="58"/>
    <col min="58" max="58" width="6.59765625" style="58" customWidth="1"/>
    <col min="59" max="76" width="6.59765625" style="58"/>
    <col min="77" max="77" width="25.59765625" style="58" customWidth="1"/>
    <col min="78" max="102" width="6.59765625" style="58"/>
    <col min="103" max="104" width="12.59765625" style="58" customWidth="1"/>
    <col min="105" max="105" width="25.59765625" style="58" customWidth="1"/>
    <col min="106" max="106" width="6.59765625" style="58" customWidth="1"/>
    <col min="107" max="130" width="8.59765625" style="58" customWidth="1"/>
    <col min="131" max="131" width="6.59765625" style="58"/>
    <col min="132" max="140" width="8.59765625" style="58" customWidth="1"/>
    <col min="141" max="16384" width="6.59765625" style="58"/>
  </cols>
  <sheetData>
    <row r="1" spans="1:140" s="53" customFormat="1" ht="15" customHeight="1" x14ac:dyDescent="0.25">
      <c r="A1" s="72"/>
      <c r="B1" s="18"/>
      <c r="C1" s="196" t="s">
        <v>218</v>
      </c>
      <c r="D1" s="199"/>
      <c r="E1" s="199"/>
      <c r="F1" s="199"/>
      <c r="G1" s="199"/>
      <c r="H1" s="199"/>
      <c r="I1" s="199"/>
      <c r="J1" s="199"/>
      <c r="K1" s="199"/>
      <c r="L1" s="199"/>
      <c r="M1" s="199"/>
      <c r="N1" s="200"/>
      <c r="O1" s="72"/>
      <c r="P1" s="103"/>
      <c r="Q1" s="196" t="s">
        <v>218</v>
      </c>
      <c r="R1" s="199"/>
      <c r="S1" s="199"/>
      <c r="T1" s="199"/>
      <c r="U1" s="199"/>
      <c r="V1" s="199"/>
      <c r="W1" s="199"/>
      <c r="X1" s="199"/>
      <c r="Y1" s="199"/>
      <c r="Z1" s="199"/>
      <c r="AA1" s="199"/>
      <c r="AB1" s="199"/>
      <c r="AC1" s="196" t="s">
        <v>11151</v>
      </c>
      <c r="AD1" s="199"/>
      <c r="AE1" s="199"/>
      <c r="AF1" s="199"/>
      <c r="AG1" s="199"/>
      <c r="AH1" s="199"/>
      <c r="AI1" s="199"/>
      <c r="AJ1" s="199"/>
      <c r="AK1" s="199"/>
      <c r="AL1" s="199"/>
      <c r="AM1" s="199"/>
      <c r="AN1" s="200"/>
      <c r="AO1" s="196" t="s">
        <v>11151</v>
      </c>
      <c r="AP1" s="199"/>
      <c r="AQ1" s="199"/>
      <c r="AR1" s="199"/>
      <c r="AS1" s="199"/>
      <c r="AT1" s="199"/>
      <c r="AU1" s="199"/>
      <c r="AV1" s="199"/>
      <c r="AW1" s="199"/>
      <c r="AX1" s="199"/>
      <c r="AY1" s="199"/>
      <c r="AZ1" s="200"/>
      <c r="BA1" s="314" t="s">
        <v>9817</v>
      </c>
      <c r="BB1" s="315"/>
      <c r="BC1" s="315"/>
      <c r="BD1" s="315"/>
      <c r="BE1" s="315"/>
      <c r="BF1" s="315"/>
      <c r="BG1" s="315"/>
      <c r="BH1" s="315"/>
      <c r="BI1" s="315"/>
      <c r="BJ1" s="315"/>
      <c r="BK1" s="315"/>
      <c r="BL1" s="315"/>
      <c r="BM1" s="315"/>
      <c r="BN1" s="315"/>
      <c r="BO1" s="315"/>
      <c r="BP1" s="315"/>
      <c r="BQ1" s="315"/>
      <c r="BR1" s="315"/>
      <c r="BS1" s="315"/>
      <c r="BT1" s="315"/>
      <c r="BU1" s="315"/>
      <c r="BV1" s="315"/>
      <c r="BW1" s="315"/>
      <c r="BX1" s="316"/>
      <c r="BY1" s="126"/>
      <c r="BZ1" s="18"/>
      <c r="CA1" s="196" t="s">
        <v>11152</v>
      </c>
      <c r="CB1" s="199"/>
      <c r="CC1" s="199"/>
      <c r="CD1" s="199"/>
      <c r="CE1" s="199"/>
      <c r="CF1" s="199"/>
      <c r="CG1" s="199"/>
      <c r="CH1" s="199"/>
      <c r="CI1" s="199"/>
      <c r="CJ1" s="199"/>
      <c r="CK1" s="199"/>
      <c r="CL1" s="199"/>
      <c r="CM1" s="199"/>
      <c r="CN1" s="199"/>
      <c r="CO1" s="199"/>
      <c r="CP1" s="199"/>
      <c r="CQ1" s="199"/>
      <c r="CR1" s="199"/>
      <c r="CS1" s="199"/>
      <c r="CT1" s="199"/>
      <c r="CU1" s="199"/>
      <c r="CV1" s="199"/>
      <c r="CW1" s="199"/>
      <c r="CX1" s="200"/>
      <c r="CY1" s="196" t="s">
        <v>219</v>
      </c>
      <c r="CZ1" s="200"/>
      <c r="DA1" s="72"/>
      <c r="DB1" s="18"/>
      <c r="DC1" s="196" t="s">
        <v>11153</v>
      </c>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B1" s="108" t="s">
        <v>284</v>
      </c>
      <c r="EC1" s="108" t="s">
        <v>1</v>
      </c>
      <c r="ED1" s="108" t="s">
        <v>2</v>
      </c>
      <c r="EE1" s="108" t="s">
        <v>3</v>
      </c>
      <c r="EF1" s="108" t="s">
        <v>4</v>
      </c>
      <c r="EG1" s="108" t="s">
        <v>5</v>
      </c>
      <c r="EH1" s="108" t="s">
        <v>6</v>
      </c>
      <c r="EI1" s="108" t="s">
        <v>14</v>
      </c>
      <c r="EJ1" s="108" t="s">
        <v>15</v>
      </c>
    </row>
    <row r="2" spans="1:140" ht="15" customHeight="1" thickBot="1" x14ac:dyDescent="0.3">
      <c r="A2" s="276" t="s">
        <v>288</v>
      </c>
      <c r="B2" s="276" t="s">
        <v>20</v>
      </c>
      <c r="C2" s="196" t="str">
        <f>CY2</f>
        <v>Test Group</v>
      </c>
      <c r="D2" s="199"/>
      <c r="E2" s="199"/>
      <c r="F2" s="199"/>
      <c r="G2" s="199"/>
      <c r="H2" s="199"/>
      <c r="I2" s="199"/>
      <c r="J2" s="199"/>
      <c r="K2" s="199"/>
      <c r="L2" s="199"/>
      <c r="M2" s="199"/>
      <c r="N2" s="200"/>
      <c r="O2" s="276" t="s">
        <v>288</v>
      </c>
      <c r="P2" s="276" t="s">
        <v>20</v>
      </c>
      <c r="Q2" s="231" t="str">
        <f>CZ2</f>
        <v>Control Group</v>
      </c>
      <c r="R2" s="232"/>
      <c r="S2" s="232"/>
      <c r="T2" s="232"/>
      <c r="U2" s="232"/>
      <c r="V2" s="232"/>
      <c r="W2" s="232"/>
      <c r="X2" s="232"/>
      <c r="Y2" s="232"/>
      <c r="Z2" s="232"/>
      <c r="AA2" s="232"/>
      <c r="AB2" s="232"/>
      <c r="AC2" s="196" t="str">
        <f>CY2</f>
        <v>Test Group</v>
      </c>
      <c r="AD2" s="199"/>
      <c r="AE2" s="199"/>
      <c r="AF2" s="199"/>
      <c r="AG2" s="199"/>
      <c r="AH2" s="199"/>
      <c r="AI2" s="199"/>
      <c r="AJ2" s="199"/>
      <c r="AK2" s="199"/>
      <c r="AL2" s="199"/>
      <c r="AM2" s="199"/>
      <c r="AN2" s="200"/>
      <c r="AO2" s="320" t="str">
        <f>CZ2</f>
        <v>Control Group</v>
      </c>
      <c r="AP2" s="321"/>
      <c r="AQ2" s="321"/>
      <c r="AR2" s="321"/>
      <c r="AS2" s="321"/>
      <c r="AT2" s="321"/>
      <c r="AU2" s="321"/>
      <c r="AV2" s="321"/>
      <c r="AW2" s="321"/>
      <c r="AX2" s="321"/>
      <c r="AY2" s="321"/>
      <c r="AZ2" s="322"/>
      <c r="BA2" s="317" t="str">
        <f>CY2</f>
        <v>Test Group</v>
      </c>
      <c r="BB2" s="318"/>
      <c r="BC2" s="318"/>
      <c r="BD2" s="318"/>
      <c r="BE2" s="318"/>
      <c r="BF2" s="318"/>
      <c r="BG2" s="318"/>
      <c r="BH2" s="318"/>
      <c r="BI2" s="318"/>
      <c r="BJ2" s="318"/>
      <c r="BK2" s="318"/>
      <c r="BL2" s="318"/>
      <c r="BM2" s="318" t="str">
        <f>CZ2</f>
        <v>Control Group</v>
      </c>
      <c r="BN2" s="318"/>
      <c r="BO2" s="318"/>
      <c r="BP2" s="318"/>
      <c r="BQ2" s="318"/>
      <c r="BR2" s="318"/>
      <c r="BS2" s="318"/>
      <c r="BT2" s="318"/>
      <c r="BU2" s="318"/>
      <c r="BV2" s="318"/>
      <c r="BW2" s="318"/>
      <c r="BX2" s="319"/>
      <c r="BY2" s="303" t="s">
        <v>288</v>
      </c>
      <c r="BZ2" s="276" t="s">
        <v>20</v>
      </c>
      <c r="CA2" s="196" t="str">
        <f>C2</f>
        <v>Test Group</v>
      </c>
      <c r="CB2" s="199"/>
      <c r="CC2" s="199"/>
      <c r="CD2" s="199"/>
      <c r="CE2" s="199"/>
      <c r="CF2" s="199"/>
      <c r="CG2" s="199"/>
      <c r="CH2" s="199"/>
      <c r="CI2" s="199"/>
      <c r="CJ2" s="199"/>
      <c r="CK2" s="199"/>
      <c r="CL2" s="200"/>
      <c r="CM2" s="196" t="str">
        <f>Q2</f>
        <v>Control Group</v>
      </c>
      <c r="CN2" s="199"/>
      <c r="CO2" s="199"/>
      <c r="CP2" s="199"/>
      <c r="CQ2" s="199"/>
      <c r="CR2" s="199"/>
      <c r="CS2" s="199"/>
      <c r="CT2" s="199"/>
      <c r="CU2" s="199"/>
      <c r="CV2" s="199"/>
      <c r="CW2" s="199"/>
      <c r="CX2" s="200"/>
      <c r="CY2" s="276" t="str">
        <f>Results!C2</f>
        <v>Test Group</v>
      </c>
      <c r="CZ2" s="276" t="str">
        <f>Results!D2</f>
        <v>Control Group</v>
      </c>
      <c r="DA2" s="276" t="s">
        <v>288</v>
      </c>
      <c r="DB2" s="276" t="s">
        <v>20</v>
      </c>
      <c r="DC2" s="196" t="str">
        <f>C2</f>
        <v>Test Group</v>
      </c>
      <c r="DD2" s="199"/>
      <c r="DE2" s="199"/>
      <c r="DF2" s="199"/>
      <c r="DG2" s="199"/>
      <c r="DH2" s="199"/>
      <c r="DI2" s="199"/>
      <c r="DJ2" s="199"/>
      <c r="DK2" s="199"/>
      <c r="DL2" s="199"/>
      <c r="DM2" s="199"/>
      <c r="DN2" s="200"/>
      <c r="DO2" s="196" t="str">
        <f>Q2</f>
        <v>Control Group</v>
      </c>
      <c r="DP2" s="199"/>
      <c r="DQ2" s="199"/>
      <c r="DR2" s="199"/>
      <c r="DS2" s="199"/>
      <c r="DT2" s="199"/>
      <c r="DU2" s="199"/>
      <c r="DV2" s="199"/>
      <c r="DW2" s="199"/>
      <c r="DX2" s="199"/>
      <c r="DY2" s="199"/>
      <c r="DZ2" s="200"/>
      <c r="EB2" s="108">
        <v>1</v>
      </c>
      <c r="EC2" s="109">
        <f>Results!G3</f>
        <v>0.57192143760212566</v>
      </c>
      <c r="ED2" s="109">
        <f>Results!G15</f>
        <v>0.41577902616990825</v>
      </c>
      <c r="EE2" s="109">
        <f>Results!G27</f>
        <v>0.8431661701656894</v>
      </c>
      <c r="EF2" s="109">
        <f>Results!G39</f>
        <v>5597.4559549313017</v>
      </c>
      <c r="EG2" s="109">
        <f>Results!G51</f>
        <v>1.3446420970637829</v>
      </c>
      <c r="EH2" s="109">
        <f>Results!G63</f>
        <v>0.92908911643966141</v>
      </c>
      <c r="EI2" s="109">
        <f>Results!G75</f>
        <v>0.65696521456110291</v>
      </c>
      <c r="EJ2" s="109">
        <f>Results!G87</f>
        <v>0.62440567540161895</v>
      </c>
    </row>
    <row r="3" spans="1:140" ht="15" customHeight="1" thickBot="1" x14ac:dyDescent="0.3">
      <c r="A3" s="310"/>
      <c r="B3" s="310"/>
      <c r="C3" s="110" t="s">
        <v>25</v>
      </c>
      <c r="D3" s="110" t="s">
        <v>26</v>
      </c>
      <c r="E3" s="110" t="s">
        <v>27</v>
      </c>
      <c r="F3" s="110" t="s">
        <v>123</v>
      </c>
      <c r="G3" s="110" t="s">
        <v>124</v>
      </c>
      <c r="H3" s="110" t="s">
        <v>125</v>
      </c>
      <c r="I3" s="110" t="s">
        <v>126</v>
      </c>
      <c r="J3" s="110" t="s">
        <v>127</v>
      </c>
      <c r="K3" s="110" t="s">
        <v>128</v>
      </c>
      <c r="L3" s="110" t="s">
        <v>129</v>
      </c>
      <c r="M3" s="110" t="s">
        <v>11133</v>
      </c>
      <c r="N3" s="110" t="s">
        <v>11134</v>
      </c>
      <c r="O3" s="310"/>
      <c r="P3" s="310"/>
      <c r="Q3" s="110" t="s">
        <v>25</v>
      </c>
      <c r="R3" s="110" t="s">
        <v>26</v>
      </c>
      <c r="S3" s="110" t="s">
        <v>27</v>
      </c>
      <c r="T3" s="110" t="s">
        <v>123</v>
      </c>
      <c r="U3" s="110" t="s">
        <v>124</v>
      </c>
      <c r="V3" s="110" t="s">
        <v>125</v>
      </c>
      <c r="W3" s="110" t="s">
        <v>126</v>
      </c>
      <c r="X3" s="110" t="s">
        <v>127</v>
      </c>
      <c r="Y3" s="110" t="s">
        <v>128</v>
      </c>
      <c r="Z3" s="110" t="s">
        <v>129</v>
      </c>
      <c r="AA3" s="110" t="s">
        <v>11133</v>
      </c>
      <c r="AB3" s="110" t="s">
        <v>11134</v>
      </c>
      <c r="AC3" s="110" t="s">
        <v>25</v>
      </c>
      <c r="AD3" s="110" t="s">
        <v>26</v>
      </c>
      <c r="AE3" s="110" t="s">
        <v>27</v>
      </c>
      <c r="AF3" s="110" t="s">
        <v>123</v>
      </c>
      <c r="AG3" s="110" t="s">
        <v>124</v>
      </c>
      <c r="AH3" s="110" t="s">
        <v>125</v>
      </c>
      <c r="AI3" s="110" t="s">
        <v>126</v>
      </c>
      <c r="AJ3" s="110" t="s">
        <v>127</v>
      </c>
      <c r="AK3" s="110" t="s">
        <v>128</v>
      </c>
      <c r="AL3" s="110" t="s">
        <v>129</v>
      </c>
      <c r="AM3" s="110" t="s">
        <v>11133</v>
      </c>
      <c r="AN3" s="110" t="s">
        <v>11134</v>
      </c>
      <c r="AO3" s="110" t="s">
        <v>25</v>
      </c>
      <c r="AP3" s="110" t="s">
        <v>26</v>
      </c>
      <c r="AQ3" s="110" t="s">
        <v>27</v>
      </c>
      <c r="AR3" s="110" t="s">
        <v>123</v>
      </c>
      <c r="AS3" s="110" t="s">
        <v>124</v>
      </c>
      <c r="AT3" s="110" t="s">
        <v>125</v>
      </c>
      <c r="AU3" s="110" t="s">
        <v>126</v>
      </c>
      <c r="AV3" s="110" t="s">
        <v>127</v>
      </c>
      <c r="AW3" s="110" t="s">
        <v>128</v>
      </c>
      <c r="AX3" s="110" t="s">
        <v>129</v>
      </c>
      <c r="AY3" s="110" t="s">
        <v>11133</v>
      </c>
      <c r="AZ3" s="110" t="s">
        <v>11134</v>
      </c>
      <c r="BA3" s="152" t="s">
        <v>25</v>
      </c>
      <c r="BB3" s="153" t="s">
        <v>26</v>
      </c>
      <c r="BC3" s="153" t="s">
        <v>27</v>
      </c>
      <c r="BD3" s="153" t="s">
        <v>123</v>
      </c>
      <c r="BE3" s="153" t="s">
        <v>124</v>
      </c>
      <c r="BF3" s="153" t="s">
        <v>125</v>
      </c>
      <c r="BG3" s="153" t="s">
        <v>126</v>
      </c>
      <c r="BH3" s="153" t="s">
        <v>127</v>
      </c>
      <c r="BI3" s="153" t="s">
        <v>128</v>
      </c>
      <c r="BJ3" s="153" t="s">
        <v>129</v>
      </c>
      <c r="BK3" s="153" t="s">
        <v>11133</v>
      </c>
      <c r="BL3" s="153" t="s">
        <v>11134</v>
      </c>
      <c r="BM3" s="153" t="s">
        <v>25</v>
      </c>
      <c r="BN3" s="153" t="s">
        <v>26</v>
      </c>
      <c r="BO3" s="153" t="s">
        <v>27</v>
      </c>
      <c r="BP3" s="153" t="s">
        <v>123</v>
      </c>
      <c r="BQ3" s="153" t="s">
        <v>124</v>
      </c>
      <c r="BR3" s="153" t="s">
        <v>125</v>
      </c>
      <c r="BS3" s="153" t="s">
        <v>126</v>
      </c>
      <c r="BT3" s="153" t="s">
        <v>127</v>
      </c>
      <c r="BU3" s="153" t="s">
        <v>128</v>
      </c>
      <c r="BV3" s="153" t="s">
        <v>129</v>
      </c>
      <c r="BW3" s="153" t="s">
        <v>11133</v>
      </c>
      <c r="BX3" s="163" t="s">
        <v>11134</v>
      </c>
      <c r="BY3" s="304"/>
      <c r="BZ3" s="305"/>
      <c r="CA3" s="110" t="s">
        <v>25</v>
      </c>
      <c r="CB3" s="110" t="s">
        <v>26</v>
      </c>
      <c r="CC3" s="110" t="s">
        <v>27</v>
      </c>
      <c r="CD3" s="110" t="s">
        <v>123</v>
      </c>
      <c r="CE3" s="110" t="s">
        <v>124</v>
      </c>
      <c r="CF3" s="110" t="s">
        <v>125</v>
      </c>
      <c r="CG3" s="110" t="s">
        <v>126</v>
      </c>
      <c r="CH3" s="110" t="s">
        <v>127</v>
      </c>
      <c r="CI3" s="110" t="s">
        <v>128</v>
      </c>
      <c r="CJ3" s="110" t="s">
        <v>129</v>
      </c>
      <c r="CK3" s="110" t="s">
        <v>11133</v>
      </c>
      <c r="CL3" s="110" t="s">
        <v>11134</v>
      </c>
      <c r="CM3" s="110" t="s">
        <v>25</v>
      </c>
      <c r="CN3" s="110" t="s">
        <v>26</v>
      </c>
      <c r="CO3" s="110" t="s">
        <v>27</v>
      </c>
      <c r="CP3" s="110" t="s">
        <v>123</v>
      </c>
      <c r="CQ3" s="110" t="s">
        <v>124</v>
      </c>
      <c r="CR3" s="110" t="s">
        <v>125</v>
      </c>
      <c r="CS3" s="110" t="s">
        <v>126</v>
      </c>
      <c r="CT3" s="110" t="s">
        <v>127</v>
      </c>
      <c r="CU3" s="110" t="s">
        <v>128</v>
      </c>
      <c r="CV3" s="110" t="s">
        <v>129</v>
      </c>
      <c r="CW3" s="110" t="s">
        <v>11133</v>
      </c>
      <c r="CX3" s="110" t="s">
        <v>11134</v>
      </c>
      <c r="CY3" s="302"/>
      <c r="CZ3" s="302"/>
      <c r="DA3" s="302"/>
      <c r="DB3" s="305"/>
      <c r="DC3" s="110" t="s">
        <v>25</v>
      </c>
      <c r="DD3" s="110" t="s">
        <v>26</v>
      </c>
      <c r="DE3" s="110" t="s">
        <v>27</v>
      </c>
      <c r="DF3" s="110" t="s">
        <v>123</v>
      </c>
      <c r="DG3" s="110" t="s">
        <v>124</v>
      </c>
      <c r="DH3" s="110" t="s">
        <v>125</v>
      </c>
      <c r="DI3" s="110" t="s">
        <v>126</v>
      </c>
      <c r="DJ3" s="110" t="s">
        <v>127</v>
      </c>
      <c r="DK3" s="110" t="s">
        <v>128</v>
      </c>
      <c r="DL3" s="110" t="s">
        <v>129</v>
      </c>
      <c r="DM3" s="110" t="s">
        <v>11133</v>
      </c>
      <c r="DN3" s="110" t="s">
        <v>11134</v>
      </c>
      <c r="DO3" s="110" t="s">
        <v>25</v>
      </c>
      <c r="DP3" s="110" t="s">
        <v>26</v>
      </c>
      <c r="DQ3" s="110" t="s">
        <v>27</v>
      </c>
      <c r="DR3" s="110" t="s">
        <v>123</v>
      </c>
      <c r="DS3" s="110" t="s">
        <v>124</v>
      </c>
      <c r="DT3" s="110" t="s">
        <v>125</v>
      </c>
      <c r="DU3" s="110" t="s">
        <v>126</v>
      </c>
      <c r="DV3" s="110" t="s">
        <v>127</v>
      </c>
      <c r="DW3" s="110" t="s">
        <v>128</v>
      </c>
      <c r="DX3" s="110" t="s">
        <v>129</v>
      </c>
      <c r="DY3" s="110" t="s">
        <v>11133</v>
      </c>
      <c r="DZ3" s="110" t="s">
        <v>11134</v>
      </c>
      <c r="EB3" s="108">
        <v>2</v>
      </c>
      <c r="EC3" s="109">
        <f>Results!G4</f>
        <v>1.663116104679635</v>
      </c>
      <c r="ED3" s="109">
        <f>Results!G16</f>
        <v>1.6440135869505086</v>
      </c>
      <c r="EE3" s="109">
        <f>Results!G28</f>
        <v>0.20550169836881335</v>
      </c>
      <c r="EF3" s="109">
        <f>Results!G40</f>
        <v>0.8431661701656894</v>
      </c>
      <c r="EG3" s="109">
        <f>Results!G52</f>
        <v>0.27431185708232114</v>
      </c>
      <c r="EH3" s="109">
        <f>Results!G64</f>
        <v>2459.056024668736</v>
      </c>
      <c r="EI3" s="109">
        <f>Results!G76</f>
        <v>29.457346123086896</v>
      </c>
      <c r="EJ3" s="109">
        <f>Results!G88</f>
        <v>0.61297021947756558</v>
      </c>
    </row>
    <row r="4" spans="1:140" ht="15" customHeight="1" x14ac:dyDescent="0.25">
      <c r="A4" s="116" t="str">
        <f>'miRNA Table'!C3</f>
        <v>hsa-let-7a-5p</v>
      </c>
      <c r="B4" s="117" t="s">
        <v>9</v>
      </c>
      <c r="C4" s="118">
        <f>IF('Test Sample Data'!C3="","",IF(SUM('Test Sample Data'!C$3:C$98)&gt;10,IF(AND(ISNUMBER('Test Sample Data'!C3),'Test Sample Data'!C3&lt;$C$101,'Test Sample Data'!C3&gt;0),'Test Sample Data'!C3,$C$101),""))</f>
        <v>29.89</v>
      </c>
      <c r="D4" s="118">
        <f>IF('Test Sample Data'!D3="","",IF(SUM('Test Sample Data'!D$3:D$98)&gt;10,IF(AND(ISNUMBER('Test Sample Data'!D3),'Test Sample Data'!D3&lt;$C$101,'Test Sample Data'!D3&gt;0),'Test Sample Data'!D3,$C$101),""))</f>
        <v>29.56</v>
      </c>
      <c r="E4" s="118">
        <f>IF('Test Sample Data'!E3="","",IF(SUM('Test Sample Data'!E$3:E$98)&gt;10,IF(AND(ISNUMBER('Test Sample Data'!E3),'Test Sample Data'!E3&lt;$C$101,'Test Sample Data'!E3&gt;0),'Test Sample Data'!E3,$C$101),""))</f>
        <v>29.6</v>
      </c>
      <c r="F4" s="118" t="str">
        <f>IF('Test Sample Data'!F3="","",IF(SUM('Test Sample Data'!F$3:F$98)&gt;10,IF(AND(ISNUMBER('Test Sample Data'!F3),'Test Sample Data'!F3&lt;$C$101,'Test Sample Data'!F3&gt;0),'Test Sample Data'!F3,$C$101),""))</f>
        <v/>
      </c>
      <c r="G4" s="118" t="str">
        <f>IF('Test Sample Data'!G3="","",IF(SUM('Test Sample Data'!G$3:G$98)&gt;10,IF(AND(ISNUMBER('Test Sample Data'!G3),'Test Sample Data'!G3&lt;$C$101,'Test Sample Data'!G3&gt;0),'Test Sample Data'!G3,$C$101),""))</f>
        <v/>
      </c>
      <c r="H4" s="118" t="str">
        <f>IF('Test Sample Data'!H3="","",IF(SUM('Test Sample Data'!H$3:H$98)&gt;10,IF(AND(ISNUMBER('Test Sample Data'!H3),'Test Sample Data'!H3&lt;$C$101,'Test Sample Data'!H3&gt;0),'Test Sample Data'!H3,$C$101),""))</f>
        <v/>
      </c>
      <c r="I4" s="118" t="str">
        <f>IF('Test Sample Data'!I3="","",IF(SUM('Test Sample Data'!I$3:I$98)&gt;10,IF(AND(ISNUMBER('Test Sample Data'!I3),'Test Sample Data'!I3&lt;$C$101,'Test Sample Data'!I3&gt;0),'Test Sample Data'!I3,$C$101),""))</f>
        <v/>
      </c>
      <c r="J4" s="118" t="str">
        <f>IF('Test Sample Data'!J3="","",IF(SUM('Test Sample Data'!J$3:J$98)&gt;10,IF(AND(ISNUMBER('Test Sample Data'!J3),'Test Sample Data'!J3&lt;$C$101,'Test Sample Data'!J3&gt;0),'Test Sample Data'!J3,$C$101),""))</f>
        <v/>
      </c>
      <c r="K4" s="118" t="str">
        <f>IF('Test Sample Data'!K3="","",IF(SUM('Test Sample Data'!K$3:K$98)&gt;10,IF(AND(ISNUMBER('Test Sample Data'!K3),'Test Sample Data'!K3&lt;$C$101,'Test Sample Data'!K3&gt;0),'Test Sample Data'!K3,$C$101),""))</f>
        <v/>
      </c>
      <c r="L4" s="118" t="str">
        <f>IF('Test Sample Data'!L3="","",IF(SUM('Test Sample Data'!L$3:L$98)&gt;10,IF(AND(ISNUMBER('Test Sample Data'!L3),'Test Sample Data'!L3&lt;$C$101,'Test Sample Data'!L3&gt;0),'Test Sample Data'!L3,$C$101),""))</f>
        <v/>
      </c>
      <c r="M4" s="118" t="str">
        <f>IF('Test Sample Data'!M3="","",IF(SUM('Test Sample Data'!M$3:M$98)&gt;10,IF(AND(ISNUMBER('Test Sample Data'!M3),'Test Sample Data'!M3&lt;$C$101,'Test Sample Data'!M3&gt;0),'Test Sample Data'!M3,$C$101),""))</f>
        <v/>
      </c>
      <c r="N4" s="118" t="str">
        <f>IF('Test Sample Data'!N3="","",IF(SUM('Test Sample Data'!N$3:N$98)&gt;10,IF(AND(ISNUMBER('Test Sample Data'!N3),'Test Sample Data'!N3&lt;$C$101,'Test Sample Data'!N3&gt;0),'Test Sample Data'!N3,$C$101),""))</f>
        <v/>
      </c>
      <c r="O4" s="117" t="str">
        <f>'miRNA Table'!C3</f>
        <v>hsa-let-7a-5p</v>
      </c>
      <c r="P4" s="117" t="s">
        <v>9</v>
      </c>
      <c r="Q4" s="118">
        <f>IF('Control Sample Data'!C3="","",IF(SUM('Control Sample Data'!C$3:C$98)&gt;10,IF(AND(ISNUMBER('Control Sample Data'!C3),'Control Sample Data'!C3&lt;$C$101,'Control Sample Data'!C3&gt;0),'Control Sample Data'!C3,$C$101),""))</f>
        <v>29.08</v>
      </c>
      <c r="R4" s="118">
        <f>IF('Control Sample Data'!D3="","",IF(SUM('Control Sample Data'!D$3:D$98)&gt;10,IF(AND(ISNUMBER('Control Sample Data'!D3),'Control Sample Data'!D3&lt;$C$101,'Control Sample Data'!D3&gt;0),'Control Sample Data'!D3,$C$101),""))</f>
        <v>29.02</v>
      </c>
      <c r="S4" s="118">
        <f>IF('Control Sample Data'!E3="","",IF(SUM('Control Sample Data'!E$3:E$98)&gt;10,IF(AND(ISNUMBER('Control Sample Data'!E3),'Control Sample Data'!E3&lt;$C$101,'Control Sample Data'!E3&gt;0),'Control Sample Data'!E3,$C$101),""))</f>
        <v>29.27</v>
      </c>
      <c r="T4" s="118" t="str">
        <f>IF('Control Sample Data'!F3="","",IF(SUM('Control Sample Data'!F$3:F$98)&gt;10,IF(AND(ISNUMBER('Control Sample Data'!F3),'Control Sample Data'!F3&lt;$C$101,'Control Sample Data'!F3&gt;0),'Control Sample Data'!F3,$C$101),""))</f>
        <v/>
      </c>
      <c r="U4" s="118" t="str">
        <f>IF('Control Sample Data'!G3="","",IF(SUM('Control Sample Data'!G$3:G$98)&gt;10,IF(AND(ISNUMBER('Control Sample Data'!G3),'Control Sample Data'!G3&lt;$C$101,'Control Sample Data'!G3&gt;0),'Control Sample Data'!G3,$C$101),""))</f>
        <v/>
      </c>
      <c r="V4" s="118" t="str">
        <f>IF('Control Sample Data'!H3="","",IF(SUM('Control Sample Data'!H$3:H$98)&gt;10,IF(AND(ISNUMBER('Control Sample Data'!H3),'Control Sample Data'!H3&lt;$C$101,'Control Sample Data'!H3&gt;0),'Control Sample Data'!H3,$C$101),""))</f>
        <v/>
      </c>
      <c r="W4" s="118" t="str">
        <f>IF('Control Sample Data'!I3="","",IF(SUM('Control Sample Data'!I$3:I$98)&gt;10,IF(AND(ISNUMBER('Control Sample Data'!I3),'Control Sample Data'!I3&lt;$C$101,'Control Sample Data'!I3&gt;0),'Control Sample Data'!I3,$C$101),""))</f>
        <v/>
      </c>
      <c r="X4" s="118" t="str">
        <f>IF('Control Sample Data'!J3="","",IF(SUM('Control Sample Data'!J$3:J$98)&gt;10,IF(AND(ISNUMBER('Control Sample Data'!J3),'Control Sample Data'!J3&lt;$C$101,'Control Sample Data'!J3&gt;0),'Control Sample Data'!J3,$C$101),""))</f>
        <v/>
      </c>
      <c r="Y4" s="118" t="str">
        <f>IF('Control Sample Data'!K3="","",IF(SUM('Control Sample Data'!K$3:K$98)&gt;10,IF(AND(ISNUMBER('Control Sample Data'!K3),'Control Sample Data'!K3&lt;$C$101,'Control Sample Data'!K3&gt;0),'Control Sample Data'!K3,$C$101),""))</f>
        <v/>
      </c>
      <c r="Z4" s="118" t="str">
        <f>IF('Control Sample Data'!L3="","",IF(SUM('Control Sample Data'!L$3:L$98)&gt;10,IF(AND(ISNUMBER('Control Sample Data'!L3),'Control Sample Data'!L3&lt;$C$101,'Control Sample Data'!L3&gt;0),'Control Sample Data'!L3,$C$101),""))</f>
        <v/>
      </c>
      <c r="AA4" s="118" t="str">
        <f>IF('Control Sample Data'!M3="","",IF(SUM('Control Sample Data'!M$3:M$98)&gt;10,IF(AND(ISNUMBER('Control Sample Data'!M3),'Control Sample Data'!M3&lt;$C$101,'Control Sample Data'!M3&gt;0),'Control Sample Data'!M3,$C$101),""))</f>
        <v/>
      </c>
      <c r="AB4" s="143" t="str">
        <f>IF('Control Sample Data'!N3="","",IF(SUM('Control Sample Data'!N$3:N$98)&gt;10,IF(AND(ISNUMBER('Control Sample Data'!N3),'Control Sample Data'!N3&lt;$C$101,'Control Sample Data'!N3&gt;0),'Control Sample Data'!N3,$C$101),""))</f>
        <v/>
      </c>
      <c r="AC4" s="146">
        <f>IF(C4="","",IF(AND('miRNA Table'!$F$4="YES",'miRNA Table'!$F$6="YES"),C4-C$103,C4))</f>
        <v>29.89</v>
      </c>
      <c r="AD4" s="138">
        <f>IF(D4="","",IF(AND('miRNA Table'!$F$4="YES",'miRNA Table'!$F$6="YES"),D4-D$103,D4))</f>
        <v>29.56</v>
      </c>
      <c r="AE4" s="138">
        <f>IF(E4="","",IF(AND('miRNA Table'!$F$4="YES",'miRNA Table'!$F$6="YES"),E4-E$103,E4))</f>
        <v>29.6</v>
      </c>
      <c r="AF4" s="138" t="str">
        <f>IF(F4="","",IF(AND('miRNA Table'!$F$4="YES",'miRNA Table'!$F$6="YES"),F4-F$103,F4))</f>
        <v/>
      </c>
      <c r="AG4" s="138" t="str">
        <f>IF(G4="","",IF(AND('miRNA Table'!$F$4="YES",'miRNA Table'!$F$6="YES"),G4-G$103,G4))</f>
        <v/>
      </c>
      <c r="AH4" s="138" t="str">
        <f>IF(H4="","",IF(AND('miRNA Table'!$F$4="YES",'miRNA Table'!$F$6="YES"),H4-H$103,H4))</f>
        <v/>
      </c>
      <c r="AI4" s="138" t="str">
        <f>IF(I4="","",IF(AND('miRNA Table'!$F$4="YES",'miRNA Table'!$F$6="YES"),I4-I$103,I4))</f>
        <v/>
      </c>
      <c r="AJ4" s="138" t="str">
        <f>IF(J4="","",IF(AND('miRNA Table'!$F$4="YES",'miRNA Table'!$F$6="YES"),J4-J$103,J4))</f>
        <v/>
      </c>
      <c r="AK4" s="138" t="str">
        <f>IF(K4="","",IF(AND('miRNA Table'!$F$4="YES",'miRNA Table'!$F$6="YES"),K4-K$103,K4))</f>
        <v/>
      </c>
      <c r="AL4" s="138" t="str">
        <f>IF(L4="","",IF(AND('miRNA Table'!$F$4="YES",'miRNA Table'!$F$6="YES"),L4-L$103,L4))</f>
        <v/>
      </c>
      <c r="AM4" s="138" t="str">
        <f>IF(M4="","",IF(AND('miRNA Table'!$F$4="YES",'miRNA Table'!$F$6="YES"),M4-M$103,M4))</f>
        <v/>
      </c>
      <c r="AN4" s="139" t="str">
        <f>IF(N4="","",IF(AND('miRNA Table'!$F$4="YES",'miRNA Table'!$F$6="YES"),N4-N$103,N4))</f>
        <v/>
      </c>
      <c r="AO4" s="146">
        <f>IF(Q4="","",IF(AND('miRNA Table'!$F$4="YES",'miRNA Table'!$F$6="YES"),Q4-Q$103,Q4))</f>
        <v>29.08</v>
      </c>
      <c r="AP4" s="138">
        <f>IF(R4="","",IF(AND('miRNA Table'!$F$4="YES",'miRNA Table'!$F$6="YES"),R4-R$103,R4))</f>
        <v>29.02</v>
      </c>
      <c r="AQ4" s="138">
        <f>IF(S4="","",IF(AND('miRNA Table'!$F$4="YES",'miRNA Table'!$F$6="YES"),S4-S$103,S4))</f>
        <v>29.27</v>
      </c>
      <c r="AR4" s="138" t="str">
        <f>IF(T4="","",IF(AND('miRNA Table'!$F$4="YES",'miRNA Table'!$F$6="YES"),T4-T$103,T4))</f>
        <v/>
      </c>
      <c r="AS4" s="138" t="str">
        <f>IF(U4="","",IF(AND('miRNA Table'!$F$4="YES",'miRNA Table'!$F$6="YES"),U4-U$103,U4))</f>
        <v/>
      </c>
      <c r="AT4" s="138" t="str">
        <f>IF(V4="","",IF(AND('miRNA Table'!$F$4="YES",'miRNA Table'!$F$6="YES"),V4-V$103,V4))</f>
        <v/>
      </c>
      <c r="AU4" s="138" t="str">
        <f>IF(W4="","",IF(AND('miRNA Table'!$F$4="YES",'miRNA Table'!$F$6="YES"),W4-W$103,W4))</f>
        <v/>
      </c>
      <c r="AV4" s="138" t="str">
        <f>IF(X4="","",IF(AND('miRNA Table'!$F$4="YES",'miRNA Table'!$F$6="YES"),X4-X$103,X4))</f>
        <v/>
      </c>
      <c r="AW4" s="138" t="str">
        <f>IF(Y4="","",IF(AND('miRNA Table'!$F$4="YES",'miRNA Table'!$F$6="YES"),Y4-Y$103,Y4))</f>
        <v/>
      </c>
      <c r="AX4" s="138" t="str">
        <f>IF(Z4="","",IF(AND('miRNA Table'!$F$4="YES",'miRNA Table'!$F$6="YES"),Z4-Z$103,Z4))</f>
        <v/>
      </c>
      <c r="AY4" s="138" t="str">
        <f>IF(AA4="","",IF(AND('miRNA Table'!$F$4="YES",'miRNA Table'!$F$6="YES"),AA4-AA$103,AA4))</f>
        <v/>
      </c>
      <c r="AZ4" s="139" t="str">
        <f>IF(AB4="","",IF(AND('miRNA Table'!$F$4="YES",'miRNA Table'!$F$6="YES"),AB4-AB$103,AB4))</f>
        <v/>
      </c>
      <c r="BA4" s="154">
        <f>IF(ISERROR(VLOOKUP('Choose Reference miRNAs'!$A3,$A$4:$AZ$99,29,0)),"",VLOOKUP('Choose Reference miRNAs'!$A3,$A$4:$AZ$99,29,0))</f>
        <v>18.920000000000002</v>
      </c>
      <c r="BB4" s="155">
        <f>IF(ISERROR(VLOOKUP('Choose Reference miRNAs'!$A3,$A$4:$AZ$99,30,0)),"",VLOOKUP('Choose Reference miRNAs'!$A3,$A$4:$AZ$99,30,0))</f>
        <v>18.96</v>
      </c>
      <c r="BC4" s="155">
        <f>IF(ISERROR(VLOOKUP('Choose Reference miRNAs'!$A3,$A$4:$AZ$99,31,0)),"",VLOOKUP('Choose Reference miRNAs'!$A3,$A$4:$AZ$99,31,0))</f>
        <v>18.850000000000001</v>
      </c>
      <c r="BD4" s="155" t="str">
        <f>IF(ISERROR(VLOOKUP('Choose Reference miRNAs'!$A3,$A$4:$AZ$99,32,0)),"",VLOOKUP('Choose Reference miRNAs'!$A3,$A$4:$AZ$99,32,0))</f>
        <v/>
      </c>
      <c r="BE4" s="155" t="str">
        <f>IF(ISERROR(VLOOKUP('Choose Reference miRNAs'!$A3,$A$4:$AZ$99,33,0)),"",VLOOKUP('Choose Reference miRNAs'!$A3,$A$4:$AZ$99,33,0))</f>
        <v/>
      </c>
      <c r="BF4" s="155" t="str">
        <f>IF(ISERROR(VLOOKUP('Choose Reference miRNAs'!$A3,$A$4:$AZ$99,34,0)),"",VLOOKUP('Choose Reference miRNAs'!$A3,$A$4:$AZ$99,34,0))</f>
        <v/>
      </c>
      <c r="BG4" s="155" t="str">
        <f>IF(ISERROR(VLOOKUP('Choose Reference miRNAs'!$A3,$A$4:$AZ$99,35,0)),"",VLOOKUP('Choose Reference miRNAs'!$A3,$A$4:$AZ$99,35,0))</f>
        <v/>
      </c>
      <c r="BH4" s="155" t="str">
        <f>IF(ISERROR(VLOOKUP('Choose Reference miRNAs'!$A3,$A$4:$AZ$99,36,0)),"",VLOOKUP('Choose Reference miRNAs'!$A3,$A$4:$AZ$99,36,0))</f>
        <v/>
      </c>
      <c r="BI4" s="155" t="str">
        <f>IF(ISERROR(VLOOKUP('Choose Reference miRNAs'!$A3,$A$4:$AZ$99,37,0)),"",VLOOKUP('Choose Reference miRNAs'!$A3,$A$4:$AZ$99,37,0))</f>
        <v/>
      </c>
      <c r="BJ4" s="155" t="str">
        <f>IF(ISERROR(VLOOKUP('Choose Reference miRNAs'!$A3,$A$4:$AZ$99,38,0)),"",VLOOKUP('Choose Reference miRNAs'!$A3,$A$4:$AZ$99,38,0))</f>
        <v/>
      </c>
      <c r="BK4" s="155" t="str">
        <f>IF(ISERROR(VLOOKUP('Choose Reference miRNAs'!$A3,$A$4:$AZ$99,39,0)),"",VLOOKUP('Choose Reference miRNAs'!$A3,$A$4:$AZ$99,38,0))</f>
        <v/>
      </c>
      <c r="BL4" s="156" t="str">
        <f>IF(ISERROR(VLOOKUP('Choose Reference miRNAs'!$A3,$A$4:$AZ$99,40,0)),"",VLOOKUP('Choose Reference miRNAs'!$A3,$A$4:$AZ$99,40,0))</f>
        <v/>
      </c>
      <c r="BM4" s="154">
        <f>IF(ISERROR(VLOOKUP('Choose Reference miRNAs'!$A3,$A$4:$AZ$99,41,0)),"",VLOOKUP('Choose Reference miRNAs'!$A3,$A$4:$AZ$99,41,0))</f>
        <v>18.559999999999999</v>
      </c>
      <c r="BN4" s="155">
        <f>IF(ISERROR(VLOOKUP('Choose Reference miRNAs'!$A3,$A$4:$AZ$99,42,0)),"",VLOOKUP('Choose Reference miRNAs'!$A3,$A$4:$AZ$99,42,0))</f>
        <v>18.350000000000001</v>
      </c>
      <c r="BO4" s="155">
        <f>IF(ISERROR(VLOOKUP('Choose Reference miRNAs'!$A3,$A$4:$AZ$99,43,0)),"",VLOOKUP('Choose Reference miRNAs'!$A3,$A$4:$AZ$99,43,0))</f>
        <v>18.739999999999998</v>
      </c>
      <c r="BP4" s="155" t="str">
        <f>IF(ISERROR(VLOOKUP('Choose Reference miRNAs'!$A3,$A$4:$AZ$99,44,0)),"",VLOOKUP('Choose Reference miRNAs'!$A3,$A$4:$AZ$99,44,0))</f>
        <v/>
      </c>
      <c r="BQ4" s="155" t="str">
        <f>IF(ISERROR(VLOOKUP('Choose Reference miRNAs'!$A3,$A$4:$AZ$99,45,0)),"",VLOOKUP('Choose Reference miRNAs'!$A3,$A$4:$AZ$99,45,0))</f>
        <v/>
      </c>
      <c r="BR4" s="155" t="str">
        <f>IF(ISERROR(VLOOKUP('Choose Reference miRNAs'!$A3,$A$4:$AZ$99,46,0)),"",VLOOKUP('Choose Reference miRNAs'!$A3,$A$4:$AZ$99,46,0))</f>
        <v/>
      </c>
      <c r="BS4" s="155" t="str">
        <f>IF(ISERROR(VLOOKUP('Choose Reference miRNAs'!$A3,$A$4:$AZ$99,47,0)),"",VLOOKUP('Choose Reference miRNAs'!$A3,$A$4:$AZ$99,47,0))</f>
        <v/>
      </c>
      <c r="BT4" s="155" t="str">
        <f>IF(ISERROR(VLOOKUP('Choose Reference miRNAs'!$A3,$A$4:$AZ$99,48,0)),"",VLOOKUP('Choose Reference miRNAs'!$A3,$A$4:$AZ$99,48,0))</f>
        <v/>
      </c>
      <c r="BU4" s="155" t="str">
        <f>IF(ISERROR(VLOOKUP('Choose Reference miRNAs'!$A3,$A$4:$AZ$99,49,0)),"",VLOOKUP('Choose Reference miRNAs'!$A3,$A$4:$AZ$99,49,0))</f>
        <v/>
      </c>
      <c r="BV4" s="155" t="str">
        <f>IF(ISERROR(VLOOKUP('Choose Reference miRNAs'!$A3,$A$4:$AZ$99,50,0)),"",VLOOKUP('Choose Reference miRNAs'!$A3,$A$4:$AZ$99,50,0))</f>
        <v/>
      </c>
      <c r="BW4" s="155" t="str">
        <f>IF(ISERROR(VLOOKUP('Choose Reference miRNAs'!$A3,$A$4:$AZ$99,51,0)),"",VLOOKUP('Choose Reference miRNAs'!$A3,$A$4:$AZ$99,51,0))</f>
        <v/>
      </c>
      <c r="BX4" s="156" t="str">
        <f>IF(ISERROR(VLOOKUP('Choose Reference miRNAs'!$A3,$A$4:$AZ$99,52,0)),"",VLOOKUP('Choose Reference miRNAs'!$A3,$A$4:$AZ$99,52,0))</f>
        <v/>
      </c>
      <c r="BY4" s="114" t="str">
        <f>A4</f>
        <v>hsa-let-7a-5p</v>
      </c>
      <c r="BZ4" s="112" t="s">
        <v>9</v>
      </c>
      <c r="CA4" s="113">
        <f>IF(BA$26=0,IF(ISERROR(AC4-BA$28),"",AC4-BA$28),IF(ISERROR(AC4-BA$26),"",AC4-BA$26))</f>
        <v>10.358333333333331</v>
      </c>
      <c r="CB4" s="113">
        <f t="shared" ref="CB4:CL4" si="0">IF(BB$26=0,IF(ISERROR(AD4-BB$28),"",AD4-BB$28),IF(ISERROR(AD4-BB$26),"",AD4-BB$26))</f>
        <v>9.93333333333333</v>
      </c>
      <c r="CC4" s="113">
        <f t="shared" si="0"/>
        <v>10.016666666666669</v>
      </c>
      <c r="CD4" s="113" t="str">
        <f t="shared" si="0"/>
        <v/>
      </c>
      <c r="CE4" s="113" t="str">
        <f t="shared" si="0"/>
        <v/>
      </c>
      <c r="CF4" s="113" t="str">
        <f t="shared" si="0"/>
        <v/>
      </c>
      <c r="CG4" s="113" t="str">
        <f t="shared" si="0"/>
        <v/>
      </c>
      <c r="CH4" s="113" t="str">
        <f t="shared" si="0"/>
        <v/>
      </c>
      <c r="CI4" s="113" t="str">
        <f t="shared" si="0"/>
        <v/>
      </c>
      <c r="CJ4" s="113" t="str">
        <f t="shared" si="0"/>
        <v/>
      </c>
      <c r="CK4" s="113" t="str">
        <f t="shared" si="0"/>
        <v/>
      </c>
      <c r="CL4" s="113" t="str">
        <f t="shared" si="0"/>
        <v/>
      </c>
      <c r="CM4" s="113">
        <f>IF(BM$26=0,IF(ISERROR(AO4-BM$28),"",AO4-BM$28),IF(ISERROR(AO4-BM$26),"",AO4-BM$26))</f>
        <v>9.226666666666663</v>
      </c>
      <c r="CN4" s="113">
        <f t="shared" ref="CN4:CX4" si="1">IF(BN$26=0,IF(ISERROR(AP4-BN$28),"",AP4-BN$28),IF(ISERROR(AP4-BN$26),"",AP4-BN$26))</f>
        <v>9.288333333333334</v>
      </c>
      <c r="CO4" s="113">
        <f t="shared" si="1"/>
        <v>9.375</v>
      </c>
      <c r="CP4" s="113" t="str">
        <f t="shared" si="1"/>
        <v/>
      </c>
      <c r="CQ4" s="113" t="str">
        <f t="shared" si="1"/>
        <v/>
      </c>
      <c r="CR4" s="113" t="str">
        <f t="shared" si="1"/>
        <v/>
      </c>
      <c r="CS4" s="113" t="str">
        <f t="shared" si="1"/>
        <v/>
      </c>
      <c r="CT4" s="113" t="str">
        <f t="shared" si="1"/>
        <v/>
      </c>
      <c r="CU4" s="113" t="str">
        <f t="shared" si="1"/>
        <v/>
      </c>
      <c r="CV4" s="113" t="str">
        <f t="shared" si="1"/>
        <v/>
      </c>
      <c r="CW4" s="113" t="str">
        <f t="shared" si="1"/>
        <v/>
      </c>
      <c r="CX4" s="113" t="str">
        <f t="shared" si="1"/>
        <v/>
      </c>
      <c r="CY4" s="80">
        <f>IF(ISERROR(AVERAGE(CA4:CL4)),"N/A",AVERAGE(CA4:CL4))</f>
        <v>10.102777777777776</v>
      </c>
      <c r="CZ4" s="80">
        <f>IF(ISERROR(AVERAGE(CM4:CX4)),"N/A",AVERAGE(CM4:CX4))</f>
        <v>9.2966666666666651</v>
      </c>
      <c r="DA4" s="114" t="str">
        <f>A4</f>
        <v>hsa-let-7a-5p</v>
      </c>
      <c r="DB4" s="112" t="s">
        <v>9</v>
      </c>
      <c r="DC4" s="115">
        <f t="shared" ref="DC4:DC35" si="2">IF(CA4="","",POWER(2, -CA4))</f>
        <v>7.6178244727868644E-4</v>
      </c>
      <c r="DD4" s="115">
        <f t="shared" ref="DD4:DD35" si="3">IF(CB4="","",POWER(2, -CB4))</f>
        <v>1.0227481668170205E-3</v>
      </c>
      <c r="DE4" s="115">
        <f t="shared" ref="DE4:DE35" si="4">IF(CC4="","",POWER(2, -CC4))</f>
        <v>9.6534572300087363E-4</v>
      </c>
      <c r="DF4" s="115" t="str">
        <f t="shared" ref="DF4:DF35" si="5">IF(CD4="","",POWER(2, -CD4))</f>
        <v/>
      </c>
      <c r="DG4" s="115" t="str">
        <f t="shared" ref="DG4:DG35" si="6">IF(CE4="","",POWER(2, -CE4))</f>
        <v/>
      </c>
      <c r="DH4" s="115" t="str">
        <f t="shared" ref="DH4:DH35" si="7">IF(CF4="","",POWER(2, -CF4))</f>
        <v/>
      </c>
      <c r="DI4" s="115" t="str">
        <f t="shared" ref="DI4:DI35" si="8">IF(CG4="","",POWER(2, -CG4))</f>
        <v/>
      </c>
      <c r="DJ4" s="115" t="str">
        <f t="shared" ref="DJ4:DJ35" si="9">IF(CH4="","",POWER(2, -CH4))</f>
        <v/>
      </c>
      <c r="DK4" s="115" t="str">
        <f t="shared" ref="DK4:DK35" si="10">IF(CI4="","",POWER(2, -CI4))</f>
        <v/>
      </c>
      <c r="DL4" s="115" t="str">
        <f t="shared" ref="DL4:DL35" si="11">IF(CJ4="","",POWER(2, -CJ4))</f>
        <v/>
      </c>
      <c r="DM4" s="115" t="str">
        <f t="shared" ref="DM4:DN4" si="12">IF(CK4="","",POWER(2, -CK4))</f>
        <v/>
      </c>
      <c r="DN4" s="115" t="str">
        <f t="shared" si="12"/>
        <v/>
      </c>
      <c r="DO4" s="115">
        <f t="shared" ref="DO4:DX19" si="13">IF(CM4="","",POWER(2, -CM4))</f>
        <v>1.6691546372361362E-3</v>
      </c>
      <c r="DP4" s="115">
        <f t="shared" si="13"/>
        <v>1.5993114883992895E-3</v>
      </c>
      <c r="DQ4" s="115">
        <f t="shared" si="13"/>
        <v>1.5060652591874428E-3</v>
      </c>
      <c r="DR4" s="115" t="str">
        <f t="shared" si="13"/>
        <v/>
      </c>
      <c r="DS4" s="115" t="str">
        <f t="shared" si="13"/>
        <v/>
      </c>
      <c r="DT4" s="115" t="str">
        <f t="shared" si="13"/>
        <v/>
      </c>
      <c r="DU4" s="115" t="str">
        <f t="shared" si="13"/>
        <v/>
      </c>
      <c r="DV4" s="115" t="str">
        <f t="shared" si="13"/>
        <v/>
      </c>
      <c r="DW4" s="115" t="str">
        <f t="shared" si="13"/>
        <v/>
      </c>
      <c r="DX4" s="115" t="str">
        <f t="shared" si="13"/>
        <v/>
      </c>
      <c r="DY4" s="115" t="str">
        <f t="shared" ref="DY4" si="14">IF(CW4="","",POWER(2, -CW4))</f>
        <v/>
      </c>
      <c r="DZ4" s="115" t="str">
        <f t="shared" ref="DZ4" si="15">IF(CX4="","",POWER(2, -CX4))</f>
        <v/>
      </c>
      <c r="EB4" s="108">
        <v>3</v>
      </c>
      <c r="EC4" s="109">
        <f>Results!G5</f>
        <v>4.0480362860745078</v>
      </c>
      <c r="ED4" s="109">
        <f>Results!G17</f>
        <v>1.0746664027807593</v>
      </c>
      <c r="EE4" s="109">
        <f>Results!G29</f>
        <v>387.27705604386892</v>
      </c>
      <c r="EF4" s="109">
        <f>Results!G41</f>
        <v>0.47430562687373784</v>
      </c>
      <c r="EG4" s="109">
        <f>Results!G53</f>
        <v>35214.668686319907</v>
      </c>
      <c r="EH4" s="109">
        <f>Results!G65</f>
        <v>0.8431661701656894</v>
      </c>
      <c r="EI4" s="109">
        <f>Results!G77</f>
        <v>12.243031208652322</v>
      </c>
      <c r="EJ4" s="109">
        <f>Results!G89</f>
        <v>0.65696521456110124</v>
      </c>
    </row>
    <row r="5" spans="1:140" ht="15" customHeight="1" x14ac:dyDescent="0.25">
      <c r="A5" s="119" t="str">
        <f>'miRNA Table'!C4</f>
        <v>hsa-miR-133b</v>
      </c>
      <c r="B5" s="112" t="s">
        <v>10</v>
      </c>
      <c r="C5" s="113">
        <f>IF('Test Sample Data'!C4="","",IF(SUM('Test Sample Data'!C$3:C$98)&gt;10,IF(AND(ISNUMBER('Test Sample Data'!C4),'Test Sample Data'!C4&lt;$C$101,'Test Sample Data'!C4&gt;0),'Test Sample Data'!C4,$C$101),""))</f>
        <v>31.15</v>
      </c>
      <c r="D5" s="113">
        <f>IF('Test Sample Data'!D4="","",IF(SUM('Test Sample Data'!D$3:D$98)&gt;10,IF(AND(ISNUMBER('Test Sample Data'!D4),'Test Sample Data'!D4&lt;$C$101,'Test Sample Data'!D4&gt;0),'Test Sample Data'!D4,$C$101),""))</f>
        <v>31.27</v>
      </c>
      <c r="E5" s="113">
        <f>IF('Test Sample Data'!E4="","",IF(SUM('Test Sample Data'!E$3:E$98)&gt;10,IF(AND(ISNUMBER('Test Sample Data'!E4),'Test Sample Data'!E4&lt;$C$101,'Test Sample Data'!E4&gt;0),'Test Sample Data'!E4,$C$101),""))</f>
        <v>30.75</v>
      </c>
      <c r="F5" s="113" t="str">
        <f>IF('Test Sample Data'!F4="","",IF(SUM('Test Sample Data'!F$3:F$98)&gt;10,IF(AND(ISNUMBER('Test Sample Data'!F4),'Test Sample Data'!F4&lt;$C$101,'Test Sample Data'!F4&gt;0),'Test Sample Data'!F4,$C$101),""))</f>
        <v/>
      </c>
      <c r="G5" s="113" t="str">
        <f>IF('Test Sample Data'!G4="","",IF(SUM('Test Sample Data'!G$3:G$98)&gt;10,IF(AND(ISNUMBER('Test Sample Data'!G4),'Test Sample Data'!G4&lt;$C$101,'Test Sample Data'!G4&gt;0),'Test Sample Data'!G4,$C$101),""))</f>
        <v/>
      </c>
      <c r="H5" s="113" t="str">
        <f>IF('Test Sample Data'!H4="","",IF(SUM('Test Sample Data'!H$3:H$98)&gt;10,IF(AND(ISNUMBER('Test Sample Data'!H4),'Test Sample Data'!H4&lt;$C$101,'Test Sample Data'!H4&gt;0),'Test Sample Data'!H4,$C$101),""))</f>
        <v/>
      </c>
      <c r="I5" s="113" t="str">
        <f>IF('Test Sample Data'!I4="","",IF(SUM('Test Sample Data'!I$3:I$98)&gt;10,IF(AND(ISNUMBER('Test Sample Data'!I4),'Test Sample Data'!I4&lt;$C$101,'Test Sample Data'!I4&gt;0),'Test Sample Data'!I4,$C$101),""))</f>
        <v/>
      </c>
      <c r="J5" s="113" t="str">
        <f>IF('Test Sample Data'!J4="","",IF(SUM('Test Sample Data'!J$3:J$98)&gt;10,IF(AND(ISNUMBER('Test Sample Data'!J4),'Test Sample Data'!J4&lt;$C$101,'Test Sample Data'!J4&gt;0),'Test Sample Data'!J4,$C$101),""))</f>
        <v/>
      </c>
      <c r="K5" s="113" t="str">
        <f>IF('Test Sample Data'!K4="","",IF(SUM('Test Sample Data'!K$3:K$98)&gt;10,IF(AND(ISNUMBER('Test Sample Data'!K4),'Test Sample Data'!K4&lt;$C$101,'Test Sample Data'!K4&gt;0),'Test Sample Data'!K4,$C$101),""))</f>
        <v/>
      </c>
      <c r="L5" s="113" t="str">
        <f>IF('Test Sample Data'!L4="","",IF(SUM('Test Sample Data'!L$3:L$98)&gt;10,IF(AND(ISNUMBER('Test Sample Data'!L4),'Test Sample Data'!L4&lt;$C$101,'Test Sample Data'!L4&gt;0),'Test Sample Data'!L4,$C$101),""))</f>
        <v/>
      </c>
      <c r="M5" s="113" t="str">
        <f>IF('Test Sample Data'!M4="","",IF(SUM('Test Sample Data'!M$3:M$98)&gt;10,IF(AND(ISNUMBER('Test Sample Data'!M4),'Test Sample Data'!M4&lt;$C$101,'Test Sample Data'!M4&gt;0),'Test Sample Data'!M4,$C$101),""))</f>
        <v/>
      </c>
      <c r="N5" s="113" t="str">
        <f>IF('Test Sample Data'!N4="","",IF(SUM('Test Sample Data'!N$3:N$98)&gt;10,IF(AND(ISNUMBER('Test Sample Data'!N4),'Test Sample Data'!N4&lt;$C$101,'Test Sample Data'!N4&gt;0),'Test Sample Data'!N4,$C$101),""))</f>
        <v/>
      </c>
      <c r="O5" s="112" t="str">
        <f>'miRNA Table'!C4</f>
        <v>hsa-miR-133b</v>
      </c>
      <c r="P5" s="112" t="s">
        <v>10</v>
      </c>
      <c r="Q5" s="113">
        <f>IF('Control Sample Data'!C4="","",IF(SUM('Control Sample Data'!C$3:C$98)&gt;10,IF(AND(ISNUMBER('Control Sample Data'!C4),'Control Sample Data'!C4&lt;$C$101,'Control Sample Data'!C4&gt;0),'Control Sample Data'!C4,$C$101),""))</f>
        <v>32.020000000000003</v>
      </c>
      <c r="R5" s="113">
        <f>IF('Control Sample Data'!D4="","",IF(SUM('Control Sample Data'!D$3:D$98)&gt;10,IF(AND(ISNUMBER('Control Sample Data'!D4),'Control Sample Data'!D4&lt;$C$101,'Control Sample Data'!D4&gt;0),'Control Sample Data'!D4,$C$101),""))</f>
        <v>32.130000000000003</v>
      </c>
      <c r="S5" s="113">
        <f>IF('Control Sample Data'!E4="","",IF(SUM('Control Sample Data'!E$3:E$98)&gt;10,IF(AND(ISNUMBER('Control Sample Data'!E4),'Control Sample Data'!E4&lt;$C$101,'Control Sample Data'!E4&gt;0),'Control Sample Data'!E4,$C$101),""))</f>
        <v>31.96</v>
      </c>
      <c r="T5" s="113" t="str">
        <f>IF('Control Sample Data'!F4="","",IF(SUM('Control Sample Data'!F$3:F$98)&gt;10,IF(AND(ISNUMBER('Control Sample Data'!F4),'Control Sample Data'!F4&lt;$C$101,'Control Sample Data'!F4&gt;0),'Control Sample Data'!F4,$C$101),""))</f>
        <v/>
      </c>
      <c r="U5" s="113" t="str">
        <f>IF('Control Sample Data'!G4="","",IF(SUM('Control Sample Data'!G$3:G$98)&gt;10,IF(AND(ISNUMBER('Control Sample Data'!G4),'Control Sample Data'!G4&lt;$C$101,'Control Sample Data'!G4&gt;0),'Control Sample Data'!G4,$C$101),""))</f>
        <v/>
      </c>
      <c r="V5" s="113" t="str">
        <f>IF('Control Sample Data'!H4="","",IF(SUM('Control Sample Data'!H$3:H$98)&gt;10,IF(AND(ISNUMBER('Control Sample Data'!H4),'Control Sample Data'!H4&lt;$C$101,'Control Sample Data'!H4&gt;0),'Control Sample Data'!H4,$C$101),""))</f>
        <v/>
      </c>
      <c r="W5" s="113" t="str">
        <f>IF('Control Sample Data'!I4="","",IF(SUM('Control Sample Data'!I$3:I$98)&gt;10,IF(AND(ISNUMBER('Control Sample Data'!I4),'Control Sample Data'!I4&lt;$C$101,'Control Sample Data'!I4&gt;0),'Control Sample Data'!I4,$C$101),""))</f>
        <v/>
      </c>
      <c r="X5" s="113" t="str">
        <f>IF('Control Sample Data'!J4="","",IF(SUM('Control Sample Data'!J$3:J$98)&gt;10,IF(AND(ISNUMBER('Control Sample Data'!J4),'Control Sample Data'!J4&lt;$C$101,'Control Sample Data'!J4&gt;0),'Control Sample Data'!J4,$C$101),""))</f>
        <v/>
      </c>
      <c r="Y5" s="113" t="str">
        <f>IF('Control Sample Data'!K4="","",IF(SUM('Control Sample Data'!K$3:K$98)&gt;10,IF(AND(ISNUMBER('Control Sample Data'!K4),'Control Sample Data'!K4&lt;$C$101,'Control Sample Data'!K4&gt;0),'Control Sample Data'!K4,$C$101),""))</f>
        <v/>
      </c>
      <c r="Z5" s="113" t="str">
        <f>IF('Control Sample Data'!L4="","",IF(SUM('Control Sample Data'!L$3:L$98)&gt;10,IF(AND(ISNUMBER('Control Sample Data'!L4),'Control Sample Data'!L4&lt;$C$101,'Control Sample Data'!L4&gt;0),'Control Sample Data'!L4,$C$101),""))</f>
        <v/>
      </c>
      <c r="AA5" s="113" t="str">
        <f>IF('Control Sample Data'!M4="","",IF(SUM('Control Sample Data'!M$3:M$98)&gt;10,IF(AND(ISNUMBER('Control Sample Data'!M4),'Control Sample Data'!M4&lt;$C$101,'Control Sample Data'!M4&gt;0),'Control Sample Data'!M4,$C$101),""))</f>
        <v/>
      </c>
      <c r="AB5" s="144" t="str">
        <f>IF('Control Sample Data'!N4="","",IF(SUM('Control Sample Data'!N$3:N$98)&gt;10,IF(AND(ISNUMBER('Control Sample Data'!N4),'Control Sample Data'!N4&lt;$C$101,'Control Sample Data'!N4&gt;0),'Control Sample Data'!N4,$C$101),""))</f>
        <v/>
      </c>
      <c r="AC5" s="147">
        <f>IF(C5="","",IF(AND('miRNA Table'!$F$4="YES",'miRNA Table'!$F$6="YES"),C5-C$103,C5))</f>
        <v>31.15</v>
      </c>
      <c r="AD5" s="148">
        <f>IF(D5="","",IF(AND('miRNA Table'!$F$4="YES",'miRNA Table'!$F$6="YES"),D5-D$103,D5))</f>
        <v>31.27</v>
      </c>
      <c r="AE5" s="148">
        <f>IF(E5="","",IF(AND('miRNA Table'!$F$4="YES",'miRNA Table'!$F$6="YES"),E5-E$103,E5))</f>
        <v>30.75</v>
      </c>
      <c r="AF5" s="148" t="str">
        <f>IF(F5="","",IF(AND('miRNA Table'!$F$4="YES",'miRNA Table'!$F$6="YES"),F5-F$103,F5))</f>
        <v/>
      </c>
      <c r="AG5" s="148" t="str">
        <f>IF(G5="","",IF(AND('miRNA Table'!$F$4="YES",'miRNA Table'!$F$6="YES"),G5-G$103,G5))</f>
        <v/>
      </c>
      <c r="AH5" s="148" t="str">
        <f>IF(H5="","",IF(AND('miRNA Table'!$F$4="YES",'miRNA Table'!$F$6="YES"),H5-H$103,H5))</f>
        <v/>
      </c>
      <c r="AI5" s="148" t="str">
        <f>IF(I5="","",IF(AND('miRNA Table'!$F$4="YES",'miRNA Table'!$F$6="YES"),I5-I$103,I5))</f>
        <v/>
      </c>
      <c r="AJ5" s="148" t="str">
        <f>IF(J5="","",IF(AND('miRNA Table'!$F$4="YES",'miRNA Table'!$F$6="YES"),J5-J$103,J5))</f>
        <v/>
      </c>
      <c r="AK5" s="148" t="str">
        <f>IF(K5="","",IF(AND('miRNA Table'!$F$4="YES",'miRNA Table'!$F$6="YES"),K5-K$103,K5))</f>
        <v/>
      </c>
      <c r="AL5" s="148" t="str">
        <f>IF(L5="","",IF(AND('miRNA Table'!$F$4="YES",'miRNA Table'!$F$6="YES"),L5-L$103,L5))</f>
        <v/>
      </c>
      <c r="AM5" s="148" t="str">
        <f>IF(M5="","",IF(AND('miRNA Table'!$F$4="YES",'miRNA Table'!$F$6="YES"),M5-M$103,M5))</f>
        <v/>
      </c>
      <c r="AN5" s="149" t="str">
        <f>IF(N5="","",IF(AND('miRNA Table'!$F$4="YES",'miRNA Table'!$F$6="YES"),N5-N$103,N5))</f>
        <v/>
      </c>
      <c r="AO5" s="147">
        <f>IF(Q5="","",IF(AND('miRNA Table'!$F$4="YES",'miRNA Table'!$F$6="YES"),Q5-Q$103,Q5))</f>
        <v>32.020000000000003</v>
      </c>
      <c r="AP5" s="148">
        <f>IF(R5="","",IF(AND('miRNA Table'!$F$4="YES",'miRNA Table'!$F$6="YES"),R5-R$103,R5))</f>
        <v>32.130000000000003</v>
      </c>
      <c r="AQ5" s="148">
        <f>IF(S5="","",IF(AND('miRNA Table'!$F$4="YES",'miRNA Table'!$F$6="YES"),S5-S$103,S5))</f>
        <v>31.96</v>
      </c>
      <c r="AR5" s="148" t="str">
        <f>IF(T5="","",IF(AND('miRNA Table'!$F$4="YES",'miRNA Table'!$F$6="YES"),T5-T$103,T5))</f>
        <v/>
      </c>
      <c r="AS5" s="148" t="str">
        <f>IF(U5="","",IF(AND('miRNA Table'!$F$4="YES",'miRNA Table'!$F$6="YES"),U5-U$103,U5))</f>
        <v/>
      </c>
      <c r="AT5" s="148" t="str">
        <f>IF(V5="","",IF(AND('miRNA Table'!$F$4="YES",'miRNA Table'!$F$6="YES"),V5-V$103,V5))</f>
        <v/>
      </c>
      <c r="AU5" s="148" t="str">
        <f>IF(W5="","",IF(AND('miRNA Table'!$F$4="YES",'miRNA Table'!$F$6="YES"),W5-W$103,W5))</f>
        <v/>
      </c>
      <c r="AV5" s="148" t="str">
        <f>IF(X5="","",IF(AND('miRNA Table'!$F$4="YES",'miRNA Table'!$F$6="YES"),X5-X$103,X5))</f>
        <v/>
      </c>
      <c r="AW5" s="148" t="str">
        <f>IF(Y5="","",IF(AND('miRNA Table'!$F$4="YES",'miRNA Table'!$F$6="YES"),Y5-Y$103,Y5))</f>
        <v/>
      </c>
      <c r="AX5" s="148" t="str">
        <f>IF(Z5="","",IF(AND('miRNA Table'!$F$4="YES",'miRNA Table'!$F$6="YES"),Z5-Z$103,Z5))</f>
        <v/>
      </c>
      <c r="AY5" s="148" t="str">
        <f>IF(AA5="","",IF(AND('miRNA Table'!$F$4="YES",'miRNA Table'!$F$6="YES"),AA5-AA$103,AA5))</f>
        <v/>
      </c>
      <c r="AZ5" s="149" t="str">
        <f>IF(AB5="","",IF(AND('miRNA Table'!$F$4="YES",'miRNA Table'!$F$6="YES"),AB5-AB$103,AB5))</f>
        <v/>
      </c>
      <c r="BA5" s="157">
        <f>IF(ISERROR(VLOOKUP('Choose Reference miRNAs'!$A4,$A$4:$AZ$99,29,0)),"",VLOOKUP('Choose Reference miRNAs'!$A4,$A$4:$AZ$99,29,0))</f>
        <v>18.2</v>
      </c>
      <c r="BB5" s="158">
        <f>IF(ISERROR(VLOOKUP('Choose Reference miRNAs'!$A4,$A$4:$AZ$99,30,0)),"",VLOOKUP('Choose Reference miRNAs'!$A4,$A$4:$AZ$99,30,0))</f>
        <v>18.309999999999999</v>
      </c>
      <c r="BC5" s="158">
        <f>IF(ISERROR(VLOOKUP('Choose Reference miRNAs'!$A4,$A$4:$AZ$99,31,0)),"",VLOOKUP('Choose Reference miRNAs'!$A4,$A$4:$AZ$99,31,0))</f>
        <v>18.2</v>
      </c>
      <c r="BD5" s="158" t="str">
        <f>IF(ISERROR(VLOOKUP('Choose Reference miRNAs'!$A4,$A$4:$AZ$99,32,0)),"",VLOOKUP('Choose Reference miRNAs'!$A4,$A$4:$AZ$99,32,0))</f>
        <v/>
      </c>
      <c r="BE5" s="158" t="str">
        <f>IF(ISERROR(VLOOKUP('Choose Reference miRNAs'!$A4,$A$4:$AZ$99,33,0)),"",VLOOKUP('Choose Reference miRNAs'!$A4,$A$4:$AZ$99,33,0))</f>
        <v/>
      </c>
      <c r="BF5" s="158" t="str">
        <f>IF(ISERROR(VLOOKUP('Choose Reference miRNAs'!$A4,$A$4:$AZ$99,34,0)),"",VLOOKUP('Choose Reference miRNAs'!$A4,$A$4:$AZ$99,34,0))</f>
        <v/>
      </c>
      <c r="BG5" s="158" t="str">
        <f>IF(ISERROR(VLOOKUP('Choose Reference miRNAs'!$A4,$A$4:$AZ$99,35,0)),"",VLOOKUP('Choose Reference miRNAs'!$A4,$A$4:$AZ$99,35,0))</f>
        <v/>
      </c>
      <c r="BH5" s="158" t="str">
        <f>IF(ISERROR(VLOOKUP('Choose Reference miRNAs'!$A4,$A$4:$AZ$99,36,0)),"",VLOOKUP('Choose Reference miRNAs'!$A4,$A$4:$AZ$99,36,0))</f>
        <v/>
      </c>
      <c r="BI5" s="158" t="str">
        <f>IF(ISERROR(VLOOKUP('Choose Reference miRNAs'!$A4,$A$4:$AZ$99,37,0)),"",VLOOKUP('Choose Reference miRNAs'!$A4,$A$4:$AZ$99,37,0))</f>
        <v/>
      </c>
      <c r="BJ5" s="158" t="str">
        <f>IF(ISERROR(VLOOKUP('Choose Reference miRNAs'!$A4,$A$4:$AZ$99,38,0)),"",VLOOKUP('Choose Reference miRNAs'!$A4,$A$4:$AZ$99,38,0))</f>
        <v/>
      </c>
      <c r="BK5" s="158" t="str">
        <f>IF(ISERROR(VLOOKUP('Choose Reference miRNAs'!$A4,$A$4:$AZ$99,39,0)),"",VLOOKUP('Choose Reference miRNAs'!$A4,$A$4:$AZ$99,38,0))</f>
        <v/>
      </c>
      <c r="BL5" s="159" t="str">
        <f>IF(ISERROR(VLOOKUP('Choose Reference miRNAs'!$A4,$A$4:$AZ$99,40,0)),"",VLOOKUP('Choose Reference miRNAs'!$A4,$A$4:$AZ$99,40,0))</f>
        <v/>
      </c>
      <c r="BM5" s="157">
        <f>IF(ISERROR(VLOOKUP('Choose Reference miRNAs'!$A4,$A$4:$AZ$99,41,0)),"",VLOOKUP('Choose Reference miRNAs'!$A4,$A$4:$AZ$99,41,0))</f>
        <v>17.89</v>
      </c>
      <c r="BN5" s="158">
        <f>IF(ISERROR(VLOOKUP('Choose Reference miRNAs'!$A4,$A$4:$AZ$99,42,0)),"",VLOOKUP('Choose Reference miRNAs'!$A4,$A$4:$AZ$99,42,0))</f>
        <v>17.77</v>
      </c>
      <c r="BO5" s="158">
        <f>IF(ISERROR(VLOOKUP('Choose Reference miRNAs'!$A4,$A$4:$AZ$99,43,0)),"",VLOOKUP('Choose Reference miRNAs'!$A4,$A$4:$AZ$99,43,0))</f>
        <v>18.010000000000002</v>
      </c>
      <c r="BP5" s="158" t="str">
        <f>IF(ISERROR(VLOOKUP('Choose Reference miRNAs'!$A4,$A$4:$AZ$99,44,0)),"",VLOOKUP('Choose Reference miRNAs'!$A4,$A$4:$AZ$99,44,0))</f>
        <v/>
      </c>
      <c r="BQ5" s="158" t="str">
        <f>IF(ISERROR(VLOOKUP('Choose Reference miRNAs'!$A4,$A$4:$AZ$99,45,0)),"",VLOOKUP('Choose Reference miRNAs'!$A4,$A$4:$AZ$99,45,0))</f>
        <v/>
      </c>
      <c r="BR5" s="158" t="str">
        <f>IF(ISERROR(VLOOKUP('Choose Reference miRNAs'!$A4,$A$4:$AZ$99,46,0)),"",VLOOKUP('Choose Reference miRNAs'!$A4,$A$4:$AZ$99,46,0))</f>
        <v/>
      </c>
      <c r="BS5" s="158" t="str">
        <f>IF(ISERROR(VLOOKUP('Choose Reference miRNAs'!$A4,$A$4:$AZ$99,47,0)),"",VLOOKUP('Choose Reference miRNAs'!$A4,$A$4:$AZ$99,47,0))</f>
        <v/>
      </c>
      <c r="BT5" s="158" t="str">
        <f>IF(ISERROR(VLOOKUP('Choose Reference miRNAs'!$A4,$A$4:$AZ$99,48,0)),"",VLOOKUP('Choose Reference miRNAs'!$A4,$A$4:$AZ$99,48,0))</f>
        <v/>
      </c>
      <c r="BU5" s="158" t="str">
        <f>IF(ISERROR(VLOOKUP('Choose Reference miRNAs'!$A4,$A$4:$AZ$99,49,0)),"",VLOOKUP('Choose Reference miRNAs'!$A4,$A$4:$AZ$99,49,0))</f>
        <v/>
      </c>
      <c r="BV5" s="158" t="str">
        <f>IF(ISERROR(VLOOKUP('Choose Reference miRNAs'!$A4,$A$4:$AZ$99,50,0)),"",VLOOKUP('Choose Reference miRNAs'!$A4,$A$4:$AZ$99,50,0))</f>
        <v/>
      </c>
      <c r="BW5" s="158" t="str">
        <f>IF(ISERROR(VLOOKUP('Choose Reference miRNAs'!$A4,$A$4:$AZ$99,51,0)),"",VLOOKUP('Choose Reference miRNAs'!$A4,$A$4:$AZ$99,51,0))</f>
        <v/>
      </c>
      <c r="BX5" s="159" t="str">
        <f>IF(ISERROR(VLOOKUP('Choose Reference miRNAs'!$A4,$A$4:$AZ$99,52,0)),"",VLOOKUP('Choose Reference miRNAs'!$A4,$A$4:$AZ$99,52,0))</f>
        <v/>
      </c>
      <c r="BY5" s="114" t="str">
        <f t="shared" ref="BY5:BY68" si="16">A5</f>
        <v>hsa-miR-133b</v>
      </c>
      <c r="BZ5" s="112" t="s">
        <v>10</v>
      </c>
      <c r="CA5" s="113">
        <f t="shared" ref="CA5:CA68" si="17">IF(BA$26=0,IF(ISERROR(AC5-BA$28),"",AC5-BA$28),IF(ISERROR(AC5-BA$26),"",AC5-BA$26))</f>
        <v>11.618333333333329</v>
      </c>
      <c r="CB5" s="113">
        <f t="shared" ref="CB5:CB68" si="18">IF(BB$26=0,IF(ISERROR(AD5-BB$28),"",AD5-BB$28),IF(ISERROR(AD5-BB$26),"",AD5-BB$26))</f>
        <v>11.643333333333331</v>
      </c>
      <c r="CC5" s="113">
        <f t="shared" ref="CC5:CC68" si="19">IF(BC$26=0,IF(ISERROR(AE5-BC$28),"",AE5-BC$28),IF(ISERROR(AE5-BC$26),"",AE5-BC$26))</f>
        <v>11.166666666666668</v>
      </c>
      <c r="CD5" s="113" t="str">
        <f t="shared" ref="CD5:CD68" si="20">IF(BD$26=0,IF(ISERROR(AF5-BD$28),"",AF5-BD$28),IF(ISERROR(AF5-BD$26),"",AF5-BD$26))</f>
        <v/>
      </c>
      <c r="CE5" s="113" t="str">
        <f t="shared" ref="CE5:CE68" si="21">IF(BE$26=0,IF(ISERROR(AG5-BE$28),"",AG5-BE$28),IF(ISERROR(AG5-BE$26),"",AG5-BE$26))</f>
        <v/>
      </c>
      <c r="CF5" s="113" t="str">
        <f t="shared" ref="CF5:CF68" si="22">IF(BF$26=0,IF(ISERROR(AH5-BF$28),"",AH5-BF$28),IF(ISERROR(AH5-BF$26),"",AH5-BF$26))</f>
        <v/>
      </c>
      <c r="CG5" s="113" t="str">
        <f t="shared" ref="CG5:CG68" si="23">IF(BG$26=0,IF(ISERROR(AI5-BG$28),"",AI5-BG$28),IF(ISERROR(AI5-BG$26),"",AI5-BG$26))</f>
        <v/>
      </c>
      <c r="CH5" s="113" t="str">
        <f t="shared" ref="CH5:CH68" si="24">IF(BH$26=0,IF(ISERROR(AJ5-BH$28),"",AJ5-BH$28),IF(ISERROR(AJ5-BH$26),"",AJ5-BH$26))</f>
        <v/>
      </c>
      <c r="CI5" s="113" t="str">
        <f t="shared" ref="CI5:CI68" si="25">IF(BI$26=0,IF(ISERROR(AK5-BI$28),"",AK5-BI$28),IF(ISERROR(AK5-BI$26),"",AK5-BI$26))</f>
        <v/>
      </c>
      <c r="CJ5" s="113" t="str">
        <f t="shared" ref="CJ5:CJ68" si="26">IF(BJ$26=0,IF(ISERROR(AL5-BJ$28),"",AL5-BJ$28),IF(ISERROR(AL5-BJ$26),"",AL5-BJ$26))</f>
        <v/>
      </c>
      <c r="CK5" s="113" t="str">
        <f t="shared" ref="CK5:CK68" si="27">IF(BK$26=0,IF(ISERROR(AM5-BK$28),"",AM5-BK$28),IF(ISERROR(AM5-BK$26),"",AM5-BK$26))</f>
        <v/>
      </c>
      <c r="CL5" s="113" t="str">
        <f t="shared" ref="CL5:CL68" si="28">IF(BL$26=0,IF(ISERROR(AN5-BL$28),"",AN5-BL$28),IF(ISERROR(AN5-BL$26),"",AN5-BL$26))</f>
        <v/>
      </c>
      <c r="CM5" s="113">
        <f t="shared" ref="CM5:CM68" si="29">IF(BM$26=0,IF(ISERROR(AO5-BM$28),"",AO5-BM$28),IF(ISERROR(AO5-BM$26),"",AO5-BM$26))</f>
        <v>12.166666666666668</v>
      </c>
      <c r="CN5" s="113">
        <f t="shared" ref="CN5:CN68" si="30">IF(BN$26=0,IF(ISERROR(AP5-BN$28),"",AP5-BN$28),IF(ISERROR(AP5-BN$26),"",AP5-BN$26))</f>
        <v>12.398333333333337</v>
      </c>
      <c r="CO5" s="113">
        <f t="shared" ref="CO5:CO68" si="31">IF(BO$26=0,IF(ISERROR(AQ5-BO$28),"",AQ5-BO$28),IF(ISERROR(AQ5-BO$26),"",AQ5-BO$26))</f>
        <v>12.065000000000001</v>
      </c>
      <c r="CP5" s="113" t="str">
        <f t="shared" ref="CP5:CP68" si="32">IF(BP$26=0,IF(ISERROR(AR5-BP$28),"",AR5-BP$28),IF(ISERROR(AR5-BP$26),"",AR5-BP$26))</f>
        <v/>
      </c>
      <c r="CQ5" s="113" t="str">
        <f t="shared" ref="CQ5:CQ68" si="33">IF(BQ$26=0,IF(ISERROR(AS5-BQ$28),"",AS5-BQ$28),IF(ISERROR(AS5-BQ$26),"",AS5-BQ$26))</f>
        <v/>
      </c>
      <c r="CR5" s="113" t="str">
        <f t="shared" ref="CR5:CR68" si="34">IF(BR$26=0,IF(ISERROR(AT5-BR$28),"",AT5-BR$28),IF(ISERROR(AT5-BR$26),"",AT5-BR$26))</f>
        <v/>
      </c>
      <c r="CS5" s="113" t="str">
        <f t="shared" ref="CS5:CS68" si="35">IF(BS$26=0,IF(ISERROR(AU5-BS$28),"",AU5-BS$28),IF(ISERROR(AU5-BS$26),"",AU5-BS$26))</f>
        <v/>
      </c>
      <c r="CT5" s="113" t="str">
        <f t="shared" ref="CT5:CT68" si="36">IF(BT$26=0,IF(ISERROR(AV5-BT$28),"",AV5-BT$28),IF(ISERROR(AV5-BT$26),"",AV5-BT$26))</f>
        <v/>
      </c>
      <c r="CU5" s="113" t="str">
        <f t="shared" ref="CU5:CU68" si="37">IF(BU$26=0,IF(ISERROR(AW5-BU$28),"",AW5-BU$28),IF(ISERROR(AW5-BU$26),"",AW5-BU$26))</f>
        <v/>
      </c>
      <c r="CV5" s="113" t="str">
        <f t="shared" ref="CV5:CV68" si="38">IF(BV$26=0,IF(ISERROR(AX5-BV$28),"",AX5-BV$28),IF(ISERROR(AX5-BV$26),"",AX5-BV$26))</f>
        <v/>
      </c>
      <c r="CW5" s="113" t="str">
        <f t="shared" ref="CW5:CW68" si="39">IF(BW$26=0,IF(ISERROR(AY5-BW$28),"",AY5-BW$28),IF(ISERROR(AY5-BW$26),"",AY5-BW$26))</f>
        <v/>
      </c>
      <c r="CX5" s="113" t="str">
        <f t="shared" ref="CX5:CX68" si="40">IF(BX$26=0,IF(ISERROR(AZ5-BX$28),"",AZ5-BX$28),IF(ISERROR(AZ5-BX$26),"",AZ5-BX$26))</f>
        <v/>
      </c>
      <c r="CY5" s="80">
        <f t="shared" ref="CY5:CY68" si="41">IF(ISERROR(AVERAGE(CA5:CL5)),"N/A",AVERAGE(CA5:CL5))</f>
        <v>11.476111111111109</v>
      </c>
      <c r="CZ5" s="80">
        <f t="shared" ref="CZ5:CZ68" si="42">IF(ISERROR(AVERAGE(CM5:CX5)),"N/A",AVERAGE(CM5:CX5))</f>
        <v>12.210000000000003</v>
      </c>
      <c r="DA5" s="114" t="str">
        <f t="shared" ref="DA5:DA68" si="43">A5</f>
        <v>hsa-miR-133b</v>
      </c>
      <c r="DB5" s="112" t="s">
        <v>10</v>
      </c>
      <c r="DC5" s="115">
        <f t="shared" si="2"/>
        <v>3.1807765947750521E-4</v>
      </c>
      <c r="DD5" s="115">
        <f t="shared" si="3"/>
        <v>3.1261327567155383E-4</v>
      </c>
      <c r="DE5" s="115">
        <f t="shared" si="4"/>
        <v>4.3500913971696237E-4</v>
      </c>
      <c r="DF5" s="115" t="str">
        <f t="shared" si="5"/>
        <v/>
      </c>
      <c r="DG5" s="115" t="str">
        <f t="shared" si="6"/>
        <v/>
      </c>
      <c r="DH5" s="115" t="str">
        <f t="shared" si="7"/>
        <v/>
      </c>
      <c r="DI5" s="115" t="str">
        <f t="shared" si="8"/>
        <v/>
      </c>
      <c r="DJ5" s="115" t="str">
        <f t="shared" si="9"/>
        <v/>
      </c>
      <c r="DK5" s="115" t="str">
        <f t="shared" si="10"/>
        <v/>
      </c>
      <c r="DL5" s="115" t="str">
        <f t="shared" si="11"/>
        <v/>
      </c>
      <c r="DM5" s="115" t="str">
        <f t="shared" ref="DM5:DM68" si="44">IF(CK5="","",POWER(2, -CK5))</f>
        <v/>
      </c>
      <c r="DN5" s="115" t="str">
        <f t="shared" ref="DN5:DN68" si="45">IF(CL5="","",POWER(2, -CL5))</f>
        <v/>
      </c>
      <c r="DO5" s="115">
        <f t="shared" si="13"/>
        <v>2.1750456985848097E-4</v>
      </c>
      <c r="DP5" s="115">
        <f t="shared" si="13"/>
        <v>1.852378665493625E-4</v>
      </c>
      <c r="DQ5" s="115">
        <f t="shared" si="13"/>
        <v>2.3338508730315937E-4</v>
      </c>
      <c r="DR5" s="115" t="str">
        <f t="shared" si="13"/>
        <v/>
      </c>
      <c r="DS5" s="115" t="str">
        <f t="shared" si="13"/>
        <v/>
      </c>
      <c r="DT5" s="115" t="str">
        <f t="shared" si="13"/>
        <v/>
      </c>
      <c r="DU5" s="115" t="str">
        <f t="shared" si="13"/>
        <v/>
      </c>
      <c r="DV5" s="115" t="str">
        <f t="shared" si="13"/>
        <v/>
      </c>
      <c r="DW5" s="115" t="str">
        <f t="shared" si="13"/>
        <v/>
      </c>
      <c r="DX5" s="115" t="str">
        <f t="shared" si="13"/>
        <v/>
      </c>
      <c r="DY5" s="115" t="str">
        <f t="shared" ref="DY5:DY68" si="46">IF(CW5="","",POWER(2, -CW5))</f>
        <v/>
      </c>
      <c r="DZ5" s="115" t="str">
        <f t="shared" ref="DZ5:DZ68" si="47">IF(CX5="","",POWER(2, -CX5))</f>
        <v/>
      </c>
      <c r="EB5" s="108">
        <v>4</v>
      </c>
      <c r="EC5" s="109">
        <f>Results!G6</f>
        <v>1.9016110902054002</v>
      </c>
      <c r="ED5" s="109">
        <f>Results!G18</f>
        <v>0.8431661701656894</v>
      </c>
      <c r="EE5" s="109">
        <f>Results!G30</f>
        <v>0.4602710331732327</v>
      </c>
      <c r="EF5" s="109">
        <f>Results!G42</f>
        <v>0.8431661701656894</v>
      </c>
      <c r="EG5" s="109">
        <f>Results!G54</f>
        <v>1.4748370408085212</v>
      </c>
      <c r="EH5" s="109">
        <f>Results!G66</f>
        <v>2.5149950413302977</v>
      </c>
      <c r="EI5" s="109">
        <f>Results!G78</f>
        <v>3.831063871734787E-2</v>
      </c>
      <c r="EJ5" s="109">
        <f>Results!G90</f>
        <v>0.66306500598141882</v>
      </c>
    </row>
    <row r="6" spans="1:140" ht="15" customHeight="1" x14ac:dyDescent="0.25">
      <c r="A6" s="119" t="str">
        <f>'miRNA Table'!C5</f>
        <v>hsa-miR-122-5p</v>
      </c>
      <c r="B6" s="112" t="s">
        <v>11</v>
      </c>
      <c r="C6" s="113">
        <f>IF('Test Sample Data'!C5="","",IF(SUM('Test Sample Data'!C$3:C$98)&gt;10,IF(AND(ISNUMBER('Test Sample Data'!C5),'Test Sample Data'!C5&lt;$C$101,'Test Sample Data'!C5&gt;0),'Test Sample Data'!C5,$C$101),""))</f>
        <v>31.57</v>
      </c>
      <c r="D6" s="113">
        <f>IF('Test Sample Data'!D5="","",IF(SUM('Test Sample Data'!D$3:D$98)&gt;10,IF(AND(ISNUMBER('Test Sample Data'!D5),'Test Sample Data'!D5&lt;$C$101,'Test Sample Data'!D5&gt;0),'Test Sample Data'!D5,$C$101),""))</f>
        <v>31.24</v>
      </c>
      <c r="E6" s="113">
        <f>IF('Test Sample Data'!E5="","",IF(SUM('Test Sample Data'!E$3:E$98)&gt;10,IF(AND(ISNUMBER('Test Sample Data'!E5),'Test Sample Data'!E5&lt;$C$101,'Test Sample Data'!E5&gt;0),'Test Sample Data'!E5,$C$101),""))</f>
        <v>31.54</v>
      </c>
      <c r="F6" s="113" t="str">
        <f>IF('Test Sample Data'!F5="","",IF(SUM('Test Sample Data'!F$3:F$98)&gt;10,IF(AND(ISNUMBER('Test Sample Data'!F5),'Test Sample Data'!F5&lt;$C$101,'Test Sample Data'!F5&gt;0),'Test Sample Data'!F5,$C$101),""))</f>
        <v/>
      </c>
      <c r="G6" s="113" t="str">
        <f>IF('Test Sample Data'!G5="","",IF(SUM('Test Sample Data'!G$3:G$98)&gt;10,IF(AND(ISNUMBER('Test Sample Data'!G5),'Test Sample Data'!G5&lt;$C$101,'Test Sample Data'!G5&gt;0),'Test Sample Data'!G5,$C$101),""))</f>
        <v/>
      </c>
      <c r="H6" s="113" t="str">
        <f>IF('Test Sample Data'!H5="","",IF(SUM('Test Sample Data'!H$3:H$98)&gt;10,IF(AND(ISNUMBER('Test Sample Data'!H5),'Test Sample Data'!H5&lt;$C$101,'Test Sample Data'!H5&gt;0),'Test Sample Data'!H5,$C$101),""))</f>
        <v/>
      </c>
      <c r="I6" s="113" t="str">
        <f>IF('Test Sample Data'!I5="","",IF(SUM('Test Sample Data'!I$3:I$98)&gt;10,IF(AND(ISNUMBER('Test Sample Data'!I5),'Test Sample Data'!I5&lt;$C$101,'Test Sample Data'!I5&gt;0),'Test Sample Data'!I5,$C$101),""))</f>
        <v/>
      </c>
      <c r="J6" s="113" t="str">
        <f>IF('Test Sample Data'!J5="","",IF(SUM('Test Sample Data'!J$3:J$98)&gt;10,IF(AND(ISNUMBER('Test Sample Data'!J5),'Test Sample Data'!J5&lt;$C$101,'Test Sample Data'!J5&gt;0),'Test Sample Data'!J5,$C$101),""))</f>
        <v/>
      </c>
      <c r="K6" s="113" t="str">
        <f>IF('Test Sample Data'!K5="","",IF(SUM('Test Sample Data'!K$3:K$98)&gt;10,IF(AND(ISNUMBER('Test Sample Data'!K5),'Test Sample Data'!K5&lt;$C$101,'Test Sample Data'!K5&gt;0),'Test Sample Data'!K5,$C$101),""))</f>
        <v/>
      </c>
      <c r="L6" s="113" t="str">
        <f>IF('Test Sample Data'!L5="","",IF(SUM('Test Sample Data'!L$3:L$98)&gt;10,IF(AND(ISNUMBER('Test Sample Data'!L5),'Test Sample Data'!L5&lt;$C$101,'Test Sample Data'!L5&gt;0),'Test Sample Data'!L5,$C$101),""))</f>
        <v/>
      </c>
      <c r="M6" s="113" t="str">
        <f>IF('Test Sample Data'!M5="","",IF(SUM('Test Sample Data'!M$3:M$98)&gt;10,IF(AND(ISNUMBER('Test Sample Data'!M5),'Test Sample Data'!M5&lt;$C$101,'Test Sample Data'!M5&gt;0),'Test Sample Data'!M5,$C$101),""))</f>
        <v/>
      </c>
      <c r="N6" s="113" t="str">
        <f>IF('Test Sample Data'!N5="","",IF(SUM('Test Sample Data'!N$3:N$98)&gt;10,IF(AND(ISNUMBER('Test Sample Data'!N5),'Test Sample Data'!N5&lt;$C$101,'Test Sample Data'!N5&gt;0),'Test Sample Data'!N5,$C$101),""))</f>
        <v/>
      </c>
      <c r="O6" s="112" t="str">
        <f>'miRNA Table'!C5</f>
        <v>hsa-miR-122-5p</v>
      </c>
      <c r="P6" s="112" t="s">
        <v>11</v>
      </c>
      <c r="Q6" s="113">
        <f>IF('Control Sample Data'!C5="","",IF(SUM('Control Sample Data'!C$3:C$98)&gt;10,IF(AND(ISNUMBER('Control Sample Data'!C5),'Control Sample Data'!C5&lt;$C$101,'Control Sample Data'!C5&gt;0),'Control Sample Data'!C5,$C$101),""))</f>
        <v>33.83</v>
      </c>
      <c r="R6" s="113">
        <f>IF('Control Sample Data'!D5="","",IF(SUM('Control Sample Data'!D$3:D$98)&gt;10,IF(AND(ISNUMBER('Control Sample Data'!D5),'Control Sample Data'!D5&lt;$C$101,'Control Sample Data'!D5&gt;0),'Control Sample Data'!D5,$C$101),""))</f>
        <v>34.22</v>
      </c>
      <c r="S6" s="113">
        <f>IF('Control Sample Data'!E5="","",IF(SUM('Control Sample Data'!E$3:E$98)&gt;10,IF(AND(ISNUMBER('Control Sample Data'!E5),'Control Sample Data'!E5&lt;$C$101,'Control Sample Data'!E5&gt;0),'Control Sample Data'!E5,$C$101),""))</f>
        <v>33.090000000000003</v>
      </c>
      <c r="T6" s="113" t="str">
        <f>IF('Control Sample Data'!F5="","",IF(SUM('Control Sample Data'!F$3:F$98)&gt;10,IF(AND(ISNUMBER('Control Sample Data'!F5),'Control Sample Data'!F5&lt;$C$101,'Control Sample Data'!F5&gt;0),'Control Sample Data'!F5,$C$101),""))</f>
        <v/>
      </c>
      <c r="U6" s="113" t="str">
        <f>IF('Control Sample Data'!G5="","",IF(SUM('Control Sample Data'!G$3:G$98)&gt;10,IF(AND(ISNUMBER('Control Sample Data'!G5),'Control Sample Data'!G5&lt;$C$101,'Control Sample Data'!G5&gt;0),'Control Sample Data'!G5,$C$101),""))</f>
        <v/>
      </c>
      <c r="V6" s="113" t="str">
        <f>IF('Control Sample Data'!H5="","",IF(SUM('Control Sample Data'!H$3:H$98)&gt;10,IF(AND(ISNUMBER('Control Sample Data'!H5),'Control Sample Data'!H5&lt;$C$101,'Control Sample Data'!H5&gt;0),'Control Sample Data'!H5,$C$101),""))</f>
        <v/>
      </c>
      <c r="W6" s="113" t="str">
        <f>IF('Control Sample Data'!I5="","",IF(SUM('Control Sample Data'!I$3:I$98)&gt;10,IF(AND(ISNUMBER('Control Sample Data'!I5),'Control Sample Data'!I5&lt;$C$101,'Control Sample Data'!I5&gt;0),'Control Sample Data'!I5,$C$101),""))</f>
        <v/>
      </c>
      <c r="X6" s="113" t="str">
        <f>IF('Control Sample Data'!J5="","",IF(SUM('Control Sample Data'!J$3:J$98)&gt;10,IF(AND(ISNUMBER('Control Sample Data'!J5),'Control Sample Data'!J5&lt;$C$101,'Control Sample Data'!J5&gt;0),'Control Sample Data'!J5,$C$101),""))</f>
        <v/>
      </c>
      <c r="Y6" s="113" t="str">
        <f>IF('Control Sample Data'!K5="","",IF(SUM('Control Sample Data'!K$3:K$98)&gt;10,IF(AND(ISNUMBER('Control Sample Data'!K5),'Control Sample Data'!K5&lt;$C$101,'Control Sample Data'!K5&gt;0),'Control Sample Data'!K5,$C$101),""))</f>
        <v/>
      </c>
      <c r="Z6" s="113" t="str">
        <f>IF('Control Sample Data'!L5="","",IF(SUM('Control Sample Data'!L$3:L$98)&gt;10,IF(AND(ISNUMBER('Control Sample Data'!L5),'Control Sample Data'!L5&lt;$C$101,'Control Sample Data'!L5&gt;0),'Control Sample Data'!L5,$C$101),""))</f>
        <v/>
      </c>
      <c r="AA6" s="113" t="str">
        <f>IF('Control Sample Data'!M5="","",IF(SUM('Control Sample Data'!M$3:M$98)&gt;10,IF(AND(ISNUMBER('Control Sample Data'!M5),'Control Sample Data'!M5&lt;$C$101,'Control Sample Data'!M5&gt;0),'Control Sample Data'!M5,$C$101),""))</f>
        <v/>
      </c>
      <c r="AB6" s="144" t="str">
        <f>IF('Control Sample Data'!N5="","",IF(SUM('Control Sample Data'!N$3:N$98)&gt;10,IF(AND(ISNUMBER('Control Sample Data'!N5),'Control Sample Data'!N5&lt;$C$101,'Control Sample Data'!N5&gt;0),'Control Sample Data'!N5,$C$101),""))</f>
        <v/>
      </c>
      <c r="AC6" s="147">
        <f>IF(C6="","",IF(AND('miRNA Table'!$F$4="YES",'miRNA Table'!$F$6="YES"),C6-C$103,C6))</f>
        <v>31.57</v>
      </c>
      <c r="AD6" s="148">
        <f>IF(D6="","",IF(AND('miRNA Table'!$F$4="YES",'miRNA Table'!$F$6="YES"),D6-D$103,D6))</f>
        <v>31.24</v>
      </c>
      <c r="AE6" s="148">
        <f>IF(E6="","",IF(AND('miRNA Table'!$F$4="YES",'miRNA Table'!$F$6="YES"),E6-E$103,E6))</f>
        <v>31.54</v>
      </c>
      <c r="AF6" s="148" t="str">
        <f>IF(F6="","",IF(AND('miRNA Table'!$F$4="YES",'miRNA Table'!$F$6="YES"),F6-F$103,F6))</f>
        <v/>
      </c>
      <c r="AG6" s="148" t="str">
        <f>IF(G6="","",IF(AND('miRNA Table'!$F$4="YES",'miRNA Table'!$F$6="YES"),G6-G$103,G6))</f>
        <v/>
      </c>
      <c r="AH6" s="148" t="str">
        <f>IF(H6="","",IF(AND('miRNA Table'!$F$4="YES",'miRNA Table'!$F$6="YES"),H6-H$103,H6))</f>
        <v/>
      </c>
      <c r="AI6" s="148" t="str">
        <f>IF(I6="","",IF(AND('miRNA Table'!$F$4="YES",'miRNA Table'!$F$6="YES"),I6-I$103,I6))</f>
        <v/>
      </c>
      <c r="AJ6" s="148" t="str">
        <f>IF(J6="","",IF(AND('miRNA Table'!$F$4="YES",'miRNA Table'!$F$6="YES"),J6-J$103,J6))</f>
        <v/>
      </c>
      <c r="AK6" s="148" t="str">
        <f>IF(K6="","",IF(AND('miRNA Table'!$F$4="YES",'miRNA Table'!$F$6="YES"),K6-K$103,K6))</f>
        <v/>
      </c>
      <c r="AL6" s="148" t="str">
        <f>IF(L6="","",IF(AND('miRNA Table'!$F$4="YES",'miRNA Table'!$F$6="YES"),L6-L$103,L6))</f>
        <v/>
      </c>
      <c r="AM6" s="148" t="str">
        <f>IF(M6="","",IF(AND('miRNA Table'!$F$4="YES",'miRNA Table'!$F$6="YES"),M6-M$103,M6))</f>
        <v/>
      </c>
      <c r="AN6" s="149" t="str">
        <f>IF(N6="","",IF(AND('miRNA Table'!$F$4="YES",'miRNA Table'!$F$6="YES"),N6-N$103,N6))</f>
        <v/>
      </c>
      <c r="AO6" s="147">
        <f>IF(Q6="","",IF(AND('miRNA Table'!$F$4="YES",'miRNA Table'!$F$6="YES"),Q6-Q$103,Q6))</f>
        <v>33.83</v>
      </c>
      <c r="AP6" s="148">
        <f>IF(R6="","",IF(AND('miRNA Table'!$F$4="YES",'miRNA Table'!$F$6="YES"),R6-R$103,R6))</f>
        <v>34.22</v>
      </c>
      <c r="AQ6" s="148">
        <f>IF(S6="","",IF(AND('miRNA Table'!$F$4="YES",'miRNA Table'!$F$6="YES"),S6-S$103,S6))</f>
        <v>33.090000000000003</v>
      </c>
      <c r="AR6" s="148" t="str">
        <f>IF(T6="","",IF(AND('miRNA Table'!$F$4="YES",'miRNA Table'!$F$6="YES"),T6-T$103,T6))</f>
        <v/>
      </c>
      <c r="AS6" s="148" t="str">
        <f>IF(U6="","",IF(AND('miRNA Table'!$F$4="YES",'miRNA Table'!$F$6="YES"),U6-U$103,U6))</f>
        <v/>
      </c>
      <c r="AT6" s="148" t="str">
        <f>IF(V6="","",IF(AND('miRNA Table'!$F$4="YES",'miRNA Table'!$F$6="YES"),V6-V$103,V6))</f>
        <v/>
      </c>
      <c r="AU6" s="148" t="str">
        <f>IF(W6="","",IF(AND('miRNA Table'!$F$4="YES",'miRNA Table'!$F$6="YES"),W6-W$103,W6))</f>
        <v/>
      </c>
      <c r="AV6" s="148" t="str">
        <f>IF(X6="","",IF(AND('miRNA Table'!$F$4="YES",'miRNA Table'!$F$6="YES"),X6-X$103,X6))</f>
        <v/>
      </c>
      <c r="AW6" s="148" t="str">
        <f>IF(Y6="","",IF(AND('miRNA Table'!$F$4="YES",'miRNA Table'!$F$6="YES"),Y6-Y$103,Y6))</f>
        <v/>
      </c>
      <c r="AX6" s="148" t="str">
        <f>IF(Z6="","",IF(AND('miRNA Table'!$F$4="YES",'miRNA Table'!$F$6="YES"),Z6-Z$103,Z6))</f>
        <v/>
      </c>
      <c r="AY6" s="148" t="str">
        <f>IF(AA6="","",IF(AND('miRNA Table'!$F$4="YES",'miRNA Table'!$F$6="YES"),AA6-AA$103,AA6))</f>
        <v/>
      </c>
      <c r="AZ6" s="149" t="str">
        <f>IF(AB6="","",IF(AND('miRNA Table'!$F$4="YES",'miRNA Table'!$F$6="YES"),AB6-AB$103,AB6))</f>
        <v/>
      </c>
      <c r="BA6" s="157">
        <f>IF(ISERROR(VLOOKUP('Choose Reference miRNAs'!$A5,$A$4:$AZ$99,29,0)),"",VLOOKUP('Choose Reference miRNAs'!$A5,$A$4:$AZ$99,29,0))</f>
        <v>17.2</v>
      </c>
      <c r="BB6" s="158">
        <f>IF(ISERROR(VLOOKUP('Choose Reference miRNAs'!$A5,$A$4:$AZ$99,30,0)),"",VLOOKUP('Choose Reference miRNAs'!$A5,$A$4:$AZ$99,30,0))</f>
        <v>17.29</v>
      </c>
      <c r="BC6" s="158">
        <f>IF(ISERROR(VLOOKUP('Choose Reference miRNAs'!$A5,$A$4:$AZ$99,31,0)),"",VLOOKUP('Choose Reference miRNAs'!$A5,$A$4:$AZ$99,31,0))</f>
        <v>17.12</v>
      </c>
      <c r="BD6" s="158" t="str">
        <f>IF(ISERROR(VLOOKUP('Choose Reference miRNAs'!$A5,$A$4:$AZ$99,32,0)),"",VLOOKUP('Choose Reference miRNAs'!$A5,$A$4:$AZ$99,32,0))</f>
        <v/>
      </c>
      <c r="BE6" s="158" t="str">
        <f>IF(ISERROR(VLOOKUP('Choose Reference miRNAs'!$A5,$A$4:$AZ$99,33,0)),"",VLOOKUP('Choose Reference miRNAs'!$A5,$A$4:$AZ$99,33,0))</f>
        <v/>
      </c>
      <c r="BF6" s="158" t="str">
        <f>IF(ISERROR(VLOOKUP('Choose Reference miRNAs'!$A5,$A$4:$AZ$99,34,0)),"",VLOOKUP('Choose Reference miRNAs'!$A5,$A$4:$AZ$99,34,0))</f>
        <v/>
      </c>
      <c r="BG6" s="158" t="str">
        <f>IF(ISERROR(VLOOKUP('Choose Reference miRNAs'!$A5,$A$4:$AZ$99,35,0)),"",VLOOKUP('Choose Reference miRNAs'!$A5,$A$4:$AZ$99,35,0))</f>
        <v/>
      </c>
      <c r="BH6" s="158" t="str">
        <f>IF(ISERROR(VLOOKUP('Choose Reference miRNAs'!$A5,$A$4:$AZ$99,36,0)),"",VLOOKUP('Choose Reference miRNAs'!$A5,$A$4:$AZ$99,36,0))</f>
        <v/>
      </c>
      <c r="BI6" s="158" t="str">
        <f>IF(ISERROR(VLOOKUP('Choose Reference miRNAs'!$A5,$A$4:$AZ$99,37,0)),"",VLOOKUP('Choose Reference miRNAs'!$A5,$A$4:$AZ$99,37,0))</f>
        <v/>
      </c>
      <c r="BJ6" s="158" t="str">
        <f>IF(ISERROR(VLOOKUP('Choose Reference miRNAs'!$A5,$A$4:$AZ$99,38,0)),"",VLOOKUP('Choose Reference miRNAs'!$A5,$A$4:$AZ$99,38,0))</f>
        <v/>
      </c>
      <c r="BK6" s="158" t="str">
        <f>IF(ISERROR(VLOOKUP('Choose Reference miRNAs'!$A5,$A$4:$AZ$99,39,0)),"",VLOOKUP('Choose Reference miRNAs'!$A5,$A$4:$AZ$99,38,0))</f>
        <v/>
      </c>
      <c r="BL6" s="159" t="str">
        <f>IF(ISERROR(VLOOKUP('Choose Reference miRNAs'!$A5,$A$4:$AZ$99,40,0)),"",VLOOKUP('Choose Reference miRNAs'!$A5,$A$4:$AZ$99,40,0))</f>
        <v/>
      </c>
      <c r="BM6" s="157">
        <f>IF(ISERROR(VLOOKUP('Choose Reference miRNAs'!$A5,$A$4:$AZ$99,41,0)),"",VLOOKUP('Choose Reference miRNAs'!$A5,$A$4:$AZ$99,41,0))</f>
        <v>17.3</v>
      </c>
      <c r="BN6" s="158">
        <f>IF(ISERROR(VLOOKUP('Choose Reference miRNAs'!$A5,$A$4:$AZ$99,42,0)),"",VLOOKUP('Choose Reference miRNAs'!$A5,$A$4:$AZ$99,42,0))</f>
        <v>17.13</v>
      </c>
      <c r="BO6" s="158">
        <f>IF(ISERROR(VLOOKUP('Choose Reference miRNAs'!$A5,$A$4:$AZ$99,43,0)),"",VLOOKUP('Choose Reference miRNAs'!$A5,$A$4:$AZ$99,43,0))</f>
        <v>17.48</v>
      </c>
      <c r="BP6" s="158" t="str">
        <f>IF(ISERROR(VLOOKUP('Choose Reference miRNAs'!$A5,$A$4:$AZ$99,44,0)),"",VLOOKUP('Choose Reference miRNAs'!$A5,$A$4:$AZ$99,44,0))</f>
        <v/>
      </c>
      <c r="BQ6" s="158" t="str">
        <f>IF(ISERROR(VLOOKUP('Choose Reference miRNAs'!$A5,$A$4:$AZ$99,45,0)),"",VLOOKUP('Choose Reference miRNAs'!$A5,$A$4:$AZ$99,45,0))</f>
        <v/>
      </c>
      <c r="BR6" s="158" t="str">
        <f>IF(ISERROR(VLOOKUP('Choose Reference miRNAs'!$A5,$A$4:$AZ$99,46,0)),"",VLOOKUP('Choose Reference miRNAs'!$A5,$A$4:$AZ$99,46,0))</f>
        <v/>
      </c>
      <c r="BS6" s="158" t="str">
        <f>IF(ISERROR(VLOOKUP('Choose Reference miRNAs'!$A5,$A$4:$AZ$99,47,0)),"",VLOOKUP('Choose Reference miRNAs'!$A5,$A$4:$AZ$99,47,0))</f>
        <v/>
      </c>
      <c r="BT6" s="158" t="str">
        <f>IF(ISERROR(VLOOKUP('Choose Reference miRNAs'!$A5,$A$4:$AZ$99,48,0)),"",VLOOKUP('Choose Reference miRNAs'!$A5,$A$4:$AZ$99,48,0))</f>
        <v/>
      </c>
      <c r="BU6" s="158" t="str">
        <f>IF(ISERROR(VLOOKUP('Choose Reference miRNAs'!$A5,$A$4:$AZ$99,49,0)),"",VLOOKUP('Choose Reference miRNAs'!$A5,$A$4:$AZ$99,49,0))</f>
        <v/>
      </c>
      <c r="BV6" s="158" t="str">
        <f>IF(ISERROR(VLOOKUP('Choose Reference miRNAs'!$A5,$A$4:$AZ$99,50,0)),"",VLOOKUP('Choose Reference miRNAs'!$A5,$A$4:$AZ$99,50,0))</f>
        <v/>
      </c>
      <c r="BW6" s="158" t="str">
        <f>IF(ISERROR(VLOOKUP('Choose Reference miRNAs'!$A5,$A$4:$AZ$99,51,0)),"",VLOOKUP('Choose Reference miRNAs'!$A5,$A$4:$AZ$99,51,0))</f>
        <v/>
      </c>
      <c r="BX6" s="159" t="str">
        <f>IF(ISERROR(VLOOKUP('Choose Reference miRNAs'!$A5,$A$4:$AZ$99,52,0)),"",VLOOKUP('Choose Reference miRNAs'!$A5,$A$4:$AZ$99,52,0))</f>
        <v/>
      </c>
      <c r="BY6" s="114" t="str">
        <f t="shared" si="16"/>
        <v>hsa-miR-122-5p</v>
      </c>
      <c r="BZ6" s="112" t="s">
        <v>11</v>
      </c>
      <c r="CA6" s="113">
        <f t="shared" si="17"/>
        <v>12.03833333333333</v>
      </c>
      <c r="CB6" s="113">
        <f t="shared" si="18"/>
        <v>11.61333333333333</v>
      </c>
      <c r="CC6" s="113">
        <f t="shared" si="19"/>
        <v>11.956666666666667</v>
      </c>
      <c r="CD6" s="113" t="str">
        <f t="shared" si="20"/>
        <v/>
      </c>
      <c r="CE6" s="113" t="str">
        <f t="shared" si="21"/>
        <v/>
      </c>
      <c r="CF6" s="113" t="str">
        <f t="shared" si="22"/>
        <v/>
      </c>
      <c r="CG6" s="113" t="str">
        <f t="shared" si="23"/>
        <v/>
      </c>
      <c r="CH6" s="113" t="str">
        <f t="shared" si="24"/>
        <v/>
      </c>
      <c r="CI6" s="113" t="str">
        <f t="shared" si="25"/>
        <v/>
      </c>
      <c r="CJ6" s="113" t="str">
        <f t="shared" si="26"/>
        <v/>
      </c>
      <c r="CK6" s="113" t="str">
        <f t="shared" si="27"/>
        <v/>
      </c>
      <c r="CL6" s="113" t="str">
        <f t="shared" si="28"/>
        <v/>
      </c>
      <c r="CM6" s="113">
        <f t="shared" si="29"/>
        <v>13.976666666666663</v>
      </c>
      <c r="CN6" s="113">
        <f t="shared" si="30"/>
        <v>14.488333333333333</v>
      </c>
      <c r="CO6" s="113">
        <f t="shared" si="31"/>
        <v>13.195000000000004</v>
      </c>
      <c r="CP6" s="113" t="str">
        <f t="shared" si="32"/>
        <v/>
      </c>
      <c r="CQ6" s="113" t="str">
        <f t="shared" si="33"/>
        <v/>
      </c>
      <c r="CR6" s="113" t="str">
        <f t="shared" si="34"/>
        <v/>
      </c>
      <c r="CS6" s="113" t="str">
        <f t="shared" si="35"/>
        <v/>
      </c>
      <c r="CT6" s="113" t="str">
        <f t="shared" si="36"/>
        <v/>
      </c>
      <c r="CU6" s="113" t="str">
        <f t="shared" si="37"/>
        <v/>
      </c>
      <c r="CV6" s="113" t="str">
        <f t="shared" si="38"/>
        <v/>
      </c>
      <c r="CW6" s="113" t="str">
        <f t="shared" si="39"/>
        <v/>
      </c>
      <c r="CX6" s="113" t="str">
        <f t="shared" si="40"/>
        <v/>
      </c>
      <c r="CY6" s="80">
        <f t="shared" si="41"/>
        <v>11.869444444444442</v>
      </c>
      <c r="CZ6" s="80">
        <f t="shared" si="42"/>
        <v>13.886666666666665</v>
      </c>
      <c r="DA6" s="114" t="str">
        <f t="shared" si="43"/>
        <v>hsa-miR-122-5p</v>
      </c>
      <c r="DB6" s="112" t="s">
        <v>11</v>
      </c>
      <c r="DC6" s="115">
        <f t="shared" si="2"/>
        <v>2.3773907513875405E-4</v>
      </c>
      <c r="DD6" s="115">
        <f t="shared" si="3"/>
        <v>3.191819451177025E-4</v>
      </c>
      <c r="DE6" s="115">
        <f t="shared" si="4"/>
        <v>2.5158496590070735E-4</v>
      </c>
      <c r="DF6" s="115" t="str">
        <f t="shared" si="5"/>
        <v/>
      </c>
      <c r="DG6" s="115" t="str">
        <f t="shared" si="6"/>
        <v/>
      </c>
      <c r="DH6" s="115" t="str">
        <f t="shared" si="7"/>
        <v/>
      </c>
      <c r="DI6" s="115" t="str">
        <f t="shared" si="8"/>
        <v/>
      </c>
      <c r="DJ6" s="115" t="str">
        <f t="shared" si="9"/>
        <v/>
      </c>
      <c r="DK6" s="115" t="str">
        <f t="shared" si="10"/>
        <v/>
      </c>
      <c r="DL6" s="115" t="str">
        <f t="shared" si="11"/>
        <v/>
      </c>
      <c r="DM6" s="115" t="str">
        <f t="shared" si="44"/>
        <v/>
      </c>
      <c r="DN6" s="115" t="str">
        <f t="shared" si="45"/>
        <v/>
      </c>
      <c r="DO6" s="115">
        <f t="shared" si="13"/>
        <v>6.2030330332531213E-5</v>
      </c>
      <c r="DP6" s="115">
        <f t="shared" si="13"/>
        <v>4.3508797409748906E-5</v>
      </c>
      <c r="DQ6" s="115">
        <f t="shared" si="13"/>
        <v>1.066373163960806E-4</v>
      </c>
      <c r="DR6" s="115" t="str">
        <f t="shared" si="13"/>
        <v/>
      </c>
      <c r="DS6" s="115" t="str">
        <f t="shared" si="13"/>
        <v/>
      </c>
      <c r="DT6" s="115" t="str">
        <f t="shared" si="13"/>
        <v/>
      </c>
      <c r="DU6" s="115" t="str">
        <f t="shared" si="13"/>
        <v/>
      </c>
      <c r="DV6" s="115" t="str">
        <f t="shared" si="13"/>
        <v/>
      </c>
      <c r="DW6" s="115" t="str">
        <f t="shared" si="13"/>
        <v/>
      </c>
      <c r="DX6" s="115" t="str">
        <f t="shared" si="13"/>
        <v/>
      </c>
      <c r="DY6" s="115" t="str">
        <f t="shared" si="46"/>
        <v/>
      </c>
      <c r="DZ6" s="115" t="str">
        <f t="shared" si="47"/>
        <v/>
      </c>
      <c r="EB6" s="108">
        <v>5</v>
      </c>
      <c r="EC6" s="109">
        <f>Results!G7</f>
        <v>0.8431661701656894</v>
      </c>
      <c r="ED6" s="109">
        <f>Results!G19</f>
        <v>0.8431661701656894</v>
      </c>
      <c r="EE6" s="109">
        <f>Results!G31</f>
        <v>46.223530668828921</v>
      </c>
      <c r="EF6" s="109">
        <f>Results!G43</f>
        <v>0.55371757629078167</v>
      </c>
      <c r="EG6" s="109">
        <f>Results!G55</f>
        <v>1120.9883391575279</v>
      </c>
      <c r="EH6" s="109">
        <f>Results!G67</f>
        <v>0.8431661701656894</v>
      </c>
      <c r="EI6" s="109">
        <f>Results!G79</f>
        <v>4.7148838216340065</v>
      </c>
      <c r="EJ6" s="109">
        <f>Results!G91</f>
        <v>0.90368312569194531</v>
      </c>
    </row>
    <row r="7" spans="1:140" ht="15" customHeight="1" x14ac:dyDescent="0.25">
      <c r="A7" s="119" t="str">
        <f>'miRNA Table'!C6</f>
        <v>hsa-miR-20b-5p</v>
      </c>
      <c r="B7" s="112" t="s">
        <v>35</v>
      </c>
      <c r="C7" s="113">
        <f>IF('Test Sample Data'!C6="","",IF(SUM('Test Sample Data'!C$3:C$98)&gt;10,IF(AND(ISNUMBER('Test Sample Data'!C6),'Test Sample Data'!C6&lt;$C$101,'Test Sample Data'!C6&gt;0),'Test Sample Data'!C6,$C$101),""))</f>
        <v>31.3</v>
      </c>
      <c r="D7" s="113">
        <f>IF('Test Sample Data'!D6="","",IF(SUM('Test Sample Data'!D$3:D$98)&gt;10,IF(AND(ISNUMBER('Test Sample Data'!D6),'Test Sample Data'!D6&lt;$C$101,'Test Sample Data'!D6&gt;0),'Test Sample Data'!D6,$C$101),""))</f>
        <v>32.24</v>
      </c>
      <c r="E7" s="113">
        <f>IF('Test Sample Data'!E6="","",IF(SUM('Test Sample Data'!E$3:E$98)&gt;10,IF(AND(ISNUMBER('Test Sample Data'!E6),'Test Sample Data'!E6&lt;$C$101,'Test Sample Data'!E6&gt;0),'Test Sample Data'!E6,$C$101),""))</f>
        <v>32.799999999999997</v>
      </c>
      <c r="F7" s="113" t="str">
        <f>IF('Test Sample Data'!F6="","",IF(SUM('Test Sample Data'!F$3:F$98)&gt;10,IF(AND(ISNUMBER('Test Sample Data'!F6),'Test Sample Data'!F6&lt;$C$101,'Test Sample Data'!F6&gt;0),'Test Sample Data'!F6,$C$101),""))</f>
        <v/>
      </c>
      <c r="G7" s="113" t="str">
        <f>IF('Test Sample Data'!G6="","",IF(SUM('Test Sample Data'!G$3:G$98)&gt;10,IF(AND(ISNUMBER('Test Sample Data'!G6),'Test Sample Data'!G6&lt;$C$101,'Test Sample Data'!G6&gt;0),'Test Sample Data'!G6,$C$101),""))</f>
        <v/>
      </c>
      <c r="H7" s="113" t="str">
        <f>IF('Test Sample Data'!H6="","",IF(SUM('Test Sample Data'!H$3:H$98)&gt;10,IF(AND(ISNUMBER('Test Sample Data'!H6),'Test Sample Data'!H6&lt;$C$101,'Test Sample Data'!H6&gt;0),'Test Sample Data'!H6,$C$101),""))</f>
        <v/>
      </c>
      <c r="I7" s="113" t="str">
        <f>IF('Test Sample Data'!I6="","",IF(SUM('Test Sample Data'!I$3:I$98)&gt;10,IF(AND(ISNUMBER('Test Sample Data'!I6),'Test Sample Data'!I6&lt;$C$101,'Test Sample Data'!I6&gt;0),'Test Sample Data'!I6,$C$101),""))</f>
        <v/>
      </c>
      <c r="J7" s="113" t="str">
        <f>IF('Test Sample Data'!J6="","",IF(SUM('Test Sample Data'!J$3:J$98)&gt;10,IF(AND(ISNUMBER('Test Sample Data'!J6),'Test Sample Data'!J6&lt;$C$101,'Test Sample Data'!J6&gt;0),'Test Sample Data'!J6,$C$101),""))</f>
        <v/>
      </c>
      <c r="K7" s="113" t="str">
        <f>IF('Test Sample Data'!K6="","",IF(SUM('Test Sample Data'!K$3:K$98)&gt;10,IF(AND(ISNUMBER('Test Sample Data'!K6),'Test Sample Data'!K6&lt;$C$101,'Test Sample Data'!K6&gt;0),'Test Sample Data'!K6,$C$101),""))</f>
        <v/>
      </c>
      <c r="L7" s="113" t="str">
        <f>IF('Test Sample Data'!L6="","",IF(SUM('Test Sample Data'!L$3:L$98)&gt;10,IF(AND(ISNUMBER('Test Sample Data'!L6),'Test Sample Data'!L6&lt;$C$101,'Test Sample Data'!L6&gt;0),'Test Sample Data'!L6,$C$101),""))</f>
        <v/>
      </c>
      <c r="M7" s="113" t="str">
        <f>IF('Test Sample Data'!M6="","",IF(SUM('Test Sample Data'!M$3:M$98)&gt;10,IF(AND(ISNUMBER('Test Sample Data'!M6),'Test Sample Data'!M6&lt;$C$101,'Test Sample Data'!M6&gt;0),'Test Sample Data'!M6,$C$101),""))</f>
        <v/>
      </c>
      <c r="N7" s="113" t="str">
        <f>IF('Test Sample Data'!N6="","",IF(SUM('Test Sample Data'!N$3:N$98)&gt;10,IF(AND(ISNUMBER('Test Sample Data'!N6),'Test Sample Data'!N6&lt;$C$101,'Test Sample Data'!N6&gt;0),'Test Sample Data'!N6,$C$101),""))</f>
        <v/>
      </c>
      <c r="O7" s="112" t="str">
        <f>'miRNA Table'!C6</f>
        <v>hsa-miR-20b-5p</v>
      </c>
      <c r="P7" s="112" t="s">
        <v>35</v>
      </c>
      <c r="Q7" s="113">
        <f>IF('Control Sample Data'!C6="","",IF(SUM('Control Sample Data'!C$3:C$98)&gt;10,IF(AND(ISNUMBER('Control Sample Data'!C6),'Control Sample Data'!C6&lt;$C$101,'Control Sample Data'!C6&gt;0),'Control Sample Data'!C6,$C$101),""))</f>
        <v>33.950000000000003</v>
      </c>
      <c r="R7" s="113">
        <f>IF('Control Sample Data'!D6="","",IF(SUM('Control Sample Data'!D$3:D$98)&gt;10,IF(AND(ISNUMBER('Control Sample Data'!D6),'Control Sample Data'!D6&lt;$C$101,'Control Sample Data'!D6&gt;0),'Control Sample Data'!D6,$C$101),""))</f>
        <v>33.26</v>
      </c>
      <c r="S7" s="113">
        <f>IF('Control Sample Data'!E6="","",IF(SUM('Control Sample Data'!E$3:E$98)&gt;10,IF(AND(ISNUMBER('Control Sample Data'!E6),'Control Sample Data'!E6&lt;$C$101,'Control Sample Data'!E6&gt;0),'Control Sample Data'!E6,$C$101),""))</f>
        <v>32.65</v>
      </c>
      <c r="T7" s="113" t="str">
        <f>IF('Control Sample Data'!F6="","",IF(SUM('Control Sample Data'!F$3:F$98)&gt;10,IF(AND(ISNUMBER('Control Sample Data'!F6),'Control Sample Data'!F6&lt;$C$101,'Control Sample Data'!F6&gt;0),'Control Sample Data'!F6,$C$101),""))</f>
        <v/>
      </c>
      <c r="U7" s="113" t="str">
        <f>IF('Control Sample Data'!G6="","",IF(SUM('Control Sample Data'!G$3:G$98)&gt;10,IF(AND(ISNUMBER('Control Sample Data'!G6),'Control Sample Data'!G6&lt;$C$101,'Control Sample Data'!G6&gt;0),'Control Sample Data'!G6,$C$101),""))</f>
        <v/>
      </c>
      <c r="V7" s="113" t="str">
        <f>IF('Control Sample Data'!H6="","",IF(SUM('Control Sample Data'!H$3:H$98)&gt;10,IF(AND(ISNUMBER('Control Sample Data'!H6),'Control Sample Data'!H6&lt;$C$101,'Control Sample Data'!H6&gt;0),'Control Sample Data'!H6,$C$101),""))</f>
        <v/>
      </c>
      <c r="W7" s="113" t="str">
        <f>IF('Control Sample Data'!I6="","",IF(SUM('Control Sample Data'!I$3:I$98)&gt;10,IF(AND(ISNUMBER('Control Sample Data'!I6),'Control Sample Data'!I6&lt;$C$101,'Control Sample Data'!I6&gt;0),'Control Sample Data'!I6,$C$101),""))</f>
        <v/>
      </c>
      <c r="X7" s="113" t="str">
        <f>IF('Control Sample Data'!J6="","",IF(SUM('Control Sample Data'!J$3:J$98)&gt;10,IF(AND(ISNUMBER('Control Sample Data'!J6),'Control Sample Data'!J6&lt;$C$101,'Control Sample Data'!J6&gt;0),'Control Sample Data'!J6,$C$101),""))</f>
        <v/>
      </c>
      <c r="Y7" s="113" t="str">
        <f>IF('Control Sample Data'!K6="","",IF(SUM('Control Sample Data'!K$3:K$98)&gt;10,IF(AND(ISNUMBER('Control Sample Data'!K6),'Control Sample Data'!K6&lt;$C$101,'Control Sample Data'!K6&gt;0),'Control Sample Data'!K6,$C$101),""))</f>
        <v/>
      </c>
      <c r="Z7" s="113" t="str">
        <f>IF('Control Sample Data'!L6="","",IF(SUM('Control Sample Data'!L$3:L$98)&gt;10,IF(AND(ISNUMBER('Control Sample Data'!L6),'Control Sample Data'!L6&lt;$C$101,'Control Sample Data'!L6&gt;0),'Control Sample Data'!L6,$C$101),""))</f>
        <v/>
      </c>
      <c r="AA7" s="113" t="str">
        <f>IF('Control Sample Data'!M6="","",IF(SUM('Control Sample Data'!M$3:M$98)&gt;10,IF(AND(ISNUMBER('Control Sample Data'!M6),'Control Sample Data'!M6&lt;$C$101,'Control Sample Data'!M6&gt;0),'Control Sample Data'!M6,$C$101),""))</f>
        <v/>
      </c>
      <c r="AB7" s="144" t="str">
        <f>IF('Control Sample Data'!N6="","",IF(SUM('Control Sample Data'!N$3:N$98)&gt;10,IF(AND(ISNUMBER('Control Sample Data'!N6),'Control Sample Data'!N6&lt;$C$101,'Control Sample Data'!N6&gt;0),'Control Sample Data'!N6,$C$101),""))</f>
        <v/>
      </c>
      <c r="AC7" s="147">
        <f>IF(C7="","",IF(AND('miRNA Table'!$F$4="YES",'miRNA Table'!$F$6="YES"),C7-C$103,C7))</f>
        <v>31.3</v>
      </c>
      <c r="AD7" s="148">
        <f>IF(D7="","",IF(AND('miRNA Table'!$F$4="YES",'miRNA Table'!$F$6="YES"),D7-D$103,D7))</f>
        <v>32.24</v>
      </c>
      <c r="AE7" s="148">
        <f>IF(E7="","",IF(AND('miRNA Table'!$F$4="YES",'miRNA Table'!$F$6="YES"),E7-E$103,E7))</f>
        <v>32.799999999999997</v>
      </c>
      <c r="AF7" s="148" t="str">
        <f>IF(F7="","",IF(AND('miRNA Table'!$F$4="YES",'miRNA Table'!$F$6="YES"),F7-F$103,F7))</f>
        <v/>
      </c>
      <c r="AG7" s="148" t="str">
        <f>IF(G7="","",IF(AND('miRNA Table'!$F$4="YES",'miRNA Table'!$F$6="YES"),G7-G$103,G7))</f>
        <v/>
      </c>
      <c r="AH7" s="148" t="str">
        <f>IF(H7="","",IF(AND('miRNA Table'!$F$4="YES",'miRNA Table'!$F$6="YES"),H7-H$103,H7))</f>
        <v/>
      </c>
      <c r="AI7" s="148" t="str">
        <f>IF(I7="","",IF(AND('miRNA Table'!$F$4="YES",'miRNA Table'!$F$6="YES"),I7-I$103,I7))</f>
        <v/>
      </c>
      <c r="AJ7" s="148" t="str">
        <f>IF(J7="","",IF(AND('miRNA Table'!$F$4="YES",'miRNA Table'!$F$6="YES"),J7-J$103,J7))</f>
        <v/>
      </c>
      <c r="AK7" s="148" t="str">
        <f>IF(K7="","",IF(AND('miRNA Table'!$F$4="YES",'miRNA Table'!$F$6="YES"),K7-K$103,K7))</f>
        <v/>
      </c>
      <c r="AL7" s="148" t="str">
        <f>IF(L7="","",IF(AND('miRNA Table'!$F$4="YES",'miRNA Table'!$F$6="YES"),L7-L$103,L7))</f>
        <v/>
      </c>
      <c r="AM7" s="148" t="str">
        <f>IF(M7="","",IF(AND('miRNA Table'!$F$4="YES",'miRNA Table'!$F$6="YES"),M7-M$103,M7))</f>
        <v/>
      </c>
      <c r="AN7" s="149" t="str">
        <f>IF(N7="","",IF(AND('miRNA Table'!$F$4="YES",'miRNA Table'!$F$6="YES"),N7-N$103,N7))</f>
        <v/>
      </c>
      <c r="AO7" s="147">
        <f>IF(Q7="","",IF(AND('miRNA Table'!$F$4="YES",'miRNA Table'!$F$6="YES"),Q7-Q$103,Q7))</f>
        <v>33.950000000000003</v>
      </c>
      <c r="AP7" s="148">
        <f>IF(R7="","",IF(AND('miRNA Table'!$F$4="YES",'miRNA Table'!$F$6="YES"),R7-R$103,R7))</f>
        <v>33.26</v>
      </c>
      <c r="AQ7" s="148">
        <f>IF(S7="","",IF(AND('miRNA Table'!$F$4="YES",'miRNA Table'!$F$6="YES"),S7-S$103,S7))</f>
        <v>32.65</v>
      </c>
      <c r="AR7" s="148" t="str">
        <f>IF(T7="","",IF(AND('miRNA Table'!$F$4="YES",'miRNA Table'!$F$6="YES"),T7-T$103,T7))</f>
        <v/>
      </c>
      <c r="AS7" s="148" t="str">
        <f>IF(U7="","",IF(AND('miRNA Table'!$F$4="YES",'miRNA Table'!$F$6="YES"),U7-U$103,U7))</f>
        <v/>
      </c>
      <c r="AT7" s="148" t="str">
        <f>IF(V7="","",IF(AND('miRNA Table'!$F$4="YES",'miRNA Table'!$F$6="YES"),V7-V$103,V7))</f>
        <v/>
      </c>
      <c r="AU7" s="148" t="str">
        <f>IF(W7="","",IF(AND('miRNA Table'!$F$4="YES",'miRNA Table'!$F$6="YES"),W7-W$103,W7))</f>
        <v/>
      </c>
      <c r="AV7" s="148" t="str">
        <f>IF(X7="","",IF(AND('miRNA Table'!$F$4="YES",'miRNA Table'!$F$6="YES"),X7-X$103,X7))</f>
        <v/>
      </c>
      <c r="AW7" s="148" t="str">
        <f>IF(Y7="","",IF(AND('miRNA Table'!$F$4="YES",'miRNA Table'!$F$6="YES"),Y7-Y$103,Y7))</f>
        <v/>
      </c>
      <c r="AX7" s="148" t="str">
        <f>IF(Z7="","",IF(AND('miRNA Table'!$F$4="YES",'miRNA Table'!$F$6="YES"),Z7-Z$103,Z7))</f>
        <v/>
      </c>
      <c r="AY7" s="148" t="str">
        <f>IF(AA7="","",IF(AND('miRNA Table'!$F$4="YES",'miRNA Table'!$F$6="YES"),AA7-AA$103,AA7))</f>
        <v/>
      </c>
      <c r="AZ7" s="149" t="str">
        <f>IF(AB7="","",IF(AND('miRNA Table'!$F$4="YES",'miRNA Table'!$F$6="YES"),AB7-AB$103,AB7))</f>
        <v/>
      </c>
      <c r="BA7" s="157">
        <f>IF(ISERROR(VLOOKUP('Choose Reference miRNAs'!$A6,$A$4:$AZ$99,29,0)),"",VLOOKUP('Choose Reference miRNAs'!$A6,$A$4:$AZ$99,29,0))</f>
        <v>22.86</v>
      </c>
      <c r="BB7" s="158">
        <f>IF(ISERROR(VLOOKUP('Choose Reference miRNAs'!$A6,$A$4:$AZ$99,30,0)),"",VLOOKUP('Choose Reference miRNAs'!$A6,$A$4:$AZ$99,30,0))</f>
        <v>22.69</v>
      </c>
      <c r="BC7" s="158">
        <f>IF(ISERROR(VLOOKUP('Choose Reference miRNAs'!$A6,$A$4:$AZ$99,31,0)),"",VLOOKUP('Choose Reference miRNAs'!$A6,$A$4:$AZ$99,31,0))</f>
        <v>22.81</v>
      </c>
      <c r="BD7" s="158" t="str">
        <f>IF(ISERROR(VLOOKUP('Choose Reference miRNAs'!$A6,$A$4:$AZ$99,32,0)),"",VLOOKUP('Choose Reference miRNAs'!$A6,$A$4:$AZ$99,32,0))</f>
        <v/>
      </c>
      <c r="BE7" s="158" t="str">
        <f>IF(ISERROR(VLOOKUP('Choose Reference miRNAs'!$A6,$A$4:$AZ$99,33,0)),"",VLOOKUP('Choose Reference miRNAs'!$A6,$A$4:$AZ$99,33,0))</f>
        <v/>
      </c>
      <c r="BF7" s="158" t="str">
        <f>IF(ISERROR(VLOOKUP('Choose Reference miRNAs'!$A6,$A$4:$AZ$99,34,0)),"",VLOOKUP('Choose Reference miRNAs'!$A6,$A$4:$AZ$99,34,0))</f>
        <v/>
      </c>
      <c r="BG7" s="158" t="str">
        <f>IF(ISERROR(VLOOKUP('Choose Reference miRNAs'!$A6,$A$4:$AZ$99,35,0)),"",VLOOKUP('Choose Reference miRNAs'!$A6,$A$4:$AZ$99,35,0))</f>
        <v/>
      </c>
      <c r="BH7" s="158" t="str">
        <f>IF(ISERROR(VLOOKUP('Choose Reference miRNAs'!$A6,$A$4:$AZ$99,36,0)),"",VLOOKUP('Choose Reference miRNAs'!$A6,$A$4:$AZ$99,36,0))</f>
        <v/>
      </c>
      <c r="BI7" s="158" t="str">
        <f>IF(ISERROR(VLOOKUP('Choose Reference miRNAs'!$A6,$A$4:$AZ$99,37,0)),"",VLOOKUP('Choose Reference miRNAs'!$A6,$A$4:$AZ$99,37,0))</f>
        <v/>
      </c>
      <c r="BJ7" s="158" t="str">
        <f>IF(ISERROR(VLOOKUP('Choose Reference miRNAs'!$A6,$A$4:$AZ$99,38,0)),"",VLOOKUP('Choose Reference miRNAs'!$A6,$A$4:$AZ$99,38,0))</f>
        <v/>
      </c>
      <c r="BK7" s="158" t="str">
        <f>IF(ISERROR(VLOOKUP('Choose Reference miRNAs'!$A6,$A$4:$AZ$99,39,0)),"",VLOOKUP('Choose Reference miRNAs'!$A6,$A$4:$AZ$99,38,0))</f>
        <v/>
      </c>
      <c r="BL7" s="159" t="str">
        <f>IF(ISERROR(VLOOKUP('Choose Reference miRNAs'!$A6,$A$4:$AZ$99,40,0)),"",VLOOKUP('Choose Reference miRNAs'!$A6,$A$4:$AZ$99,40,0))</f>
        <v/>
      </c>
      <c r="BM7" s="157">
        <f>IF(ISERROR(VLOOKUP('Choose Reference miRNAs'!$A6,$A$4:$AZ$99,41,0)),"",VLOOKUP('Choose Reference miRNAs'!$A6,$A$4:$AZ$99,41,0))</f>
        <v>22.93</v>
      </c>
      <c r="BN7" s="158">
        <f>IF(ISERROR(VLOOKUP('Choose Reference miRNAs'!$A6,$A$4:$AZ$99,42,0)),"",VLOOKUP('Choose Reference miRNAs'!$A6,$A$4:$AZ$99,42,0))</f>
        <v>22.79</v>
      </c>
      <c r="BO7" s="158">
        <f>IF(ISERROR(VLOOKUP('Choose Reference miRNAs'!$A6,$A$4:$AZ$99,43,0)),"",VLOOKUP('Choose Reference miRNAs'!$A6,$A$4:$AZ$99,43,0))</f>
        <v>22.27</v>
      </c>
      <c r="BP7" s="158" t="str">
        <f>IF(ISERROR(VLOOKUP('Choose Reference miRNAs'!$A6,$A$4:$AZ$99,44,0)),"",VLOOKUP('Choose Reference miRNAs'!$A6,$A$4:$AZ$99,44,0))</f>
        <v/>
      </c>
      <c r="BQ7" s="158" t="str">
        <f>IF(ISERROR(VLOOKUP('Choose Reference miRNAs'!$A6,$A$4:$AZ$99,45,0)),"",VLOOKUP('Choose Reference miRNAs'!$A6,$A$4:$AZ$99,45,0))</f>
        <v/>
      </c>
      <c r="BR7" s="158" t="str">
        <f>IF(ISERROR(VLOOKUP('Choose Reference miRNAs'!$A6,$A$4:$AZ$99,46,0)),"",VLOOKUP('Choose Reference miRNAs'!$A6,$A$4:$AZ$99,46,0))</f>
        <v/>
      </c>
      <c r="BS7" s="158" t="str">
        <f>IF(ISERROR(VLOOKUP('Choose Reference miRNAs'!$A6,$A$4:$AZ$99,47,0)),"",VLOOKUP('Choose Reference miRNAs'!$A6,$A$4:$AZ$99,47,0))</f>
        <v/>
      </c>
      <c r="BT7" s="158" t="str">
        <f>IF(ISERROR(VLOOKUP('Choose Reference miRNAs'!$A6,$A$4:$AZ$99,48,0)),"",VLOOKUP('Choose Reference miRNAs'!$A6,$A$4:$AZ$99,48,0))</f>
        <v/>
      </c>
      <c r="BU7" s="158" t="str">
        <f>IF(ISERROR(VLOOKUP('Choose Reference miRNAs'!$A6,$A$4:$AZ$99,49,0)),"",VLOOKUP('Choose Reference miRNAs'!$A6,$A$4:$AZ$99,49,0))</f>
        <v/>
      </c>
      <c r="BV7" s="158" t="str">
        <f>IF(ISERROR(VLOOKUP('Choose Reference miRNAs'!$A6,$A$4:$AZ$99,50,0)),"",VLOOKUP('Choose Reference miRNAs'!$A6,$A$4:$AZ$99,50,0))</f>
        <v/>
      </c>
      <c r="BW7" s="158" t="str">
        <f>IF(ISERROR(VLOOKUP('Choose Reference miRNAs'!$A6,$A$4:$AZ$99,51,0)),"",VLOOKUP('Choose Reference miRNAs'!$A6,$A$4:$AZ$99,51,0))</f>
        <v/>
      </c>
      <c r="BX7" s="159" t="str">
        <f>IF(ISERROR(VLOOKUP('Choose Reference miRNAs'!$A6,$A$4:$AZ$99,52,0)),"",VLOOKUP('Choose Reference miRNAs'!$A6,$A$4:$AZ$99,52,0))</f>
        <v/>
      </c>
      <c r="BY7" s="114" t="str">
        <f t="shared" si="16"/>
        <v>hsa-miR-20b-5p</v>
      </c>
      <c r="BZ7" s="112" t="s">
        <v>35</v>
      </c>
      <c r="CA7" s="113">
        <f t="shared" si="17"/>
        <v>11.768333333333331</v>
      </c>
      <c r="CB7" s="113">
        <f t="shared" si="18"/>
        <v>12.613333333333333</v>
      </c>
      <c r="CC7" s="113">
        <f t="shared" si="19"/>
        <v>13.216666666666665</v>
      </c>
      <c r="CD7" s="113" t="str">
        <f t="shared" si="20"/>
        <v/>
      </c>
      <c r="CE7" s="113" t="str">
        <f t="shared" si="21"/>
        <v/>
      </c>
      <c r="CF7" s="113" t="str">
        <f t="shared" si="22"/>
        <v/>
      </c>
      <c r="CG7" s="113" t="str">
        <f t="shared" si="23"/>
        <v/>
      </c>
      <c r="CH7" s="113" t="str">
        <f t="shared" si="24"/>
        <v/>
      </c>
      <c r="CI7" s="113" t="str">
        <f t="shared" si="25"/>
        <v/>
      </c>
      <c r="CJ7" s="113" t="str">
        <f t="shared" si="26"/>
        <v/>
      </c>
      <c r="CK7" s="113" t="str">
        <f t="shared" si="27"/>
        <v/>
      </c>
      <c r="CL7" s="113" t="str">
        <f t="shared" si="28"/>
        <v/>
      </c>
      <c r="CM7" s="113">
        <f t="shared" si="29"/>
        <v>14.096666666666668</v>
      </c>
      <c r="CN7" s="113">
        <f t="shared" si="30"/>
        <v>13.528333333333332</v>
      </c>
      <c r="CO7" s="113">
        <f t="shared" si="31"/>
        <v>12.754999999999999</v>
      </c>
      <c r="CP7" s="113" t="str">
        <f t="shared" si="32"/>
        <v/>
      </c>
      <c r="CQ7" s="113" t="str">
        <f t="shared" si="33"/>
        <v/>
      </c>
      <c r="CR7" s="113" t="str">
        <f t="shared" si="34"/>
        <v/>
      </c>
      <c r="CS7" s="113" t="str">
        <f t="shared" si="35"/>
        <v/>
      </c>
      <c r="CT7" s="113" t="str">
        <f t="shared" si="36"/>
        <v/>
      </c>
      <c r="CU7" s="113" t="str">
        <f t="shared" si="37"/>
        <v/>
      </c>
      <c r="CV7" s="113" t="str">
        <f t="shared" si="38"/>
        <v/>
      </c>
      <c r="CW7" s="113" t="str">
        <f t="shared" si="39"/>
        <v/>
      </c>
      <c r="CX7" s="113" t="str">
        <f t="shared" si="40"/>
        <v/>
      </c>
      <c r="CY7" s="80">
        <f t="shared" si="41"/>
        <v>12.532777777777776</v>
      </c>
      <c r="CZ7" s="80">
        <f t="shared" si="42"/>
        <v>13.459999999999999</v>
      </c>
      <c r="DA7" s="114" t="str">
        <f t="shared" si="43"/>
        <v>hsa-miR-20b-5p</v>
      </c>
      <c r="DB7" s="112" t="s">
        <v>35</v>
      </c>
      <c r="DC7" s="115">
        <f t="shared" si="2"/>
        <v>2.8666763775027127E-4</v>
      </c>
      <c r="DD7" s="115">
        <f t="shared" si="3"/>
        <v>1.5959097255885068E-4</v>
      </c>
      <c r="DE7" s="115">
        <f t="shared" si="4"/>
        <v>1.0504778286673968E-4</v>
      </c>
      <c r="DF7" s="115" t="str">
        <f t="shared" si="5"/>
        <v/>
      </c>
      <c r="DG7" s="115" t="str">
        <f t="shared" si="6"/>
        <v/>
      </c>
      <c r="DH7" s="115" t="str">
        <f t="shared" si="7"/>
        <v/>
      </c>
      <c r="DI7" s="115" t="str">
        <f t="shared" si="8"/>
        <v/>
      </c>
      <c r="DJ7" s="115" t="str">
        <f t="shared" si="9"/>
        <v/>
      </c>
      <c r="DK7" s="115" t="str">
        <f t="shared" si="10"/>
        <v/>
      </c>
      <c r="DL7" s="115" t="str">
        <f t="shared" si="11"/>
        <v/>
      </c>
      <c r="DM7" s="115" t="str">
        <f t="shared" si="44"/>
        <v/>
      </c>
      <c r="DN7" s="115" t="str">
        <f t="shared" si="45"/>
        <v/>
      </c>
      <c r="DO7" s="115">
        <f t="shared" si="13"/>
        <v>5.7079543936176645E-5</v>
      </c>
      <c r="DP7" s="115">
        <f t="shared" si="13"/>
        <v>8.4638094113102279E-5</v>
      </c>
      <c r="DQ7" s="115">
        <f t="shared" si="13"/>
        <v>1.4466464489032991E-4</v>
      </c>
      <c r="DR7" s="115" t="str">
        <f t="shared" si="13"/>
        <v/>
      </c>
      <c r="DS7" s="115" t="str">
        <f t="shared" si="13"/>
        <v/>
      </c>
      <c r="DT7" s="115" t="str">
        <f t="shared" si="13"/>
        <v/>
      </c>
      <c r="DU7" s="115" t="str">
        <f t="shared" si="13"/>
        <v/>
      </c>
      <c r="DV7" s="115" t="str">
        <f t="shared" si="13"/>
        <v/>
      </c>
      <c r="DW7" s="115" t="str">
        <f t="shared" si="13"/>
        <v/>
      </c>
      <c r="DX7" s="115" t="str">
        <f t="shared" si="13"/>
        <v/>
      </c>
      <c r="DY7" s="115" t="str">
        <f t="shared" si="46"/>
        <v/>
      </c>
      <c r="DZ7" s="115" t="str">
        <f t="shared" si="47"/>
        <v/>
      </c>
      <c r="EB7" s="108">
        <v>6</v>
      </c>
      <c r="EC7" s="109">
        <f>Results!G8</f>
        <v>4.5228188768806827</v>
      </c>
      <c r="ED7" s="109">
        <f>Results!G20</f>
        <v>0.8431661701656894</v>
      </c>
      <c r="EE7" s="109">
        <f>Results!G32</f>
        <v>100.69783732637769</v>
      </c>
      <c r="EF7" s="109">
        <f>Results!G44</f>
        <v>0.16500201588210608</v>
      </c>
      <c r="EG7" s="109">
        <f>Results!G56</f>
        <v>7233.8880477241592</v>
      </c>
      <c r="EH7" s="109">
        <f>Results!G68</f>
        <v>6.1783526598277234</v>
      </c>
      <c r="EI7" s="109">
        <f>Results!G80</f>
        <v>0.96854359265847567</v>
      </c>
      <c r="EJ7" s="109"/>
    </row>
    <row r="8" spans="1:140" ht="15" customHeight="1" x14ac:dyDescent="0.25">
      <c r="A8" s="119" t="str">
        <f>'miRNA Table'!C7</f>
        <v>hsa-miR-335-5p</v>
      </c>
      <c r="B8" s="112" t="s">
        <v>36</v>
      </c>
      <c r="C8" s="113">
        <f>IF('Test Sample Data'!C7="","",IF(SUM('Test Sample Data'!C$3:C$98)&gt;10,IF(AND(ISNUMBER('Test Sample Data'!C7),'Test Sample Data'!C7&lt;$C$101,'Test Sample Data'!C7&gt;0),'Test Sample Data'!C7,$C$101),""))</f>
        <v>35</v>
      </c>
      <c r="D8" s="113">
        <f>IF('Test Sample Data'!D7="","",IF(SUM('Test Sample Data'!D$3:D$98)&gt;10,IF(AND(ISNUMBER('Test Sample Data'!D7),'Test Sample Data'!D7&lt;$C$101,'Test Sample Data'!D7&gt;0),'Test Sample Data'!D7,$C$101),""))</f>
        <v>35</v>
      </c>
      <c r="E8" s="113">
        <f>IF('Test Sample Data'!E7="","",IF(SUM('Test Sample Data'!E$3:E$98)&gt;10,IF(AND(ISNUMBER('Test Sample Data'!E7),'Test Sample Data'!E7&lt;$C$101,'Test Sample Data'!E7&gt;0),'Test Sample Data'!E7,$C$101),""))</f>
        <v>35</v>
      </c>
      <c r="F8" s="113" t="str">
        <f>IF('Test Sample Data'!F7="","",IF(SUM('Test Sample Data'!F$3:F$98)&gt;10,IF(AND(ISNUMBER('Test Sample Data'!F7),'Test Sample Data'!F7&lt;$C$101,'Test Sample Data'!F7&gt;0),'Test Sample Data'!F7,$C$101),""))</f>
        <v/>
      </c>
      <c r="G8" s="113" t="str">
        <f>IF('Test Sample Data'!G7="","",IF(SUM('Test Sample Data'!G$3:G$98)&gt;10,IF(AND(ISNUMBER('Test Sample Data'!G7),'Test Sample Data'!G7&lt;$C$101,'Test Sample Data'!G7&gt;0),'Test Sample Data'!G7,$C$101),""))</f>
        <v/>
      </c>
      <c r="H8" s="113" t="str">
        <f>IF('Test Sample Data'!H7="","",IF(SUM('Test Sample Data'!H$3:H$98)&gt;10,IF(AND(ISNUMBER('Test Sample Data'!H7),'Test Sample Data'!H7&lt;$C$101,'Test Sample Data'!H7&gt;0),'Test Sample Data'!H7,$C$101),""))</f>
        <v/>
      </c>
      <c r="I8" s="113" t="str">
        <f>IF('Test Sample Data'!I7="","",IF(SUM('Test Sample Data'!I$3:I$98)&gt;10,IF(AND(ISNUMBER('Test Sample Data'!I7),'Test Sample Data'!I7&lt;$C$101,'Test Sample Data'!I7&gt;0),'Test Sample Data'!I7,$C$101),""))</f>
        <v/>
      </c>
      <c r="J8" s="113" t="str">
        <f>IF('Test Sample Data'!J7="","",IF(SUM('Test Sample Data'!J$3:J$98)&gt;10,IF(AND(ISNUMBER('Test Sample Data'!J7),'Test Sample Data'!J7&lt;$C$101,'Test Sample Data'!J7&gt;0),'Test Sample Data'!J7,$C$101),""))</f>
        <v/>
      </c>
      <c r="K8" s="113" t="str">
        <f>IF('Test Sample Data'!K7="","",IF(SUM('Test Sample Data'!K$3:K$98)&gt;10,IF(AND(ISNUMBER('Test Sample Data'!K7),'Test Sample Data'!K7&lt;$C$101,'Test Sample Data'!K7&gt;0),'Test Sample Data'!K7,$C$101),""))</f>
        <v/>
      </c>
      <c r="L8" s="113" t="str">
        <f>IF('Test Sample Data'!L7="","",IF(SUM('Test Sample Data'!L$3:L$98)&gt;10,IF(AND(ISNUMBER('Test Sample Data'!L7),'Test Sample Data'!L7&lt;$C$101,'Test Sample Data'!L7&gt;0),'Test Sample Data'!L7,$C$101),""))</f>
        <v/>
      </c>
      <c r="M8" s="113" t="str">
        <f>IF('Test Sample Data'!M7="","",IF(SUM('Test Sample Data'!M$3:M$98)&gt;10,IF(AND(ISNUMBER('Test Sample Data'!M7),'Test Sample Data'!M7&lt;$C$101,'Test Sample Data'!M7&gt;0),'Test Sample Data'!M7,$C$101),""))</f>
        <v/>
      </c>
      <c r="N8" s="113" t="str">
        <f>IF('Test Sample Data'!N7="","",IF(SUM('Test Sample Data'!N$3:N$98)&gt;10,IF(AND(ISNUMBER('Test Sample Data'!N7),'Test Sample Data'!N7&lt;$C$101,'Test Sample Data'!N7&gt;0),'Test Sample Data'!N7,$C$101),""))</f>
        <v/>
      </c>
      <c r="O8" s="112" t="str">
        <f>'miRNA Table'!C7</f>
        <v>hsa-miR-335-5p</v>
      </c>
      <c r="P8" s="112" t="s">
        <v>36</v>
      </c>
      <c r="Q8" s="113">
        <f>IF('Control Sample Data'!C7="","",IF(SUM('Control Sample Data'!C$3:C$98)&gt;10,IF(AND(ISNUMBER('Control Sample Data'!C7),'Control Sample Data'!C7&lt;$C$101,'Control Sample Data'!C7&gt;0),'Control Sample Data'!C7,$C$101),""))</f>
        <v>35</v>
      </c>
      <c r="R8" s="113">
        <f>IF('Control Sample Data'!D7="","",IF(SUM('Control Sample Data'!D$3:D$98)&gt;10,IF(AND(ISNUMBER('Control Sample Data'!D7),'Control Sample Data'!D7&lt;$C$101,'Control Sample Data'!D7&gt;0),'Control Sample Data'!D7,$C$101),""))</f>
        <v>35</v>
      </c>
      <c r="S8" s="113">
        <f>IF('Control Sample Data'!E7="","",IF(SUM('Control Sample Data'!E$3:E$98)&gt;10,IF(AND(ISNUMBER('Control Sample Data'!E7),'Control Sample Data'!E7&lt;$C$101,'Control Sample Data'!E7&gt;0),'Control Sample Data'!E7,$C$101),""))</f>
        <v>35</v>
      </c>
      <c r="T8" s="113" t="str">
        <f>IF('Control Sample Data'!F7="","",IF(SUM('Control Sample Data'!F$3:F$98)&gt;10,IF(AND(ISNUMBER('Control Sample Data'!F7),'Control Sample Data'!F7&lt;$C$101,'Control Sample Data'!F7&gt;0),'Control Sample Data'!F7,$C$101),""))</f>
        <v/>
      </c>
      <c r="U8" s="113" t="str">
        <f>IF('Control Sample Data'!G7="","",IF(SUM('Control Sample Data'!G$3:G$98)&gt;10,IF(AND(ISNUMBER('Control Sample Data'!G7),'Control Sample Data'!G7&lt;$C$101,'Control Sample Data'!G7&gt;0),'Control Sample Data'!G7,$C$101),""))</f>
        <v/>
      </c>
      <c r="V8" s="113" t="str">
        <f>IF('Control Sample Data'!H7="","",IF(SUM('Control Sample Data'!H$3:H$98)&gt;10,IF(AND(ISNUMBER('Control Sample Data'!H7),'Control Sample Data'!H7&lt;$C$101,'Control Sample Data'!H7&gt;0),'Control Sample Data'!H7,$C$101),""))</f>
        <v/>
      </c>
      <c r="W8" s="113" t="str">
        <f>IF('Control Sample Data'!I7="","",IF(SUM('Control Sample Data'!I$3:I$98)&gt;10,IF(AND(ISNUMBER('Control Sample Data'!I7),'Control Sample Data'!I7&lt;$C$101,'Control Sample Data'!I7&gt;0),'Control Sample Data'!I7,$C$101),""))</f>
        <v/>
      </c>
      <c r="X8" s="113" t="str">
        <f>IF('Control Sample Data'!J7="","",IF(SUM('Control Sample Data'!J$3:J$98)&gt;10,IF(AND(ISNUMBER('Control Sample Data'!J7),'Control Sample Data'!J7&lt;$C$101,'Control Sample Data'!J7&gt;0),'Control Sample Data'!J7,$C$101),""))</f>
        <v/>
      </c>
      <c r="Y8" s="113" t="str">
        <f>IF('Control Sample Data'!K7="","",IF(SUM('Control Sample Data'!K$3:K$98)&gt;10,IF(AND(ISNUMBER('Control Sample Data'!K7),'Control Sample Data'!K7&lt;$C$101,'Control Sample Data'!K7&gt;0),'Control Sample Data'!K7,$C$101),""))</f>
        <v/>
      </c>
      <c r="Z8" s="113" t="str">
        <f>IF('Control Sample Data'!L7="","",IF(SUM('Control Sample Data'!L$3:L$98)&gt;10,IF(AND(ISNUMBER('Control Sample Data'!L7),'Control Sample Data'!L7&lt;$C$101,'Control Sample Data'!L7&gt;0),'Control Sample Data'!L7,$C$101),""))</f>
        <v/>
      </c>
      <c r="AA8" s="113" t="str">
        <f>IF('Control Sample Data'!M7="","",IF(SUM('Control Sample Data'!M$3:M$98)&gt;10,IF(AND(ISNUMBER('Control Sample Data'!M7),'Control Sample Data'!M7&lt;$C$101,'Control Sample Data'!M7&gt;0),'Control Sample Data'!M7,$C$101),""))</f>
        <v/>
      </c>
      <c r="AB8" s="144" t="str">
        <f>IF('Control Sample Data'!N7="","",IF(SUM('Control Sample Data'!N$3:N$98)&gt;10,IF(AND(ISNUMBER('Control Sample Data'!N7),'Control Sample Data'!N7&lt;$C$101,'Control Sample Data'!N7&gt;0),'Control Sample Data'!N7,$C$101),""))</f>
        <v/>
      </c>
      <c r="AC8" s="147">
        <f>IF(C8="","",IF(AND('miRNA Table'!$F$4="YES",'miRNA Table'!$F$6="YES"),C8-C$103,C8))</f>
        <v>35</v>
      </c>
      <c r="AD8" s="148">
        <f>IF(D8="","",IF(AND('miRNA Table'!$F$4="YES",'miRNA Table'!$F$6="YES"),D8-D$103,D8))</f>
        <v>35</v>
      </c>
      <c r="AE8" s="148">
        <f>IF(E8="","",IF(AND('miRNA Table'!$F$4="YES",'miRNA Table'!$F$6="YES"),E8-E$103,E8))</f>
        <v>35</v>
      </c>
      <c r="AF8" s="148" t="str">
        <f>IF(F8="","",IF(AND('miRNA Table'!$F$4="YES",'miRNA Table'!$F$6="YES"),F8-F$103,F8))</f>
        <v/>
      </c>
      <c r="AG8" s="148" t="str">
        <f>IF(G8="","",IF(AND('miRNA Table'!$F$4="YES",'miRNA Table'!$F$6="YES"),G8-G$103,G8))</f>
        <v/>
      </c>
      <c r="AH8" s="148" t="str">
        <f>IF(H8="","",IF(AND('miRNA Table'!$F$4="YES",'miRNA Table'!$F$6="YES"),H8-H$103,H8))</f>
        <v/>
      </c>
      <c r="AI8" s="148" t="str">
        <f>IF(I8="","",IF(AND('miRNA Table'!$F$4="YES",'miRNA Table'!$F$6="YES"),I8-I$103,I8))</f>
        <v/>
      </c>
      <c r="AJ8" s="148" t="str">
        <f>IF(J8="","",IF(AND('miRNA Table'!$F$4="YES",'miRNA Table'!$F$6="YES"),J8-J$103,J8))</f>
        <v/>
      </c>
      <c r="AK8" s="148" t="str">
        <f>IF(K8="","",IF(AND('miRNA Table'!$F$4="YES",'miRNA Table'!$F$6="YES"),K8-K$103,K8))</f>
        <v/>
      </c>
      <c r="AL8" s="148" t="str">
        <f>IF(L8="","",IF(AND('miRNA Table'!$F$4="YES",'miRNA Table'!$F$6="YES"),L8-L$103,L8))</f>
        <v/>
      </c>
      <c r="AM8" s="148" t="str">
        <f>IF(M8="","",IF(AND('miRNA Table'!$F$4="YES",'miRNA Table'!$F$6="YES"),M8-M$103,M8))</f>
        <v/>
      </c>
      <c r="AN8" s="149" t="str">
        <f>IF(N8="","",IF(AND('miRNA Table'!$F$4="YES",'miRNA Table'!$F$6="YES"),N8-N$103,N8))</f>
        <v/>
      </c>
      <c r="AO8" s="147">
        <f>IF(Q8="","",IF(AND('miRNA Table'!$F$4="YES",'miRNA Table'!$F$6="YES"),Q8-Q$103,Q8))</f>
        <v>35</v>
      </c>
      <c r="AP8" s="148">
        <f>IF(R8="","",IF(AND('miRNA Table'!$F$4="YES",'miRNA Table'!$F$6="YES"),R8-R$103,R8))</f>
        <v>35</v>
      </c>
      <c r="AQ8" s="148">
        <f>IF(S8="","",IF(AND('miRNA Table'!$F$4="YES",'miRNA Table'!$F$6="YES"),S8-S$103,S8))</f>
        <v>35</v>
      </c>
      <c r="AR8" s="148" t="str">
        <f>IF(T8="","",IF(AND('miRNA Table'!$F$4="YES",'miRNA Table'!$F$6="YES"),T8-T$103,T8))</f>
        <v/>
      </c>
      <c r="AS8" s="148" t="str">
        <f>IF(U8="","",IF(AND('miRNA Table'!$F$4="YES",'miRNA Table'!$F$6="YES"),U8-U$103,U8))</f>
        <v/>
      </c>
      <c r="AT8" s="148" t="str">
        <f>IF(V8="","",IF(AND('miRNA Table'!$F$4="YES",'miRNA Table'!$F$6="YES"),V8-V$103,V8))</f>
        <v/>
      </c>
      <c r="AU8" s="148" t="str">
        <f>IF(W8="","",IF(AND('miRNA Table'!$F$4="YES",'miRNA Table'!$F$6="YES"),W8-W$103,W8))</f>
        <v/>
      </c>
      <c r="AV8" s="148" t="str">
        <f>IF(X8="","",IF(AND('miRNA Table'!$F$4="YES",'miRNA Table'!$F$6="YES"),X8-X$103,X8))</f>
        <v/>
      </c>
      <c r="AW8" s="148" t="str">
        <f>IF(Y8="","",IF(AND('miRNA Table'!$F$4="YES",'miRNA Table'!$F$6="YES"),Y8-Y$103,Y8))</f>
        <v/>
      </c>
      <c r="AX8" s="148" t="str">
        <f>IF(Z8="","",IF(AND('miRNA Table'!$F$4="YES",'miRNA Table'!$F$6="YES"),Z8-Z$103,Z8))</f>
        <v/>
      </c>
      <c r="AY8" s="148" t="str">
        <f>IF(AA8="","",IF(AND('miRNA Table'!$F$4="YES",'miRNA Table'!$F$6="YES"),AA8-AA$103,AA8))</f>
        <v/>
      </c>
      <c r="AZ8" s="149" t="str">
        <f>IF(AB8="","",IF(AND('miRNA Table'!$F$4="YES",'miRNA Table'!$F$6="YES"),AB8-AB$103,AB8))</f>
        <v/>
      </c>
      <c r="BA8" s="157">
        <f>IF(ISERROR(VLOOKUP('Choose Reference miRNAs'!$A7,$A$4:$AZ$99,29,0)),"",VLOOKUP('Choose Reference miRNAs'!$A7,$A$4:$AZ$99,29,0))</f>
        <v>20.03</v>
      </c>
      <c r="BB8" s="158">
        <f>IF(ISERROR(VLOOKUP('Choose Reference miRNAs'!$A7,$A$4:$AZ$99,30,0)),"",VLOOKUP('Choose Reference miRNAs'!$A7,$A$4:$AZ$99,30,0))</f>
        <v>20.28</v>
      </c>
      <c r="BC8" s="158">
        <f>IF(ISERROR(VLOOKUP('Choose Reference miRNAs'!$A7,$A$4:$AZ$99,31,0)),"",VLOOKUP('Choose Reference miRNAs'!$A7,$A$4:$AZ$99,31,0))</f>
        <v>20.43</v>
      </c>
      <c r="BD8" s="158" t="str">
        <f>IF(ISERROR(VLOOKUP('Choose Reference miRNAs'!$A7,$A$4:$AZ$99,32,0)),"",VLOOKUP('Choose Reference miRNAs'!$A7,$A$4:$AZ$99,32,0))</f>
        <v/>
      </c>
      <c r="BE8" s="158" t="str">
        <f>IF(ISERROR(VLOOKUP('Choose Reference miRNAs'!$A7,$A$4:$AZ$99,33,0)),"",VLOOKUP('Choose Reference miRNAs'!$A7,$A$4:$AZ$99,33,0))</f>
        <v/>
      </c>
      <c r="BF8" s="158" t="str">
        <f>IF(ISERROR(VLOOKUP('Choose Reference miRNAs'!$A7,$A$4:$AZ$99,34,0)),"",VLOOKUP('Choose Reference miRNAs'!$A7,$A$4:$AZ$99,34,0))</f>
        <v/>
      </c>
      <c r="BG8" s="158" t="str">
        <f>IF(ISERROR(VLOOKUP('Choose Reference miRNAs'!$A7,$A$4:$AZ$99,35,0)),"",VLOOKUP('Choose Reference miRNAs'!$A7,$A$4:$AZ$99,35,0))</f>
        <v/>
      </c>
      <c r="BH8" s="158" t="str">
        <f>IF(ISERROR(VLOOKUP('Choose Reference miRNAs'!$A7,$A$4:$AZ$99,36,0)),"",VLOOKUP('Choose Reference miRNAs'!$A7,$A$4:$AZ$99,36,0))</f>
        <v/>
      </c>
      <c r="BI8" s="158" t="str">
        <f>IF(ISERROR(VLOOKUP('Choose Reference miRNAs'!$A7,$A$4:$AZ$99,37,0)),"",VLOOKUP('Choose Reference miRNAs'!$A7,$A$4:$AZ$99,37,0))</f>
        <v/>
      </c>
      <c r="BJ8" s="158" t="str">
        <f>IF(ISERROR(VLOOKUP('Choose Reference miRNAs'!$A7,$A$4:$AZ$99,38,0)),"",VLOOKUP('Choose Reference miRNAs'!$A7,$A$4:$AZ$99,38,0))</f>
        <v/>
      </c>
      <c r="BK8" s="158" t="str">
        <f>IF(ISERROR(VLOOKUP('Choose Reference miRNAs'!$A7,$A$4:$AZ$99,39,0)),"",VLOOKUP('Choose Reference miRNAs'!$A7,$A$4:$AZ$99,38,0))</f>
        <v/>
      </c>
      <c r="BL8" s="159" t="str">
        <f>IF(ISERROR(VLOOKUP('Choose Reference miRNAs'!$A7,$A$4:$AZ$99,40,0)),"",VLOOKUP('Choose Reference miRNAs'!$A7,$A$4:$AZ$99,40,0))</f>
        <v/>
      </c>
      <c r="BM8" s="157">
        <f>IF(ISERROR(VLOOKUP('Choose Reference miRNAs'!$A7,$A$4:$AZ$99,41,0)),"",VLOOKUP('Choose Reference miRNAs'!$A7,$A$4:$AZ$99,41,0))</f>
        <v>21.25</v>
      </c>
      <c r="BN8" s="158">
        <f>IF(ISERROR(VLOOKUP('Choose Reference miRNAs'!$A7,$A$4:$AZ$99,42,0)),"",VLOOKUP('Choose Reference miRNAs'!$A7,$A$4:$AZ$99,42,0))</f>
        <v>21.2</v>
      </c>
      <c r="BO8" s="158">
        <f>IF(ISERROR(VLOOKUP('Choose Reference miRNAs'!$A7,$A$4:$AZ$99,43,0)),"",VLOOKUP('Choose Reference miRNAs'!$A7,$A$4:$AZ$99,43,0))</f>
        <v>21.44</v>
      </c>
      <c r="BP8" s="158" t="str">
        <f>IF(ISERROR(VLOOKUP('Choose Reference miRNAs'!$A7,$A$4:$AZ$99,44,0)),"",VLOOKUP('Choose Reference miRNAs'!$A7,$A$4:$AZ$99,44,0))</f>
        <v/>
      </c>
      <c r="BQ8" s="158" t="str">
        <f>IF(ISERROR(VLOOKUP('Choose Reference miRNAs'!$A7,$A$4:$AZ$99,45,0)),"",VLOOKUP('Choose Reference miRNAs'!$A7,$A$4:$AZ$99,45,0))</f>
        <v/>
      </c>
      <c r="BR8" s="158" t="str">
        <f>IF(ISERROR(VLOOKUP('Choose Reference miRNAs'!$A7,$A$4:$AZ$99,46,0)),"",VLOOKUP('Choose Reference miRNAs'!$A7,$A$4:$AZ$99,46,0))</f>
        <v/>
      </c>
      <c r="BS8" s="158" t="str">
        <f>IF(ISERROR(VLOOKUP('Choose Reference miRNAs'!$A7,$A$4:$AZ$99,47,0)),"",VLOOKUP('Choose Reference miRNAs'!$A7,$A$4:$AZ$99,47,0))</f>
        <v/>
      </c>
      <c r="BT8" s="158" t="str">
        <f>IF(ISERROR(VLOOKUP('Choose Reference miRNAs'!$A7,$A$4:$AZ$99,48,0)),"",VLOOKUP('Choose Reference miRNAs'!$A7,$A$4:$AZ$99,48,0))</f>
        <v/>
      </c>
      <c r="BU8" s="158" t="str">
        <f>IF(ISERROR(VLOOKUP('Choose Reference miRNAs'!$A7,$A$4:$AZ$99,49,0)),"",VLOOKUP('Choose Reference miRNAs'!$A7,$A$4:$AZ$99,49,0))</f>
        <v/>
      </c>
      <c r="BV8" s="158" t="str">
        <f>IF(ISERROR(VLOOKUP('Choose Reference miRNAs'!$A7,$A$4:$AZ$99,50,0)),"",VLOOKUP('Choose Reference miRNAs'!$A7,$A$4:$AZ$99,50,0))</f>
        <v/>
      </c>
      <c r="BW8" s="158" t="str">
        <f>IF(ISERROR(VLOOKUP('Choose Reference miRNAs'!$A7,$A$4:$AZ$99,51,0)),"",VLOOKUP('Choose Reference miRNAs'!$A7,$A$4:$AZ$99,51,0))</f>
        <v/>
      </c>
      <c r="BX8" s="159" t="str">
        <f>IF(ISERROR(VLOOKUP('Choose Reference miRNAs'!$A7,$A$4:$AZ$99,52,0)),"",VLOOKUP('Choose Reference miRNAs'!$A7,$A$4:$AZ$99,52,0))</f>
        <v/>
      </c>
      <c r="BY8" s="114" t="str">
        <f t="shared" si="16"/>
        <v>hsa-miR-335-5p</v>
      </c>
      <c r="BZ8" s="112" t="s">
        <v>36</v>
      </c>
      <c r="CA8" s="113">
        <f t="shared" si="17"/>
        <v>15.46833333333333</v>
      </c>
      <c r="CB8" s="113">
        <f t="shared" si="18"/>
        <v>15.373333333333331</v>
      </c>
      <c r="CC8" s="113">
        <f t="shared" si="19"/>
        <v>15.416666666666668</v>
      </c>
      <c r="CD8" s="113" t="str">
        <f t="shared" si="20"/>
        <v/>
      </c>
      <c r="CE8" s="113" t="str">
        <f t="shared" si="21"/>
        <v/>
      </c>
      <c r="CF8" s="113" t="str">
        <f t="shared" si="22"/>
        <v/>
      </c>
      <c r="CG8" s="113" t="str">
        <f t="shared" si="23"/>
        <v/>
      </c>
      <c r="CH8" s="113" t="str">
        <f t="shared" si="24"/>
        <v/>
      </c>
      <c r="CI8" s="113" t="str">
        <f t="shared" si="25"/>
        <v/>
      </c>
      <c r="CJ8" s="113" t="str">
        <f t="shared" si="26"/>
        <v/>
      </c>
      <c r="CK8" s="113" t="str">
        <f t="shared" si="27"/>
        <v/>
      </c>
      <c r="CL8" s="113" t="str">
        <f t="shared" si="28"/>
        <v/>
      </c>
      <c r="CM8" s="113">
        <f t="shared" si="29"/>
        <v>15.146666666666665</v>
      </c>
      <c r="CN8" s="113">
        <f t="shared" si="30"/>
        <v>15.268333333333334</v>
      </c>
      <c r="CO8" s="113">
        <f t="shared" si="31"/>
        <v>15.105</v>
      </c>
      <c r="CP8" s="113" t="str">
        <f t="shared" si="32"/>
        <v/>
      </c>
      <c r="CQ8" s="113" t="str">
        <f t="shared" si="33"/>
        <v/>
      </c>
      <c r="CR8" s="113" t="str">
        <f t="shared" si="34"/>
        <v/>
      </c>
      <c r="CS8" s="113" t="str">
        <f t="shared" si="35"/>
        <v/>
      </c>
      <c r="CT8" s="113" t="str">
        <f t="shared" si="36"/>
        <v/>
      </c>
      <c r="CU8" s="113" t="str">
        <f t="shared" si="37"/>
        <v/>
      </c>
      <c r="CV8" s="113" t="str">
        <f t="shared" si="38"/>
        <v/>
      </c>
      <c r="CW8" s="113" t="str">
        <f t="shared" si="39"/>
        <v/>
      </c>
      <c r="CX8" s="113" t="str">
        <f t="shared" si="40"/>
        <v/>
      </c>
      <c r="CY8" s="80">
        <f t="shared" si="41"/>
        <v>15.419444444444443</v>
      </c>
      <c r="CZ8" s="80">
        <f t="shared" si="42"/>
        <v>15.173333333333332</v>
      </c>
      <c r="DA8" s="114" t="str">
        <f t="shared" si="43"/>
        <v>hsa-miR-335-5p</v>
      </c>
      <c r="DB8" s="112" t="s">
        <v>36</v>
      </c>
      <c r="DC8" s="115">
        <f t="shared" si="2"/>
        <v>2.2058078793939433E-5</v>
      </c>
      <c r="DD8" s="115">
        <f t="shared" si="3"/>
        <v>2.3559470927800586E-5</v>
      </c>
      <c r="DE8" s="115">
        <f t="shared" si="4"/>
        <v>2.2862351636912248E-5</v>
      </c>
      <c r="DF8" s="115" t="str">
        <f t="shared" si="5"/>
        <v/>
      </c>
      <c r="DG8" s="115" t="str">
        <f t="shared" si="6"/>
        <v/>
      </c>
      <c r="DH8" s="115" t="str">
        <f t="shared" si="7"/>
        <v/>
      </c>
      <c r="DI8" s="115" t="str">
        <f t="shared" si="8"/>
        <v/>
      </c>
      <c r="DJ8" s="115" t="str">
        <f t="shared" si="9"/>
        <v/>
      </c>
      <c r="DK8" s="115" t="str">
        <f t="shared" si="10"/>
        <v/>
      </c>
      <c r="DL8" s="115" t="str">
        <f t="shared" si="11"/>
        <v/>
      </c>
      <c r="DM8" s="115" t="str">
        <f t="shared" si="44"/>
        <v/>
      </c>
      <c r="DN8" s="115" t="str">
        <f t="shared" si="45"/>
        <v/>
      </c>
      <c r="DO8" s="115">
        <f t="shared" si="13"/>
        <v>2.7567602563207533E-5</v>
      </c>
      <c r="DP8" s="115">
        <f t="shared" si="13"/>
        <v>2.5338078824993164E-5</v>
      </c>
      <c r="DQ8" s="115">
        <f t="shared" si="13"/>
        <v>2.8375394977208331E-5</v>
      </c>
      <c r="DR8" s="115" t="str">
        <f t="shared" si="13"/>
        <v/>
      </c>
      <c r="DS8" s="115" t="str">
        <f t="shared" si="13"/>
        <v/>
      </c>
      <c r="DT8" s="115" t="str">
        <f t="shared" si="13"/>
        <v/>
      </c>
      <c r="DU8" s="115" t="str">
        <f t="shared" si="13"/>
        <v/>
      </c>
      <c r="DV8" s="115" t="str">
        <f t="shared" si="13"/>
        <v/>
      </c>
      <c r="DW8" s="115" t="str">
        <f t="shared" si="13"/>
        <v/>
      </c>
      <c r="DX8" s="115" t="str">
        <f t="shared" si="13"/>
        <v/>
      </c>
      <c r="DY8" s="115" t="str">
        <f t="shared" si="46"/>
        <v/>
      </c>
      <c r="DZ8" s="115" t="str">
        <f t="shared" si="47"/>
        <v/>
      </c>
      <c r="EB8" s="108">
        <v>7</v>
      </c>
      <c r="EC8" s="109">
        <f>Results!G9</f>
        <v>0.8431661701656894</v>
      </c>
      <c r="ED8" s="109">
        <f>Results!G21</f>
        <v>0.54609438279076616</v>
      </c>
      <c r="EE8" s="109">
        <f>Results!G33</f>
        <v>0.84122029148656052</v>
      </c>
      <c r="EF8" s="109">
        <f>Results!G45</f>
        <v>4.4313463122220675E-2</v>
      </c>
      <c r="EG8" s="109">
        <f>Results!G57</f>
        <v>0.89536979513301862</v>
      </c>
      <c r="EH8" s="109">
        <f>Results!G69</f>
        <v>0.49903822178781493</v>
      </c>
      <c r="EI8" s="109">
        <f>Results!G81</f>
        <v>1.9148378413317388</v>
      </c>
      <c r="EJ8" s="109"/>
    </row>
    <row r="9" spans="1:140" ht="15" customHeight="1" x14ac:dyDescent="0.25">
      <c r="A9" s="119" t="str">
        <f>'miRNA Table'!C8</f>
        <v>hsa-miR-196a-5p</v>
      </c>
      <c r="B9" s="112" t="s">
        <v>37</v>
      </c>
      <c r="C9" s="113">
        <f>IF('Test Sample Data'!C8="","",IF(SUM('Test Sample Data'!C$3:C$98)&gt;10,IF(AND(ISNUMBER('Test Sample Data'!C8),'Test Sample Data'!C8&lt;$C$101,'Test Sample Data'!C8&gt;0),'Test Sample Data'!C8,$C$101),""))</f>
        <v>26.67</v>
      </c>
      <c r="D9" s="113">
        <f>IF('Test Sample Data'!D8="","",IF(SUM('Test Sample Data'!D$3:D$98)&gt;10,IF(AND(ISNUMBER('Test Sample Data'!D8),'Test Sample Data'!D8&lt;$C$101,'Test Sample Data'!D8&gt;0),'Test Sample Data'!D8,$C$101),""))</f>
        <v>26.27</v>
      </c>
      <c r="E9" s="113">
        <f>IF('Test Sample Data'!E8="","",IF(SUM('Test Sample Data'!E$3:E$98)&gt;10,IF(AND(ISNUMBER('Test Sample Data'!E8),'Test Sample Data'!E8&lt;$C$101,'Test Sample Data'!E8&gt;0),'Test Sample Data'!E8,$C$101),""))</f>
        <v>26.16</v>
      </c>
      <c r="F9" s="113" t="str">
        <f>IF('Test Sample Data'!F8="","",IF(SUM('Test Sample Data'!F$3:F$98)&gt;10,IF(AND(ISNUMBER('Test Sample Data'!F8),'Test Sample Data'!F8&lt;$C$101,'Test Sample Data'!F8&gt;0),'Test Sample Data'!F8,$C$101),""))</f>
        <v/>
      </c>
      <c r="G9" s="113" t="str">
        <f>IF('Test Sample Data'!G8="","",IF(SUM('Test Sample Data'!G$3:G$98)&gt;10,IF(AND(ISNUMBER('Test Sample Data'!G8),'Test Sample Data'!G8&lt;$C$101,'Test Sample Data'!G8&gt;0),'Test Sample Data'!G8,$C$101),""))</f>
        <v/>
      </c>
      <c r="H9" s="113" t="str">
        <f>IF('Test Sample Data'!H8="","",IF(SUM('Test Sample Data'!H$3:H$98)&gt;10,IF(AND(ISNUMBER('Test Sample Data'!H8),'Test Sample Data'!H8&lt;$C$101,'Test Sample Data'!H8&gt;0),'Test Sample Data'!H8,$C$101),""))</f>
        <v/>
      </c>
      <c r="I9" s="113" t="str">
        <f>IF('Test Sample Data'!I8="","",IF(SUM('Test Sample Data'!I$3:I$98)&gt;10,IF(AND(ISNUMBER('Test Sample Data'!I8),'Test Sample Data'!I8&lt;$C$101,'Test Sample Data'!I8&gt;0),'Test Sample Data'!I8,$C$101),""))</f>
        <v/>
      </c>
      <c r="J9" s="113" t="str">
        <f>IF('Test Sample Data'!J8="","",IF(SUM('Test Sample Data'!J$3:J$98)&gt;10,IF(AND(ISNUMBER('Test Sample Data'!J8),'Test Sample Data'!J8&lt;$C$101,'Test Sample Data'!J8&gt;0),'Test Sample Data'!J8,$C$101),""))</f>
        <v/>
      </c>
      <c r="K9" s="113" t="str">
        <f>IF('Test Sample Data'!K8="","",IF(SUM('Test Sample Data'!K$3:K$98)&gt;10,IF(AND(ISNUMBER('Test Sample Data'!K8),'Test Sample Data'!K8&lt;$C$101,'Test Sample Data'!K8&gt;0),'Test Sample Data'!K8,$C$101),""))</f>
        <v/>
      </c>
      <c r="L9" s="113" t="str">
        <f>IF('Test Sample Data'!L8="","",IF(SUM('Test Sample Data'!L$3:L$98)&gt;10,IF(AND(ISNUMBER('Test Sample Data'!L8),'Test Sample Data'!L8&lt;$C$101,'Test Sample Data'!L8&gt;0),'Test Sample Data'!L8,$C$101),""))</f>
        <v/>
      </c>
      <c r="M9" s="113" t="str">
        <f>IF('Test Sample Data'!M8="","",IF(SUM('Test Sample Data'!M$3:M$98)&gt;10,IF(AND(ISNUMBER('Test Sample Data'!M8),'Test Sample Data'!M8&lt;$C$101,'Test Sample Data'!M8&gt;0),'Test Sample Data'!M8,$C$101),""))</f>
        <v/>
      </c>
      <c r="N9" s="113" t="str">
        <f>IF('Test Sample Data'!N8="","",IF(SUM('Test Sample Data'!N$3:N$98)&gt;10,IF(AND(ISNUMBER('Test Sample Data'!N8),'Test Sample Data'!N8&lt;$C$101,'Test Sample Data'!N8&gt;0),'Test Sample Data'!N8,$C$101),""))</f>
        <v/>
      </c>
      <c r="O9" s="112" t="str">
        <f>'miRNA Table'!C8</f>
        <v>hsa-miR-196a-5p</v>
      </c>
      <c r="P9" s="112" t="s">
        <v>37</v>
      </c>
      <c r="Q9" s="113">
        <f>IF('Control Sample Data'!C8="","",IF(SUM('Control Sample Data'!C$3:C$98)&gt;10,IF(AND(ISNUMBER('Control Sample Data'!C8),'Control Sample Data'!C8&lt;$C$101,'Control Sample Data'!C8&gt;0),'Control Sample Data'!C8,$C$101),""))</f>
        <v>29</v>
      </c>
      <c r="R9" s="113">
        <f>IF('Control Sample Data'!D8="","",IF(SUM('Control Sample Data'!D$3:D$98)&gt;10,IF(AND(ISNUMBER('Control Sample Data'!D8),'Control Sample Data'!D8&lt;$C$101,'Control Sample Data'!D8&gt;0),'Control Sample Data'!D8,$C$101),""))</f>
        <v>28.84</v>
      </c>
      <c r="S9" s="113">
        <f>IF('Control Sample Data'!E8="","",IF(SUM('Control Sample Data'!E$3:E$98)&gt;10,IF(AND(ISNUMBER('Control Sample Data'!E8),'Control Sample Data'!E8&lt;$C$101,'Control Sample Data'!E8&gt;0),'Control Sample Data'!E8,$C$101),""))</f>
        <v>28.53</v>
      </c>
      <c r="T9" s="113" t="str">
        <f>IF('Control Sample Data'!F8="","",IF(SUM('Control Sample Data'!F$3:F$98)&gt;10,IF(AND(ISNUMBER('Control Sample Data'!F8),'Control Sample Data'!F8&lt;$C$101,'Control Sample Data'!F8&gt;0),'Control Sample Data'!F8,$C$101),""))</f>
        <v/>
      </c>
      <c r="U9" s="113" t="str">
        <f>IF('Control Sample Data'!G8="","",IF(SUM('Control Sample Data'!G$3:G$98)&gt;10,IF(AND(ISNUMBER('Control Sample Data'!G8),'Control Sample Data'!G8&lt;$C$101,'Control Sample Data'!G8&gt;0),'Control Sample Data'!G8,$C$101),""))</f>
        <v/>
      </c>
      <c r="V9" s="113" t="str">
        <f>IF('Control Sample Data'!H8="","",IF(SUM('Control Sample Data'!H$3:H$98)&gt;10,IF(AND(ISNUMBER('Control Sample Data'!H8),'Control Sample Data'!H8&lt;$C$101,'Control Sample Data'!H8&gt;0),'Control Sample Data'!H8,$C$101),""))</f>
        <v/>
      </c>
      <c r="W9" s="113" t="str">
        <f>IF('Control Sample Data'!I8="","",IF(SUM('Control Sample Data'!I$3:I$98)&gt;10,IF(AND(ISNUMBER('Control Sample Data'!I8),'Control Sample Data'!I8&lt;$C$101,'Control Sample Data'!I8&gt;0),'Control Sample Data'!I8,$C$101),""))</f>
        <v/>
      </c>
      <c r="X9" s="113" t="str">
        <f>IF('Control Sample Data'!J8="","",IF(SUM('Control Sample Data'!J$3:J$98)&gt;10,IF(AND(ISNUMBER('Control Sample Data'!J8),'Control Sample Data'!J8&lt;$C$101,'Control Sample Data'!J8&gt;0),'Control Sample Data'!J8,$C$101),""))</f>
        <v/>
      </c>
      <c r="Y9" s="113" t="str">
        <f>IF('Control Sample Data'!K8="","",IF(SUM('Control Sample Data'!K$3:K$98)&gt;10,IF(AND(ISNUMBER('Control Sample Data'!K8),'Control Sample Data'!K8&lt;$C$101,'Control Sample Data'!K8&gt;0),'Control Sample Data'!K8,$C$101),""))</f>
        <v/>
      </c>
      <c r="Z9" s="113" t="str">
        <f>IF('Control Sample Data'!L8="","",IF(SUM('Control Sample Data'!L$3:L$98)&gt;10,IF(AND(ISNUMBER('Control Sample Data'!L8),'Control Sample Data'!L8&lt;$C$101,'Control Sample Data'!L8&gt;0),'Control Sample Data'!L8,$C$101),""))</f>
        <v/>
      </c>
      <c r="AA9" s="113" t="str">
        <f>IF('Control Sample Data'!M8="","",IF(SUM('Control Sample Data'!M$3:M$98)&gt;10,IF(AND(ISNUMBER('Control Sample Data'!M8),'Control Sample Data'!M8&lt;$C$101,'Control Sample Data'!M8&gt;0),'Control Sample Data'!M8,$C$101),""))</f>
        <v/>
      </c>
      <c r="AB9" s="144" t="str">
        <f>IF('Control Sample Data'!N8="","",IF(SUM('Control Sample Data'!N$3:N$98)&gt;10,IF(AND(ISNUMBER('Control Sample Data'!N8),'Control Sample Data'!N8&lt;$C$101,'Control Sample Data'!N8&gt;0),'Control Sample Data'!N8,$C$101),""))</f>
        <v/>
      </c>
      <c r="AC9" s="147">
        <f>IF(C9="","",IF(AND('miRNA Table'!$F$4="YES",'miRNA Table'!$F$6="YES"),C9-C$103,C9))</f>
        <v>26.67</v>
      </c>
      <c r="AD9" s="148">
        <f>IF(D9="","",IF(AND('miRNA Table'!$F$4="YES",'miRNA Table'!$F$6="YES"),D9-D$103,D9))</f>
        <v>26.27</v>
      </c>
      <c r="AE9" s="148">
        <f>IF(E9="","",IF(AND('miRNA Table'!$F$4="YES",'miRNA Table'!$F$6="YES"),E9-E$103,E9))</f>
        <v>26.16</v>
      </c>
      <c r="AF9" s="148" t="str">
        <f>IF(F9="","",IF(AND('miRNA Table'!$F$4="YES",'miRNA Table'!$F$6="YES"),F9-F$103,F9))</f>
        <v/>
      </c>
      <c r="AG9" s="148" t="str">
        <f>IF(G9="","",IF(AND('miRNA Table'!$F$4="YES",'miRNA Table'!$F$6="YES"),G9-G$103,G9))</f>
        <v/>
      </c>
      <c r="AH9" s="148" t="str">
        <f>IF(H9="","",IF(AND('miRNA Table'!$F$4="YES",'miRNA Table'!$F$6="YES"),H9-H$103,H9))</f>
        <v/>
      </c>
      <c r="AI9" s="148" t="str">
        <f>IF(I9="","",IF(AND('miRNA Table'!$F$4="YES",'miRNA Table'!$F$6="YES"),I9-I$103,I9))</f>
        <v/>
      </c>
      <c r="AJ9" s="148" t="str">
        <f>IF(J9="","",IF(AND('miRNA Table'!$F$4="YES",'miRNA Table'!$F$6="YES"),J9-J$103,J9))</f>
        <v/>
      </c>
      <c r="AK9" s="148" t="str">
        <f>IF(K9="","",IF(AND('miRNA Table'!$F$4="YES",'miRNA Table'!$F$6="YES"),K9-K$103,K9))</f>
        <v/>
      </c>
      <c r="AL9" s="148" t="str">
        <f>IF(L9="","",IF(AND('miRNA Table'!$F$4="YES",'miRNA Table'!$F$6="YES"),L9-L$103,L9))</f>
        <v/>
      </c>
      <c r="AM9" s="148" t="str">
        <f>IF(M9="","",IF(AND('miRNA Table'!$F$4="YES",'miRNA Table'!$F$6="YES"),M9-M$103,M9))</f>
        <v/>
      </c>
      <c r="AN9" s="149" t="str">
        <f>IF(N9="","",IF(AND('miRNA Table'!$F$4="YES",'miRNA Table'!$F$6="YES"),N9-N$103,N9))</f>
        <v/>
      </c>
      <c r="AO9" s="147">
        <f>IF(Q9="","",IF(AND('miRNA Table'!$F$4="YES",'miRNA Table'!$F$6="YES"),Q9-Q$103,Q9))</f>
        <v>29</v>
      </c>
      <c r="AP9" s="148">
        <f>IF(R9="","",IF(AND('miRNA Table'!$F$4="YES",'miRNA Table'!$F$6="YES"),R9-R$103,R9))</f>
        <v>28.84</v>
      </c>
      <c r="AQ9" s="148">
        <f>IF(S9="","",IF(AND('miRNA Table'!$F$4="YES",'miRNA Table'!$F$6="YES"),S9-S$103,S9))</f>
        <v>28.53</v>
      </c>
      <c r="AR9" s="148" t="str">
        <f>IF(T9="","",IF(AND('miRNA Table'!$F$4="YES",'miRNA Table'!$F$6="YES"),T9-T$103,T9))</f>
        <v/>
      </c>
      <c r="AS9" s="148" t="str">
        <f>IF(U9="","",IF(AND('miRNA Table'!$F$4="YES",'miRNA Table'!$F$6="YES"),U9-U$103,U9))</f>
        <v/>
      </c>
      <c r="AT9" s="148" t="str">
        <f>IF(V9="","",IF(AND('miRNA Table'!$F$4="YES",'miRNA Table'!$F$6="YES"),V9-V$103,V9))</f>
        <v/>
      </c>
      <c r="AU9" s="148" t="str">
        <f>IF(W9="","",IF(AND('miRNA Table'!$F$4="YES",'miRNA Table'!$F$6="YES"),W9-W$103,W9))</f>
        <v/>
      </c>
      <c r="AV9" s="148" t="str">
        <f>IF(X9="","",IF(AND('miRNA Table'!$F$4="YES",'miRNA Table'!$F$6="YES"),X9-X$103,X9))</f>
        <v/>
      </c>
      <c r="AW9" s="148" t="str">
        <f>IF(Y9="","",IF(AND('miRNA Table'!$F$4="YES",'miRNA Table'!$F$6="YES"),Y9-Y$103,Y9))</f>
        <v/>
      </c>
      <c r="AX9" s="148" t="str">
        <f>IF(Z9="","",IF(AND('miRNA Table'!$F$4="YES",'miRNA Table'!$F$6="YES"),Z9-Z$103,Z9))</f>
        <v/>
      </c>
      <c r="AY9" s="148" t="str">
        <f>IF(AA9="","",IF(AND('miRNA Table'!$F$4="YES",'miRNA Table'!$F$6="YES"),AA9-AA$103,AA9))</f>
        <v/>
      </c>
      <c r="AZ9" s="149" t="str">
        <f>IF(AB9="","",IF(AND('miRNA Table'!$F$4="YES",'miRNA Table'!$F$6="YES"),AB9-AB$103,AB9))</f>
        <v/>
      </c>
      <c r="BA9" s="157">
        <f>IF(ISERROR(VLOOKUP('Choose Reference miRNAs'!$A8,$A$4:$AZ$99,29,0)),"",VLOOKUP('Choose Reference miRNAs'!$A8,$A$4:$AZ$99,29,0))</f>
        <v>19.98</v>
      </c>
      <c r="BB9" s="158">
        <f>IF(ISERROR(VLOOKUP('Choose Reference miRNAs'!$A8,$A$4:$AZ$99,30,0)),"",VLOOKUP('Choose Reference miRNAs'!$A8,$A$4:$AZ$99,30,0))</f>
        <v>20.23</v>
      </c>
      <c r="BC9" s="158">
        <f>IF(ISERROR(VLOOKUP('Choose Reference miRNAs'!$A8,$A$4:$AZ$99,31,0)),"",VLOOKUP('Choose Reference miRNAs'!$A8,$A$4:$AZ$99,31,0))</f>
        <v>20.09</v>
      </c>
      <c r="BD9" s="158" t="str">
        <f>IF(ISERROR(VLOOKUP('Choose Reference miRNAs'!$A8,$A$4:$AZ$99,32,0)),"",VLOOKUP('Choose Reference miRNAs'!$A8,$A$4:$AZ$99,32,0))</f>
        <v/>
      </c>
      <c r="BE9" s="158" t="str">
        <f>IF(ISERROR(VLOOKUP('Choose Reference miRNAs'!$A8,$A$4:$AZ$99,33,0)),"",VLOOKUP('Choose Reference miRNAs'!$A8,$A$4:$AZ$99,33,0))</f>
        <v/>
      </c>
      <c r="BF9" s="158" t="str">
        <f>IF(ISERROR(VLOOKUP('Choose Reference miRNAs'!$A8,$A$4:$AZ$99,34,0)),"",VLOOKUP('Choose Reference miRNAs'!$A8,$A$4:$AZ$99,34,0))</f>
        <v/>
      </c>
      <c r="BG9" s="158" t="str">
        <f>IF(ISERROR(VLOOKUP('Choose Reference miRNAs'!$A8,$A$4:$AZ$99,35,0)),"",VLOOKUP('Choose Reference miRNAs'!$A8,$A$4:$AZ$99,35,0))</f>
        <v/>
      </c>
      <c r="BH9" s="158" t="str">
        <f>IF(ISERROR(VLOOKUP('Choose Reference miRNAs'!$A8,$A$4:$AZ$99,36,0)),"",VLOOKUP('Choose Reference miRNAs'!$A8,$A$4:$AZ$99,36,0))</f>
        <v/>
      </c>
      <c r="BI9" s="158" t="str">
        <f>IF(ISERROR(VLOOKUP('Choose Reference miRNAs'!$A8,$A$4:$AZ$99,37,0)),"",VLOOKUP('Choose Reference miRNAs'!$A8,$A$4:$AZ$99,37,0))</f>
        <v/>
      </c>
      <c r="BJ9" s="158" t="str">
        <f>IF(ISERROR(VLOOKUP('Choose Reference miRNAs'!$A8,$A$4:$AZ$99,38,0)),"",VLOOKUP('Choose Reference miRNAs'!$A8,$A$4:$AZ$99,38,0))</f>
        <v/>
      </c>
      <c r="BK9" s="158" t="str">
        <f>IF(ISERROR(VLOOKUP('Choose Reference miRNAs'!$A8,$A$4:$AZ$99,39,0)),"",VLOOKUP('Choose Reference miRNAs'!$A8,$A$4:$AZ$99,38,0))</f>
        <v/>
      </c>
      <c r="BL9" s="159" t="str">
        <f>IF(ISERROR(VLOOKUP('Choose Reference miRNAs'!$A8,$A$4:$AZ$99,40,0)),"",VLOOKUP('Choose Reference miRNAs'!$A8,$A$4:$AZ$99,40,0))</f>
        <v/>
      </c>
      <c r="BM9" s="157">
        <f>IF(ISERROR(VLOOKUP('Choose Reference miRNAs'!$A8,$A$4:$AZ$99,41,0)),"",VLOOKUP('Choose Reference miRNAs'!$A8,$A$4:$AZ$99,41,0))</f>
        <v>21.19</v>
      </c>
      <c r="BN9" s="158">
        <f>IF(ISERROR(VLOOKUP('Choose Reference miRNAs'!$A8,$A$4:$AZ$99,42,0)),"",VLOOKUP('Choose Reference miRNAs'!$A8,$A$4:$AZ$99,42,0))</f>
        <v>21.15</v>
      </c>
      <c r="BO9" s="158">
        <f>IF(ISERROR(VLOOKUP('Choose Reference miRNAs'!$A8,$A$4:$AZ$99,43,0)),"",VLOOKUP('Choose Reference miRNAs'!$A8,$A$4:$AZ$99,43,0))</f>
        <v>21.43</v>
      </c>
      <c r="BP9" s="158" t="str">
        <f>IF(ISERROR(VLOOKUP('Choose Reference miRNAs'!$A8,$A$4:$AZ$99,44,0)),"",VLOOKUP('Choose Reference miRNAs'!$A8,$A$4:$AZ$99,44,0))</f>
        <v/>
      </c>
      <c r="BQ9" s="158" t="str">
        <f>IF(ISERROR(VLOOKUP('Choose Reference miRNAs'!$A8,$A$4:$AZ$99,45,0)),"",VLOOKUP('Choose Reference miRNAs'!$A8,$A$4:$AZ$99,45,0))</f>
        <v/>
      </c>
      <c r="BR9" s="158" t="str">
        <f>IF(ISERROR(VLOOKUP('Choose Reference miRNAs'!$A8,$A$4:$AZ$99,46,0)),"",VLOOKUP('Choose Reference miRNAs'!$A8,$A$4:$AZ$99,46,0))</f>
        <v/>
      </c>
      <c r="BS9" s="158" t="str">
        <f>IF(ISERROR(VLOOKUP('Choose Reference miRNAs'!$A8,$A$4:$AZ$99,47,0)),"",VLOOKUP('Choose Reference miRNAs'!$A8,$A$4:$AZ$99,47,0))</f>
        <v/>
      </c>
      <c r="BT9" s="158" t="str">
        <f>IF(ISERROR(VLOOKUP('Choose Reference miRNAs'!$A8,$A$4:$AZ$99,48,0)),"",VLOOKUP('Choose Reference miRNAs'!$A8,$A$4:$AZ$99,48,0))</f>
        <v/>
      </c>
      <c r="BU9" s="158" t="str">
        <f>IF(ISERROR(VLOOKUP('Choose Reference miRNAs'!$A8,$A$4:$AZ$99,49,0)),"",VLOOKUP('Choose Reference miRNAs'!$A8,$A$4:$AZ$99,49,0))</f>
        <v/>
      </c>
      <c r="BV9" s="158" t="str">
        <f>IF(ISERROR(VLOOKUP('Choose Reference miRNAs'!$A8,$A$4:$AZ$99,50,0)),"",VLOOKUP('Choose Reference miRNAs'!$A8,$A$4:$AZ$99,50,0))</f>
        <v/>
      </c>
      <c r="BW9" s="158" t="str">
        <f>IF(ISERROR(VLOOKUP('Choose Reference miRNAs'!$A8,$A$4:$AZ$99,51,0)),"",VLOOKUP('Choose Reference miRNAs'!$A8,$A$4:$AZ$99,51,0))</f>
        <v/>
      </c>
      <c r="BX9" s="159" t="str">
        <f>IF(ISERROR(VLOOKUP('Choose Reference miRNAs'!$A8,$A$4:$AZ$99,52,0)),"",VLOOKUP('Choose Reference miRNAs'!$A8,$A$4:$AZ$99,52,0))</f>
        <v/>
      </c>
      <c r="BY9" s="114" t="str">
        <f t="shared" si="16"/>
        <v>hsa-miR-196a-5p</v>
      </c>
      <c r="BZ9" s="112" t="s">
        <v>37</v>
      </c>
      <c r="CA9" s="113">
        <f t="shared" si="17"/>
        <v>7.1383333333333319</v>
      </c>
      <c r="CB9" s="113">
        <f t="shared" si="18"/>
        <v>6.6433333333333309</v>
      </c>
      <c r="CC9" s="113">
        <f t="shared" si="19"/>
        <v>6.576666666666668</v>
      </c>
      <c r="CD9" s="113" t="str">
        <f t="shared" si="20"/>
        <v/>
      </c>
      <c r="CE9" s="113" t="str">
        <f t="shared" si="21"/>
        <v/>
      </c>
      <c r="CF9" s="113" t="str">
        <f t="shared" si="22"/>
        <v/>
      </c>
      <c r="CG9" s="113" t="str">
        <f t="shared" si="23"/>
        <v/>
      </c>
      <c r="CH9" s="113" t="str">
        <f t="shared" si="24"/>
        <v/>
      </c>
      <c r="CI9" s="113" t="str">
        <f t="shared" si="25"/>
        <v/>
      </c>
      <c r="CJ9" s="113" t="str">
        <f t="shared" si="26"/>
        <v/>
      </c>
      <c r="CK9" s="113" t="str">
        <f t="shared" si="27"/>
        <v/>
      </c>
      <c r="CL9" s="113" t="str">
        <f t="shared" si="28"/>
        <v/>
      </c>
      <c r="CM9" s="113">
        <f t="shared" si="29"/>
        <v>9.1466666666666647</v>
      </c>
      <c r="CN9" s="113">
        <f t="shared" si="30"/>
        <v>9.1083333333333343</v>
      </c>
      <c r="CO9" s="113">
        <f t="shared" si="31"/>
        <v>8.6350000000000016</v>
      </c>
      <c r="CP9" s="113" t="str">
        <f t="shared" si="32"/>
        <v/>
      </c>
      <c r="CQ9" s="113" t="str">
        <f t="shared" si="33"/>
        <v/>
      </c>
      <c r="CR9" s="113" t="str">
        <f t="shared" si="34"/>
        <v/>
      </c>
      <c r="CS9" s="113" t="str">
        <f t="shared" si="35"/>
        <v/>
      </c>
      <c r="CT9" s="113" t="str">
        <f t="shared" si="36"/>
        <v/>
      </c>
      <c r="CU9" s="113" t="str">
        <f t="shared" si="37"/>
        <v/>
      </c>
      <c r="CV9" s="113" t="str">
        <f t="shared" si="38"/>
        <v/>
      </c>
      <c r="CW9" s="113" t="str">
        <f t="shared" si="39"/>
        <v/>
      </c>
      <c r="CX9" s="113" t="str">
        <f t="shared" si="40"/>
        <v/>
      </c>
      <c r="CY9" s="80">
        <f t="shared" si="41"/>
        <v>6.7861111111111105</v>
      </c>
      <c r="CZ9" s="80">
        <f t="shared" si="42"/>
        <v>8.9633333333333329</v>
      </c>
      <c r="DA9" s="114" t="str">
        <f t="shared" si="43"/>
        <v>hsa-miR-196a-5p</v>
      </c>
      <c r="DB9" s="112" t="s">
        <v>37</v>
      </c>
      <c r="DC9" s="115">
        <f t="shared" si="2"/>
        <v>7.0981888154209687E-3</v>
      </c>
      <c r="DD9" s="115">
        <f t="shared" si="3"/>
        <v>1.0003624821489728E-2</v>
      </c>
      <c r="DE9" s="115">
        <f t="shared" si="4"/>
        <v>1.0476737482448699E-2</v>
      </c>
      <c r="DF9" s="115" t="str">
        <f t="shared" si="5"/>
        <v/>
      </c>
      <c r="DG9" s="115" t="str">
        <f t="shared" si="6"/>
        <v/>
      </c>
      <c r="DH9" s="115" t="str">
        <f t="shared" si="7"/>
        <v/>
      </c>
      <c r="DI9" s="115" t="str">
        <f t="shared" si="8"/>
        <v/>
      </c>
      <c r="DJ9" s="115" t="str">
        <f t="shared" si="9"/>
        <v/>
      </c>
      <c r="DK9" s="115" t="str">
        <f t="shared" si="10"/>
        <v/>
      </c>
      <c r="DL9" s="115" t="str">
        <f t="shared" si="11"/>
        <v/>
      </c>
      <c r="DM9" s="115" t="str">
        <f t="shared" si="44"/>
        <v/>
      </c>
      <c r="DN9" s="115" t="str">
        <f t="shared" si="45"/>
        <v/>
      </c>
      <c r="DO9" s="115">
        <f t="shared" si="13"/>
        <v>1.76432656404528E-3</v>
      </c>
      <c r="DP9" s="115">
        <f t="shared" si="13"/>
        <v>1.8118342127759943E-3</v>
      </c>
      <c r="DQ9" s="115">
        <f t="shared" si="13"/>
        <v>2.5153938076363748E-3</v>
      </c>
      <c r="DR9" s="115" t="str">
        <f t="shared" si="13"/>
        <v/>
      </c>
      <c r="DS9" s="115" t="str">
        <f t="shared" si="13"/>
        <v/>
      </c>
      <c r="DT9" s="115" t="str">
        <f t="shared" si="13"/>
        <v/>
      </c>
      <c r="DU9" s="115" t="str">
        <f t="shared" si="13"/>
        <v/>
      </c>
      <c r="DV9" s="115" t="str">
        <f t="shared" si="13"/>
        <v/>
      </c>
      <c r="DW9" s="115" t="str">
        <f t="shared" si="13"/>
        <v/>
      </c>
      <c r="DX9" s="115" t="str">
        <f t="shared" si="13"/>
        <v/>
      </c>
      <c r="DY9" s="115" t="str">
        <f t="shared" si="46"/>
        <v/>
      </c>
      <c r="DZ9" s="115" t="str">
        <f t="shared" si="47"/>
        <v/>
      </c>
      <c r="EB9" s="108">
        <v>8</v>
      </c>
      <c r="EC9" s="109">
        <f>Results!G10</f>
        <v>0.19576872652869573</v>
      </c>
      <c r="ED9" s="109">
        <f>Results!G22</f>
        <v>1.5916857786831888</v>
      </c>
      <c r="EE9" s="109">
        <f>Results!G34</f>
        <v>0.17320536890288554</v>
      </c>
      <c r="EF9" s="109">
        <f>Results!G46</f>
        <v>0.10346553785927931</v>
      </c>
      <c r="EG9" s="109">
        <f>Results!G58</f>
        <v>28144.307994581959</v>
      </c>
      <c r="EH9" s="109">
        <f>Results!G70</f>
        <v>0.8431661701656894</v>
      </c>
      <c r="EI9" s="109">
        <f>Results!G82</f>
        <v>2.7658924871546548E-2</v>
      </c>
      <c r="EJ9" s="109"/>
    </row>
    <row r="10" spans="1:140" ht="15" customHeight="1" x14ac:dyDescent="0.25">
      <c r="A10" s="119" t="str">
        <f>'miRNA Table'!C9</f>
        <v>hsa-miR-125a-5p</v>
      </c>
      <c r="B10" s="112" t="s">
        <v>38</v>
      </c>
      <c r="C10" s="113">
        <f>IF('Test Sample Data'!C9="","",IF(SUM('Test Sample Data'!C$3:C$98)&gt;10,IF(AND(ISNUMBER('Test Sample Data'!C9),'Test Sample Data'!C9&lt;$C$101,'Test Sample Data'!C9&gt;0),'Test Sample Data'!C9,$C$101),""))</f>
        <v>35</v>
      </c>
      <c r="D10" s="113">
        <f>IF('Test Sample Data'!D9="","",IF(SUM('Test Sample Data'!D$3:D$98)&gt;10,IF(AND(ISNUMBER('Test Sample Data'!D9),'Test Sample Data'!D9&lt;$C$101,'Test Sample Data'!D9&gt;0),'Test Sample Data'!D9,$C$101),""))</f>
        <v>35</v>
      </c>
      <c r="E10" s="113">
        <f>IF('Test Sample Data'!E9="","",IF(SUM('Test Sample Data'!E$3:E$98)&gt;10,IF(AND(ISNUMBER('Test Sample Data'!E9),'Test Sample Data'!E9&lt;$C$101,'Test Sample Data'!E9&gt;0),'Test Sample Data'!E9,$C$101),""))</f>
        <v>35</v>
      </c>
      <c r="F10" s="113" t="str">
        <f>IF('Test Sample Data'!F9="","",IF(SUM('Test Sample Data'!F$3:F$98)&gt;10,IF(AND(ISNUMBER('Test Sample Data'!F9),'Test Sample Data'!F9&lt;$C$101,'Test Sample Data'!F9&gt;0),'Test Sample Data'!F9,$C$101),""))</f>
        <v/>
      </c>
      <c r="G10" s="113" t="str">
        <f>IF('Test Sample Data'!G9="","",IF(SUM('Test Sample Data'!G$3:G$98)&gt;10,IF(AND(ISNUMBER('Test Sample Data'!G9),'Test Sample Data'!G9&lt;$C$101,'Test Sample Data'!G9&gt;0),'Test Sample Data'!G9,$C$101),""))</f>
        <v/>
      </c>
      <c r="H10" s="113" t="str">
        <f>IF('Test Sample Data'!H9="","",IF(SUM('Test Sample Data'!H$3:H$98)&gt;10,IF(AND(ISNUMBER('Test Sample Data'!H9),'Test Sample Data'!H9&lt;$C$101,'Test Sample Data'!H9&gt;0),'Test Sample Data'!H9,$C$101),""))</f>
        <v/>
      </c>
      <c r="I10" s="113" t="str">
        <f>IF('Test Sample Data'!I9="","",IF(SUM('Test Sample Data'!I$3:I$98)&gt;10,IF(AND(ISNUMBER('Test Sample Data'!I9),'Test Sample Data'!I9&lt;$C$101,'Test Sample Data'!I9&gt;0),'Test Sample Data'!I9,$C$101),""))</f>
        <v/>
      </c>
      <c r="J10" s="113" t="str">
        <f>IF('Test Sample Data'!J9="","",IF(SUM('Test Sample Data'!J$3:J$98)&gt;10,IF(AND(ISNUMBER('Test Sample Data'!J9),'Test Sample Data'!J9&lt;$C$101,'Test Sample Data'!J9&gt;0),'Test Sample Data'!J9,$C$101),""))</f>
        <v/>
      </c>
      <c r="K10" s="113" t="str">
        <f>IF('Test Sample Data'!K9="","",IF(SUM('Test Sample Data'!K$3:K$98)&gt;10,IF(AND(ISNUMBER('Test Sample Data'!K9),'Test Sample Data'!K9&lt;$C$101,'Test Sample Data'!K9&gt;0),'Test Sample Data'!K9,$C$101),""))</f>
        <v/>
      </c>
      <c r="L10" s="113" t="str">
        <f>IF('Test Sample Data'!L9="","",IF(SUM('Test Sample Data'!L$3:L$98)&gt;10,IF(AND(ISNUMBER('Test Sample Data'!L9),'Test Sample Data'!L9&lt;$C$101,'Test Sample Data'!L9&gt;0),'Test Sample Data'!L9,$C$101),""))</f>
        <v/>
      </c>
      <c r="M10" s="113" t="str">
        <f>IF('Test Sample Data'!M9="","",IF(SUM('Test Sample Data'!M$3:M$98)&gt;10,IF(AND(ISNUMBER('Test Sample Data'!M9),'Test Sample Data'!M9&lt;$C$101,'Test Sample Data'!M9&gt;0),'Test Sample Data'!M9,$C$101),""))</f>
        <v/>
      </c>
      <c r="N10" s="113" t="str">
        <f>IF('Test Sample Data'!N9="","",IF(SUM('Test Sample Data'!N$3:N$98)&gt;10,IF(AND(ISNUMBER('Test Sample Data'!N9),'Test Sample Data'!N9&lt;$C$101,'Test Sample Data'!N9&gt;0),'Test Sample Data'!N9,$C$101),""))</f>
        <v/>
      </c>
      <c r="O10" s="112" t="str">
        <f>'miRNA Table'!C9</f>
        <v>hsa-miR-125a-5p</v>
      </c>
      <c r="P10" s="112" t="s">
        <v>38</v>
      </c>
      <c r="Q10" s="113">
        <f>IF('Control Sample Data'!C9="","",IF(SUM('Control Sample Data'!C$3:C$98)&gt;10,IF(AND(ISNUMBER('Control Sample Data'!C9),'Control Sample Data'!C9&lt;$C$101,'Control Sample Data'!C9&gt;0),'Control Sample Data'!C9,$C$101),""))</f>
        <v>35</v>
      </c>
      <c r="R10" s="113">
        <f>IF('Control Sample Data'!D9="","",IF(SUM('Control Sample Data'!D$3:D$98)&gt;10,IF(AND(ISNUMBER('Control Sample Data'!D9),'Control Sample Data'!D9&lt;$C$101,'Control Sample Data'!D9&gt;0),'Control Sample Data'!D9,$C$101),""))</f>
        <v>35</v>
      </c>
      <c r="S10" s="113">
        <f>IF('Control Sample Data'!E9="","",IF(SUM('Control Sample Data'!E$3:E$98)&gt;10,IF(AND(ISNUMBER('Control Sample Data'!E9),'Control Sample Data'!E9&lt;$C$101,'Control Sample Data'!E9&gt;0),'Control Sample Data'!E9,$C$101),""))</f>
        <v>35</v>
      </c>
      <c r="T10" s="113" t="str">
        <f>IF('Control Sample Data'!F9="","",IF(SUM('Control Sample Data'!F$3:F$98)&gt;10,IF(AND(ISNUMBER('Control Sample Data'!F9),'Control Sample Data'!F9&lt;$C$101,'Control Sample Data'!F9&gt;0),'Control Sample Data'!F9,$C$101),""))</f>
        <v/>
      </c>
      <c r="U10" s="113" t="str">
        <f>IF('Control Sample Data'!G9="","",IF(SUM('Control Sample Data'!G$3:G$98)&gt;10,IF(AND(ISNUMBER('Control Sample Data'!G9),'Control Sample Data'!G9&lt;$C$101,'Control Sample Data'!G9&gt;0),'Control Sample Data'!G9,$C$101),""))</f>
        <v/>
      </c>
      <c r="V10" s="113" t="str">
        <f>IF('Control Sample Data'!H9="","",IF(SUM('Control Sample Data'!H$3:H$98)&gt;10,IF(AND(ISNUMBER('Control Sample Data'!H9),'Control Sample Data'!H9&lt;$C$101,'Control Sample Data'!H9&gt;0),'Control Sample Data'!H9,$C$101),""))</f>
        <v/>
      </c>
      <c r="W10" s="113" t="str">
        <f>IF('Control Sample Data'!I9="","",IF(SUM('Control Sample Data'!I$3:I$98)&gt;10,IF(AND(ISNUMBER('Control Sample Data'!I9),'Control Sample Data'!I9&lt;$C$101,'Control Sample Data'!I9&gt;0),'Control Sample Data'!I9,$C$101),""))</f>
        <v/>
      </c>
      <c r="X10" s="113" t="str">
        <f>IF('Control Sample Data'!J9="","",IF(SUM('Control Sample Data'!J$3:J$98)&gt;10,IF(AND(ISNUMBER('Control Sample Data'!J9),'Control Sample Data'!J9&lt;$C$101,'Control Sample Data'!J9&gt;0),'Control Sample Data'!J9,$C$101),""))</f>
        <v/>
      </c>
      <c r="Y10" s="113" t="str">
        <f>IF('Control Sample Data'!K9="","",IF(SUM('Control Sample Data'!K$3:K$98)&gt;10,IF(AND(ISNUMBER('Control Sample Data'!K9),'Control Sample Data'!K9&lt;$C$101,'Control Sample Data'!K9&gt;0),'Control Sample Data'!K9,$C$101),""))</f>
        <v/>
      </c>
      <c r="Z10" s="113" t="str">
        <f>IF('Control Sample Data'!L9="","",IF(SUM('Control Sample Data'!L$3:L$98)&gt;10,IF(AND(ISNUMBER('Control Sample Data'!L9),'Control Sample Data'!L9&lt;$C$101,'Control Sample Data'!L9&gt;0),'Control Sample Data'!L9,$C$101),""))</f>
        <v/>
      </c>
      <c r="AA10" s="113" t="str">
        <f>IF('Control Sample Data'!M9="","",IF(SUM('Control Sample Data'!M$3:M$98)&gt;10,IF(AND(ISNUMBER('Control Sample Data'!M9),'Control Sample Data'!M9&lt;$C$101,'Control Sample Data'!M9&gt;0),'Control Sample Data'!M9,$C$101),""))</f>
        <v/>
      </c>
      <c r="AB10" s="144" t="str">
        <f>IF('Control Sample Data'!N9="","",IF(SUM('Control Sample Data'!N$3:N$98)&gt;10,IF(AND(ISNUMBER('Control Sample Data'!N9),'Control Sample Data'!N9&lt;$C$101,'Control Sample Data'!N9&gt;0),'Control Sample Data'!N9,$C$101),""))</f>
        <v/>
      </c>
      <c r="AC10" s="147">
        <f>IF(C10="","",IF(AND('miRNA Table'!$F$4="YES",'miRNA Table'!$F$6="YES"),C10-C$103,C10))</f>
        <v>35</v>
      </c>
      <c r="AD10" s="148">
        <f>IF(D10="","",IF(AND('miRNA Table'!$F$4="YES",'miRNA Table'!$F$6="YES"),D10-D$103,D10))</f>
        <v>35</v>
      </c>
      <c r="AE10" s="148">
        <f>IF(E10="","",IF(AND('miRNA Table'!$F$4="YES",'miRNA Table'!$F$6="YES"),E10-E$103,E10))</f>
        <v>35</v>
      </c>
      <c r="AF10" s="148" t="str">
        <f>IF(F10="","",IF(AND('miRNA Table'!$F$4="YES",'miRNA Table'!$F$6="YES"),F10-F$103,F10))</f>
        <v/>
      </c>
      <c r="AG10" s="148" t="str">
        <f>IF(G10="","",IF(AND('miRNA Table'!$F$4="YES",'miRNA Table'!$F$6="YES"),G10-G$103,G10))</f>
        <v/>
      </c>
      <c r="AH10" s="148" t="str">
        <f>IF(H10="","",IF(AND('miRNA Table'!$F$4="YES",'miRNA Table'!$F$6="YES"),H10-H$103,H10))</f>
        <v/>
      </c>
      <c r="AI10" s="148" t="str">
        <f>IF(I10="","",IF(AND('miRNA Table'!$F$4="YES",'miRNA Table'!$F$6="YES"),I10-I$103,I10))</f>
        <v/>
      </c>
      <c r="AJ10" s="148" t="str">
        <f>IF(J10="","",IF(AND('miRNA Table'!$F$4="YES",'miRNA Table'!$F$6="YES"),J10-J$103,J10))</f>
        <v/>
      </c>
      <c r="AK10" s="148" t="str">
        <f>IF(K10="","",IF(AND('miRNA Table'!$F$4="YES",'miRNA Table'!$F$6="YES"),K10-K$103,K10))</f>
        <v/>
      </c>
      <c r="AL10" s="148" t="str">
        <f>IF(L10="","",IF(AND('miRNA Table'!$F$4="YES",'miRNA Table'!$F$6="YES"),L10-L$103,L10))</f>
        <v/>
      </c>
      <c r="AM10" s="148" t="str">
        <f>IF(M10="","",IF(AND('miRNA Table'!$F$4="YES",'miRNA Table'!$F$6="YES"),M10-M$103,M10))</f>
        <v/>
      </c>
      <c r="AN10" s="149" t="str">
        <f>IF(N10="","",IF(AND('miRNA Table'!$F$4="YES",'miRNA Table'!$F$6="YES"),N10-N$103,N10))</f>
        <v/>
      </c>
      <c r="AO10" s="147">
        <f>IF(Q10="","",IF(AND('miRNA Table'!$F$4="YES",'miRNA Table'!$F$6="YES"),Q10-Q$103,Q10))</f>
        <v>35</v>
      </c>
      <c r="AP10" s="148">
        <f>IF(R10="","",IF(AND('miRNA Table'!$F$4="YES",'miRNA Table'!$F$6="YES"),R10-R$103,R10))</f>
        <v>35</v>
      </c>
      <c r="AQ10" s="148">
        <f>IF(S10="","",IF(AND('miRNA Table'!$F$4="YES",'miRNA Table'!$F$6="YES"),S10-S$103,S10))</f>
        <v>35</v>
      </c>
      <c r="AR10" s="148" t="str">
        <f>IF(T10="","",IF(AND('miRNA Table'!$F$4="YES",'miRNA Table'!$F$6="YES"),T10-T$103,T10))</f>
        <v/>
      </c>
      <c r="AS10" s="148" t="str">
        <f>IF(U10="","",IF(AND('miRNA Table'!$F$4="YES",'miRNA Table'!$F$6="YES"),U10-U$103,U10))</f>
        <v/>
      </c>
      <c r="AT10" s="148" t="str">
        <f>IF(V10="","",IF(AND('miRNA Table'!$F$4="YES",'miRNA Table'!$F$6="YES"),V10-V$103,V10))</f>
        <v/>
      </c>
      <c r="AU10" s="148" t="str">
        <f>IF(W10="","",IF(AND('miRNA Table'!$F$4="YES",'miRNA Table'!$F$6="YES"),W10-W$103,W10))</f>
        <v/>
      </c>
      <c r="AV10" s="148" t="str">
        <f>IF(X10="","",IF(AND('miRNA Table'!$F$4="YES",'miRNA Table'!$F$6="YES"),X10-X$103,X10))</f>
        <v/>
      </c>
      <c r="AW10" s="148" t="str">
        <f>IF(Y10="","",IF(AND('miRNA Table'!$F$4="YES",'miRNA Table'!$F$6="YES"),Y10-Y$103,Y10))</f>
        <v/>
      </c>
      <c r="AX10" s="148" t="str">
        <f>IF(Z10="","",IF(AND('miRNA Table'!$F$4="YES",'miRNA Table'!$F$6="YES"),Z10-Z$103,Z10))</f>
        <v/>
      </c>
      <c r="AY10" s="148" t="str">
        <f>IF(AA10="","",IF(AND('miRNA Table'!$F$4="YES",'miRNA Table'!$F$6="YES"),AA10-AA$103,AA10))</f>
        <v/>
      </c>
      <c r="AZ10" s="149" t="str">
        <f>IF(AB10="","",IF(AND('miRNA Table'!$F$4="YES",'miRNA Table'!$F$6="YES"),AB10-AB$103,AB10))</f>
        <v/>
      </c>
      <c r="BA10" s="157" t="str">
        <f>IF(ISERROR(VLOOKUP('Choose Reference miRNAs'!$A9,$A$4:$AZ$99,29,0)),"",VLOOKUP('Choose Reference miRNAs'!$A9,$A$4:$AZ$99,29,0))</f>
        <v/>
      </c>
      <c r="BB10" s="158" t="str">
        <f>IF(ISERROR(VLOOKUP('Choose Reference miRNAs'!$A9,$A$4:$AZ$99,30,0)),"",VLOOKUP('Choose Reference miRNAs'!$A9,$A$4:$AZ$99,30,0))</f>
        <v/>
      </c>
      <c r="BC10" s="158" t="str">
        <f>IF(ISERROR(VLOOKUP('Choose Reference miRNAs'!$A9,$A$4:$AZ$99,31,0)),"",VLOOKUP('Choose Reference miRNAs'!$A9,$A$4:$AZ$99,31,0))</f>
        <v/>
      </c>
      <c r="BD10" s="158" t="str">
        <f>IF(ISERROR(VLOOKUP('Choose Reference miRNAs'!$A9,$A$4:$AZ$99,32,0)),"",VLOOKUP('Choose Reference miRNAs'!$A9,$A$4:$AZ$99,32,0))</f>
        <v/>
      </c>
      <c r="BE10" s="158" t="str">
        <f>IF(ISERROR(VLOOKUP('Choose Reference miRNAs'!$A9,$A$4:$AZ$99,33,0)),"",VLOOKUP('Choose Reference miRNAs'!$A9,$A$4:$AZ$99,33,0))</f>
        <v/>
      </c>
      <c r="BF10" s="158" t="str">
        <f>IF(ISERROR(VLOOKUP('Choose Reference miRNAs'!$A9,$A$4:$AZ$99,34,0)),"",VLOOKUP('Choose Reference miRNAs'!$A9,$A$4:$AZ$99,34,0))</f>
        <v/>
      </c>
      <c r="BG10" s="158" t="str">
        <f>IF(ISERROR(VLOOKUP('Choose Reference miRNAs'!$A9,$A$4:$AZ$99,35,0)),"",VLOOKUP('Choose Reference miRNAs'!$A9,$A$4:$AZ$99,35,0))</f>
        <v/>
      </c>
      <c r="BH10" s="158" t="str">
        <f>IF(ISERROR(VLOOKUP('Choose Reference miRNAs'!$A9,$A$4:$AZ$99,36,0)),"",VLOOKUP('Choose Reference miRNAs'!$A9,$A$4:$AZ$99,36,0))</f>
        <v/>
      </c>
      <c r="BI10" s="158" t="str">
        <f>IF(ISERROR(VLOOKUP('Choose Reference miRNAs'!$A9,$A$4:$AZ$99,37,0)),"",VLOOKUP('Choose Reference miRNAs'!$A9,$A$4:$AZ$99,37,0))</f>
        <v/>
      </c>
      <c r="BJ10" s="158" t="str">
        <f>IF(ISERROR(VLOOKUP('Choose Reference miRNAs'!$A9,$A$4:$AZ$99,38,0)),"",VLOOKUP('Choose Reference miRNAs'!$A9,$A$4:$AZ$99,38,0))</f>
        <v/>
      </c>
      <c r="BK10" s="158" t="str">
        <f>IF(ISERROR(VLOOKUP('Choose Reference miRNAs'!$A9,$A$4:$AZ$99,39,0)),"",VLOOKUP('Choose Reference miRNAs'!$A9,$A$4:$AZ$99,38,0))</f>
        <v/>
      </c>
      <c r="BL10" s="159" t="str">
        <f>IF(ISERROR(VLOOKUP('Choose Reference miRNAs'!$A9,$A$4:$AZ$99,40,0)),"",VLOOKUP('Choose Reference miRNAs'!$A9,$A$4:$AZ$99,40,0))</f>
        <v/>
      </c>
      <c r="BM10" s="157" t="str">
        <f>IF(ISERROR(VLOOKUP('Choose Reference miRNAs'!$A9,$A$4:$AZ$99,41,0)),"",VLOOKUP('Choose Reference miRNAs'!$A9,$A$4:$AZ$99,41,0))</f>
        <v/>
      </c>
      <c r="BN10" s="158" t="str">
        <f>IF(ISERROR(VLOOKUP('Choose Reference miRNAs'!$A9,$A$4:$AZ$99,42,0)),"",VLOOKUP('Choose Reference miRNAs'!$A9,$A$4:$AZ$99,42,0))</f>
        <v/>
      </c>
      <c r="BO10" s="158" t="str">
        <f>IF(ISERROR(VLOOKUP('Choose Reference miRNAs'!$A9,$A$4:$AZ$99,43,0)),"",VLOOKUP('Choose Reference miRNAs'!$A9,$A$4:$AZ$99,43,0))</f>
        <v/>
      </c>
      <c r="BP10" s="158" t="str">
        <f>IF(ISERROR(VLOOKUP('Choose Reference miRNAs'!$A9,$A$4:$AZ$99,44,0)),"",VLOOKUP('Choose Reference miRNAs'!$A9,$A$4:$AZ$99,44,0))</f>
        <v/>
      </c>
      <c r="BQ10" s="158" t="str">
        <f>IF(ISERROR(VLOOKUP('Choose Reference miRNAs'!$A9,$A$4:$AZ$99,45,0)),"",VLOOKUP('Choose Reference miRNAs'!$A9,$A$4:$AZ$99,45,0))</f>
        <v/>
      </c>
      <c r="BR10" s="158" t="str">
        <f>IF(ISERROR(VLOOKUP('Choose Reference miRNAs'!$A9,$A$4:$AZ$99,46,0)),"",VLOOKUP('Choose Reference miRNAs'!$A9,$A$4:$AZ$99,46,0))</f>
        <v/>
      </c>
      <c r="BS10" s="158" t="str">
        <f>IF(ISERROR(VLOOKUP('Choose Reference miRNAs'!$A9,$A$4:$AZ$99,47,0)),"",VLOOKUP('Choose Reference miRNAs'!$A9,$A$4:$AZ$99,47,0))</f>
        <v/>
      </c>
      <c r="BT10" s="158" t="str">
        <f>IF(ISERROR(VLOOKUP('Choose Reference miRNAs'!$A9,$A$4:$AZ$99,48,0)),"",VLOOKUP('Choose Reference miRNAs'!$A9,$A$4:$AZ$99,48,0))</f>
        <v/>
      </c>
      <c r="BU10" s="158" t="str">
        <f>IF(ISERROR(VLOOKUP('Choose Reference miRNAs'!$A9,$A$4:$AZ$99,49,0)),"",VLOOKUP('Choose Reference miRNAs'!$A9,$A$4:$AZ$99,49,0))</f>
        <v/>
      </c>
      <c r="BV10" s="158" t="str">
        <f>IF(ISERROR(VLOOKUP('Choose Reference miRNAs'!$A9,$A$4:$AZ$99,50,0)),"",VLOOKUP('Choose Reference miRNAs'!$A9,$A$4:$AZ$99,50,0))</f>
        <v/>
      </c>
      <c r="BW10" s="158" t="str">
        <f>IF(ISERROR(VLOOKUP('Choose Reference miRNAs'!$A9,$A$4:$AZ$99,51,0)),"",VLOOKUP('Choose Reference miRNAs'!$A9,$A$4:$AZ$99,51,0))</f>
        <v/>
      </c>
      <c r="BX10" s="159" t="str">
        <f>IF(ISERROR(VLOOKUP('Choose Reference miRNAs'!$A9,$A$4:$AZ$99,52,0)),"",VLOOKUP('Choose Reference miRNAs'!$A9,$A$4:$AZ$99,52,0))</f>
        <v/>
      </c>
      <c r="BY10" s="114" t="str">
        <f t="shared" si="16"/>
        <v>hsa-miR-125a-5p</v>
      </c>
      <c r="BZ10" s="112" t="s">
        <v>38</v>
      </c>
      <c r="CA10" s="113">
        <f t="shared" si="17"/>
        <v>15.46833333333333</v>
      </c>
      <c r="CB10" s="113">
        <f t="shared" si="18"/>
        <v>15.373333333333331</v>
      </c>
      <c r="CC10" s="113">
        <f t="shared" si="19"/>
        <v>15.416666666666668</v>
      </c>
      <c r="CD10" s="113" t="str">
        <f t="shared" si="20"/>
        <v/>
      </c>
      <c r="CE10" s="113" t="str">
        <f t="shared" si="21"/>
        <v/>
      </c>
      <c r="CF10" s="113" t="str">
        <f t="shared" si="22"/>
        <v/>
      </c>
      <c r="CG10" s="113" t="str">
        <f t="shared" si="23"/>
        <v/>
      </c>
      <c r="CH10" s="113" t="str">
        <f t="shared" si="24"/>
        <v/>
      </c>
      <c r="CI10" s="113" t="str">
        <f t="shared" si="25"/>
        <v/>
      </c>
      <c r="CJ10" s="113" t="str">
        <f t="shared" si="26"/>
        <v/>
      </c>
      <c r="CK10" s="113" t="str">
        <f t="shared" si="27"/>
        <v/>
      </c>
      <c r="CL10" s="113" t="str">
        <f t="shared" si="28"/>
        <v/>
      </c>
      <c r="CM10" s="113">
        <f t="shared" si="29"/>
        <v>15.146666666666665</v>
      </c>
      <c r="CN10" s="113">
        <f t="shared" si="30"/>
        <v>15.268333333333334</v>
      </c>
      <c r="CO10" s="113">
        <f t="shared" si="31"/>
        <v>15.105</v>
      </c>
      <c r="CP10" s="113" t="str">
        <f t="shared" si="32"/>
        <v/>
      </c>
      <c r="CQ10" s="113" t="str">
        <f t="shared" si="33"/>
        <v/>
      </c>
      <c r="CR10" s="113" t="str">
        <f t="shared" si="34"/>
        <v/>
      </c>
      <c r="CS10" s="113" t="str">
        <f t="shared" si="35"/>
        <v/>
      </c>
      <c r="CT10" s="113" t="str">
        <f t="shared" si="36"/>
        <v/>
      </c>
      <c r="CU10" s="113" t="str">
        <f t="shared" si="37"/>
        <v/>
      </c>
      <c r="CV10" s="113" t="str">
        <f t="shared" si="38"/>
        <v/>
      </c>
      <c r="CW10" s="113" t="str">
        <f t="shared" si="39"/>
        <v/>
      </c>
      <c r="CX10" s="113" t="str">
        <f t="shared" si="40"/>
        <v/>
      </c>
      <c r="CY10" s="80">
        <f t="shared" si="41"/>
        <v>15.419444444444443</v>
      </c>
      <c r="CZ10" s="80">
        <f t="shared" si="42"/>
        <v>15.173333333333332</v>
      </c>
      <c r="DA10" s="114" t="str">
        <f t="shared" si="43"/>
        <v>hsa-miR-125a-5p</v>
      </c>
      <c r="DB10" s="112" t="s">
        <v>38</v>
      </c>
      <c r="DC10" s="115">
        <f t="shared" si="2"/>
        <v>2.2058078793939433E-5</v>
      </c>
      <c r="DD10" s="115">
        <f t="shared" si="3"/>
        <v>2.3559470927800586E-5</v>
      </c>
      <c r="DE10" s="115">
        <f t="shared" si="4"/>
        <v>2.2862351636912248E-5</v>
      </c>
      <c r="DF10" s="115" t="str">
        <f t="shared" si="5"/>
        <v/>
      </c>
      <c r="DG10" s="115" t="str">
        <f t="shared" si="6"/>
        <v/>
      </c>
      <c r="DH10" s="115" t="str">
        <f t="shared" si="7"/>
        <v/>
      </c>
      <c r="DI10" s="115" t="str">
        <f t="shared" si="8"/>
        <v/>
      </c>
      <c r="DJ10" s="115" t="str">
        <f t="shared" si="9"/>
        <v/>
      </c>
      <c r="DK10" s="115" t="str">
        <f t="shared" si="10"/>
        <v/>
      </c>
      <c r="DL10" s="115" t="str">
        <f t="shared" si="11"/>
        <v/>
      </c>
      <c r="DM10" s="115" t="str">
        <f t="shared" si="44"/>
        <v/>
      </c>
      <c r="DN10" s="115" t="str">
        <f t="shared" si="45"/>
        <v/>
      </c>
      <c r="DO10" s="115">
        <f t="shared" si="13"/>
        <v>2.7567602563207533E-5</v>
      </c>
      <c r="DP10" s="115">
        <f t="shared" si="13"/>
        <v>2.5338078824993164E-5</v>
      </c>
      <c r="DQ10" s="115">
        <f t="shared" si="13"/>
        <v>2.8375394977208331E-5</v>
      </c>
      <c r="DR10" s="115" t="str">
        <f t="shared" si="13"/>
        <v/>
      </c>
      <c r="DS10" s="115" t="str">
        <f t="shared" si="13"/>
        <v/>
      </c>
      <c r="DT10" s="115" t="str">
        <f t="shared" si="13"/>
        <v/>
      </c>
      <c r="DU10" s="115" t="str">
        <f t="shared" si="13"/>
        <v/>
      </c>
      <c r="DV10" s="115" t="str">
        <f t="shared" si="13"/>
        <v/>
      </c>
      <c r="DW10" s="115" t="str">
        <f t="shared" si="13"/>
        <v/>
      </c>
      <c r="DX10" s="115" t="str">
        <f t="shared" si="13"/>
        <v/>
      </c>
      <c r="DY10" s="115" t="str">
        <f t="shared" si="46"/>
        <v/>
      </c>
      <c r="DZ10" s="115" t="str">
        <f t="shared" si="47"/>
        <v/>
      </c>
      <c r="EB10" s="108">
        <v>9</v>
      </c>
      <c r="EC10" s="109">
        <f>Results!G11</f>
        <v>17.475020249304489</v>
      </c>
      <c r="ED10" s="109">
        <f>Results!G23</f>
        <v>1.0476974943525148</v>
      </c>
      <c r="EE10" s="109">
        <f>Results!G35</f>
        <v>2917.5780904160574</v>
      </c>
      <c r="EF10" s="109">
        <f>Results!G47</f>
        <v>0.8431661701656894</v>
      </c>
      <c r="EG10" s="109">
        <f>Results!G59</f>
        <v>1.0452795934824692</v>
      </c>
      <c r="EH10" s="109">
        <f>Results!G71</f>
        <v>21.514273553020516</v>
      </c>
      <c r="EI10" s="109">
        <f>Results!G83</f>
        <v>3.9555790095212569</v>
      </c>
      <c r="EJ10" s="109"/>
    </row>
    <row r="11" spans="1:140" ht="15" customHeight="1" x14ac:dyDescent="0.25">
      <c r="A11" s="119" t="str">
        <f>'miRNA Table'!C10</f>
        <v>hsa-miR-142-5p</v>
      </c>
      <c r="B11" s="112" t="s">
        <v>39</v>
      </c>
      <c r="C11" s="113">
        <f>IF('Test Sample Data'!C10="","",IF(SUM('Test Sample Data'!C$3:C$98)&gt;10,IF(AND(ISNUMBER('Test Sample Data'!C10),'Test Sample Data'!C10&lt;$C$101,'Test Sample Data'!C10&gt;0),'Test Sample Data'!C10,$C$101),""))</f>
        <v>29.54</v>
      </c>
      <c r="D11" s="113">
        <f>IF('Test Sample Data'!D10="","",IF(SUM('Test Sample Data'!D$3:D$98)&gt;10,IF(AND(ISNUMBER('Test Sample Data'!D10),'Test Sample Data'!D10&lt;$C$101,'Test Sample Data'!D10&gt;0),'Test Sample Data'!D10,$C$101),""))</f>
        <v>29.45</v>
      </c>
      <c r="E11" s="113">
        <f>IF('Test Sample Data'!E10="","",IF(SUM('Test Sample Data'!E$3:E$98)&gt;10,IF(AND(ISNUMBER('Test Sample Data'!E10),'Test Sample Data'!E10&lt;$C$101,'Test Sample Data'!E10&gt;0),'Test Sample Data'!E10,$C$101),""))</f>
        <v>29.08</v>
      </c>
      <c r="F11" s="113" t="str">
        <f>IF('Test Sample Data'!F10="","",IF(SUM('Test Sample Data'!F$3:F$98)&gt;10,IF(AND(ISNUMBER('Test Sample Data'!F10),'Test Sample Data'!F10&lt;$C$101,'Test Sample Data'!F10&gt;0),'Test Sample Data'!F10,$C$101),""))</f>
        <v/>
      </c>
      <c r="G11" s="113" t="str">
        <f>IF('Test Sample Data'!G10="","",IF(SUM('Test Sample Data'!G$3:G$98)&gt;10,IF(AND(ISNUMBER('Test Sample Data'!G10),'Test Sample Data'!G10&lt;$C$101,'Test Sample Data'!G10&gt;0),'Test Sample Data'!G10,$C$101),""))</f>
        <v/>
      </c>
      <c r="H11" s="113" t="str">
        <f>IF('Test Sample Data'!H10="","",IF(SUM('Test Sample Data'!H$3:H$98)&gt;10,IF(AND(ISNUMBER('Test Sample Data'!H10),'Test Sample Data'!H10&lt;$C$101,'Test Sample Data'!H10&gt;0),'Test Sample Data'!H10,$C$101),""))</f>
        <v/>
      </c>
      <c r="I11" s="113" t="str">
        <f>IF('Test Sample Data'!I10="","",IF(SUM('Test Sample Data'!I$3:I$98)&gt;10,IF(AND(ISNUMBER('Test Sample Data'!I10),'Test Sample Data'!I10&lt;$C$101,'Test Sample Data'!I10&gt;0),'Test Sample Data'!I10,$C$101),""))</f>
        <v/>
      </c>
      <c r="J11" s="113" t="str">
        <f>IF('Test Sample Data'!J10="","",IF(SUM('Test Sample Data'!J$3:J$98)&gt;10,IF(AND(ISNUMBER('Test Sample Data'!J10),'Test Sample Data'!J10&lt;$C$101,'Test Sample Data'!J10&gt;0),'Test Sample Data'!J10,$C$101),""))</f>
        <v/>
      </c>
      <c r="K11" s="113" t="str">
        <f>IF('Test Sample Data'!K10="","",IF(SUM('Test Sample Data'!K$3:K$98)&gt;10,IF(AND(ISNUMBER('Test Sample Data'!K10),'Test Sample Data'!K10&lt;$C$101,'Test Sample Data'!K10&gt;0),'Test Sample Data'!K10,$C$101),""))</f>
        <v/>
      </c>
      <c r="L11" s="113" t="str">
        <f>IF('Test Sample Data'!L10="","",IF(SUM('Test Sample Data'!L$3:L$98)&gt;10,IF(AND(ISNUMBER('Test Sample Data'!L10),'Test Sample Data'!L10&lt;$C$101,'Test Sample Data'!L10&gt;0),'Test Sample Data'!L10,$C$101),""))</f>
        <v/>
      </c>
      <c r="M11" s="113" t="str">
        <f>IF('Test Sample Data'!M10="","",IF(SUM('Test Sample Data'!M$3:M$98)&gt;10,IF(AND(ISNUMBER('Test Sample Data'!M10),'Test Sample Data'!M10&lt;$C$101,'Test Sample Data'!M10&gt;0),'Test Sample Data'!M10,$C$101),""))</f>
        <v/>
      </c>
      <c r="N11" s="113" t="str">
        <f>IF('Test Sample Data'!N10="","",IF(SUM('Test Sample Data'!N$3:N$98)&gt;10,IF(AND(ISNUMBER('Test Sample Data'!N10),'Test Sample Data'!N10&lt;$C$101,'Test Sample Data'!N10&gt;0),'Test Sample Data'!N10,$C$101),""))</f>
        <v/>
      </c>
      <c r="O11" s="112" t="str">
        <f>'miRNA Table'!C10</f>
        <v>hsa-miR-142-5p</v>
      </c>
      <c r="P11" s="112" t="s">
        <v>39</v>
      </c>
      <c r="Q11" s="113">
        <f>IF('Control Sample Data'!C10="","",IF(SUM('Control Sample Data'!C$3:C$98)&gt;10,IF(AND(ISNUMBER('Control Sample Data'!C10),'Control Sample Data'!C10&lt;$C$101,'Control Sample Data'!C10&gt;0),'Control Sample Data'!C10,$C$101),""))</f>
        <v>27.33</v>
      </c>
      <c r="R11" s="113">
        <f>IF('Control Sample Data'!D10="","",IF(SUM('Control Sample Data'!D$3:D$98)&gt;10,IF(AND(ISNUMBER('Control Sample Data'!D10),'Control Sample Data'!D10&lt;$C$101,'Control Sample Data'!D10&gt;0),'Control Sample Data'!D10,$C$101),""))</f>
        <v>27.11</v>
      </c>
      <c r="S11" s="113">
        <f>IF('Control Sample Data'!E10="","",IF(SUM('Control Sample Data'!E$3:E$98)&gt;10,IF(AND(ISNUMBER('Control Sample Data'!E10),'Control Sample Data'!E10&lt;$C$101,'Control Sample Data'!E10&gt;0),'Control Sample Data'!E10,$C$101),""))</f>
        <v>27.31</v>
      </c>
      <c r="T11" s="113" t="str">
        <f>IF('Control Sample Data'!F10="","",IF(SUM('Control Sample Data'!F$3:F$98)&gt;10,IF(AND(ISNUMBER('Control Sample Data'!F10),'Control Sample Data'!F10&lt;$C$101,'Control Sample Data'!F10&gt;0),'Control Sample Data'!F10,$C$101),""))</f>
        <v/>
      </c>
      <c r="U11" s="113" t="str">
        <f>IF('Control Sample Data'!G10="","",IF(SUM('Control Sample Data'!G$3:G$98)&gt;10,IF(AND(ISNUMBER('Control Sample Data'!G10),'Control Sample Data'!G10&lt;$C$101,'Control Sample Data'!G10&gt;0),'Control Sample Data'!G10,$C$101),""))</f>
        <v/>
      </c>
      <c r="V11" s="113" t="str">
        <f>IF('Control Sample Data'!H10="","",IF(SUM('Control Sample Data'!H$3:H$98)&gt;10,IF(AND(ISNUMBER('Control Sample Data'!H10),'Control Sample Data'!H10&lt;$C$101,'Control Sample Data'!H10&gt;0),'Control Sample Data'!H10,$C$101),""))</f>
        <v/>
      </c>
      <c r="W11" s="113" t="str">
        <f>IF('Control Sample Data'!I10="","",IF(SUM('Control Sample Data'!I$3:I$98)&gt;10,IF(AND(ISNUMBER('Control Sample Data'!I10),'Control Sample Data'!I10&lt;$C$101,'Control Sample Data'!I10&gt;0),'Control Sample Data'!I10,$C$101),""))</f>
        <v/>
      </c>
      <c r="X11" s="113" t="str">
        <f>IF('Control Sample Data'!J10="","",IF(SUM('Control Sample Data'!J$3:J$98)&gt;10,IF(AND(ISNUMBER('Control Sample Data'!J10),'Control Sample Data'!J10&lt;$C$101,'Control Sample Data'!J10&gt;0),'Control Sample Data'!J10,$C$101),""))</f>
        <v/>
      </c>
      <c r="Y11" s="113" t="str">
        <f>IF('Control Sample Data'!K10="","",IF(SUM('Control Sample Data'!K$3:K$98)&gt;10,IF(AND(ISNUMBER('Control Sample Data'!K10),'Control Sample Data'!K10&lt;$C$101,'Control Sample Data'!K10&gt;0),'Control Sample Data'!K10,$C$101),""))</f>
        <v/>
      </c>
      <c r="Z11" s="113" t="str">
        <f>IF('Control Sample Data'!L10="","",IF(SUM('Control Sample Data'!L$3:L$98)&gt;10,IF(AND(ISNUMBER('Control Sample Data'!L10),'Control Sample Data'!L10&lt;$C$101,'Control Sample Data'!L10&gt;0),'Control Sample Data'!L10,$C$101),""))</f>
        <v/>
      </c>
      <c r="AA11" s="113" t="str">
        <f>IF('Control Sample Data'!M10="","",IF(SUM('Control Sample Data'!M$3:M$98)&gt;10,IF(AND(ISNUMBER('Control Sample Data'!M10),'Control Sample Data'!M10&lt;$C$101,'Control Sample Data'!M10&gt;0),'Control Sample Data'!M10,$C$101),""))</f>
        <v/>
      </c>
      <c r="AB11" s="144" t="str">
        <f>IF('Control Sample Data'!N10="","",IF(SUM('Control Sample Data'!N$3:N$98)&gt;10,IF(AND(ISNUMBER('Control Sample Data'!N10),'Control Sample Data'!N10&lt;$C$101,'Control Sample Data'!N10&gt;0),'Control Sample Data'!N10,$C$101),""))</f>
        <v/>
      </c>
      <c r="AC11" s="147">
        <f>IF(C11="","",IF(AND('miRNA Table'!$F$4="YES",'miRNA Table'!$F$6="YES"),C11-C$103,C11))</f>
        <v>29.54</v>
      </c>
      <c r="AD11" s="148">
        <f>IF(D11="","",IF(AND('miRNA Table'!$F$4="YES",'miRNA Table'!$F$6="YES"),D11-D$103,D11))</f>
        <v>29.45</v>
      </c>
      <c r="AE11" s="148">
        <f>IF(E11="","",IF(AND('miRNA Table'!$F$4="YES",'miRNA Table'!$F$6="YES"),E11-E$103,E11))</f>
        <v>29.08</v>
      </c>
      <c r="AF11" s="148" t="str">
        <f>IF(F11="","",IF(AND('miRNA Table'!$F$4="YES",'miRNA Table'!$F$6="YES"),F11-F$103,F11))</f>
        <v/>
      </c>
      <c r="AG11" s="148" t="str">
        <f>IF(G11="","",IF(AND('miRNA Table'!$F$4="YES",'miRNA Table'!$F$6="YES"),G11-G$103,G11))</f>
        <v/>
      </c>
      <c r="AH11" s="148" t="str">
        <f>IF(H11="","",IF(AND('miRNA Table'!$F$4="YES",'miRNA Table'!$F$6="YES"),H11-H$103,H11))</f>
        <v/>
      </c>
      <c r="AI11" s="148" t="str">
        <f>IF(I11="","",IF(AND('miRNA Table'!$F$4="YES",'miRNA Table'!$F$6="YES"),I11-I$103,I11))</f>
        <v/>
      </c>
      <c r="AJ11" s="148" t="str">
        <f>IF(J11="","",IF(AND('miRNA Table'!$F$4="YES",'miRNA Table'!$F$6="YES"),J11-J$103,J11))</f>
        <v/>
      </c>
      <c r="AK11" s="148" t="str">
        <f>IF(K11="","",IF(AND('miRNA Table'!$F$4="YES",'miRNA Table'!$F$6="YES"),K11-K$103,K11))</f>
        <v/>
      </c>
      <c r="AL11" s="148" t="str">
        <f>IF(L11="","",IF(AND('miRNA Table'!$F$4="YES",'miRNA Table'!$F$6="YES"),L11-L$103,L11))</f>
        <v/>
      </c>
      <c r="AM11" s="148" t="str">
        <f>IF(M11="","",IF(AND('miRNA Table'!$F$4="YES",'miRNA Table'!$F$6="YES"),M11-M$103,M11))</f>
        <v/>
      </c>
      <c r="AN11" s="149" t="str">
        <f>IF(N11="","",IF(AND('miRNA Table'!$F$4="YES",'miRNA Table'!$F$6="YES"),N11-N$103,N11))</f>
        <v/>
      </c>
      <c r="AO11" s="147">
        <f>IF(Q11="","",IF(AND('miRNA Table'!$F$4="YES",'miRNA Table'!$F$6="YES"),Q11-Q$103,Q11))</f>
        <v>27.33</v>
      </c>
      <c r="AP11" s="148">
        <f>IF(R11="","",IF(AND('miRNA Table'!$F$4="YES",'miRNA Table'!$F$6="YES"),R11-R$103,R11))</f>
        <v>27.11</v>
      </c>
      <c r="AQ11" s="148">
        <f>IF(S11="","",IF(AND('miRNA Table'!$F$4="YES",'miRNA Table'!$F$6="YES"),S11-S$103,S11))</f>
        <v>27.31</v>
      </c>
      <c r="AR11" s="148" t="str">
        <f>IF(T11="","",IF(AND('miRNA Table'!$F$4="YES",'miRNA Table'!$F$6="YES"),T11-T$103,T11))</f>
        <v/>
      </c>
      <c r="AS11" s="148" t="str">
        <f>IF(U11="","",IF(AND('miRNA Table'!$F$4="YES",'miRNA Table'!$F$6="YES"),U11-U$103,U11))</f>
        <v/>
      </c>
      <c r="AT11" s="148" t="str">
        <f>IF(V11="","",IF(AND('miRNA Table'!$F$4="YES",'miRNA Table'!$F$6="YES"),V11-V$103,V11))</f>
        <v/>
      </c>
      <c r="AU11" s="148" t="str">
        <f>IF(W11="","",IF(AND('miRNA Table'!$F$4="YES",'miRNA Table'!$F$6="YES"),W11-W$103,W11))</f>
        <v/>
      </c>
      <c r="AV11" s="148" t="str">
        <f>IF(X11="","",IF(AND('miRNA Table'!$F$4="YES",'miRNA Table'!$F$6="YES"),X11-X$103,X11))</f>
        <v/>
      </c>
      <c r="AW11" s="148" t="str">
        <f>IF(Y11="","",IF(AND('miRNA Table'!$F$4="YES",'miRNA Table'!$F$6="YES"),Y11-Y$103,Y11))</f>
        <v/>
      </c>
      <c r="AX11" s="148" t="str">
        <f>IF(Z11="","",IF(AND('miRNA Table'!$F$4="YES",'miRNA Table'!$F$6="YES"),Z11-Z$103,Z11))</f>
        <v/>
      </c>
      <c r="AY11" s="148" t="str">
        <f>IF(AA11="","",IF(AND('miRNA Table'!$F$4="YES",'miRNA Table'!$F$6="YES"),AA11-AA$103,AA11))</f>
        <v/>
      </c>
      <c r="AZ11" s="149" t="str">
        <f>IF(AB11="","",IF(AND('miRNA Table'!$F$4="YES",'miRNA Table'!$F$6="YES"),AB11-AB$103,AB11))</f>
        <v/>
      </c>
      <c r="BA11" s="157" t="str">
        <f>IF(ISERROR(VLOOKUP('Choose Reference miRNAs'!$A10,$A$4:$AZ$99,29,0)),"",VLOOKUP('Choose Reference miRNAs'!$A10,$A$4:$AZ$99,29,0))</f>
        <v/>
      </c>
      <c r="BB11" s="158" t="str">
        <f>IF(ISERROR(VLOOKUP('Choose Reference miRNAs'!$A10,$A$4:$AZ$99,30,0)),"",VLOOKUP('Choose Reference miRNAs'!$A10,$A$4:$AZ$99,30,0))</f>
        <v/>
      </c>
      <c r="BC11" s="158" t="str">
        <f>IF(ISERROR(VLOOKUP('Choose Reference miRNAs'!$A10,$A$4:$AZ$99,31,0)),"",VLOOKUP('Choose Reference miRNAs'!$A10,$A$4:$AZ$99,31,0))</f>
        <v/>
      </c>
      <c r="BD11" s="158" t="str">
        <f>IF(ISERROR(VLOOKUP('Choose Reference miRNAs'!$A10,$A$4:$AZ$99,32,0)),"",VLOOKUP('Choose Reference miRNAs'!$A10,$A$4:$AZ$99,32,0))</f>
        <v/>
      </c>
      <c r="BE11" s="158" t="str">
        <f>IF(ISERROR(VLOOKUP('Choose Reference miRNAs'!$A10,$A$4:$AZ$99,33,0)),"",VLOOKUP('Choose Reference miRNAs'!$A10,$A$4:$AZ$99,33,0))</f>
        <v/>
      </c>
      <c r="BF11" s="158" t="str">
        <f>IF(ISERROR(VLOOKUP('Choose Reference miRNAs'!$A10,$A$4:$AZ$99,34,0)),"",VLOOKUP('Choose Reference miRNAs'!$A10,$A$4:$AZ$99,34,0))</f>
        <v/>
      </c>
      <c r="BG11" s="158" t="str">
        <f>IF(ISERROR(VLOOKUP('Choose Reference miRNAs'!$A10,$A$4:$AZ$99,35,0)),"",VLOOKUP('Choose Reference miRNAs'!$A10,$A$4:$AZ$99,35,0))</f>
        <v/>
      </c>
      <c r="BH11" s="158" t="str">
        <f>IF(ISERROR(VLOOKUP('Choose Reference miRNAs'!$A10,$A$4:$AZ$99,36,0)),"",VLOOKUP('Choose Reference miRNAs'!$A10,$A$4:$AZ$99,36,0))</f>
        <v/>
      </c>
      <c r="BI11" s="158" t="str">
        <f>IF(ISERROR(VLOOKUP('Choose Reference miRNAs'!$A10,$A$4:$AZ$99,37,0)),"",VLOOKUP('Choose Reference miRNAs'!$A10,$A$4:$AZ$99,37,0))</f>
        <v/>
      </c>
      <c r="BJ11" s="158" t="str">
        <f>IF(ISERROR(VLOOKUP('Choose Reference miRNAs'!$A10,$A$4:$AZ$99,38,0)),"",VLOOKUP('Choose Reference miRNAs'!$A10,$A$4:$AZ$99,38,0))</f>
        <v/>
      </c>
      <c r="BK11" s="158" t="str">
        <f>IF(ISERROR(VLOOKUP('Choose Reference miRNAs'!$A10,$A$4:$AZ$99,39,0)),"",VLOOKUP('Choose Reference miRNAs'!$A10,$A$4:$AZ$99,38,0))</f>
        <v/>
      </c>
      <c r="BL11" s="159" t="str">
        <f>IF(ISERROR(VLOOKUP('Choose Reference miRNAs'!$A10,$A$4:$AZ$99,40,0)),"",VLOOKUP('Choose Reference miRNAs'!$A10,$A$4:$AZ$99,40,0))</f>
        <v/>
      </c>
      <c r="BM11" s="157" t="str">
        <f>IF(ISERROR(VLOOKUP('Choose Reference miRNAs'!$A10,$A$4:$AZ$99,41,0)),"",VLOOKUP('Choose Reference miRNAs'!$A10,$A$4:$AZ$99,41,0))</f>
        <v/>
      </c>
      <c r="BN11" s="158" t="str">
        <f>IF(ISERROR(VLOOKUP('Choose Reference miRNAs'!$A10,$A$4:$AZ$99,42,0)),"",VLOOKUP('Choose Reference miRNAs'!$A10,$A$4:$AZ$99,42,0))</f>
        <v/>
      </c>
      <c r="BO11" s="158" t="str">
        <f>IF(ISERROR(VLOOKUP('Choose Reference miRNAs'!$A10,$A$4:$AZ$99,43,0)),"",VLOOKUP('Choose Reference miRNAs'!$A10,$A$4:$AZ$99,43,0))</f>
        <v/>
      </c>
      <c r="BP11" s="158" t="str">
        <f>IF(ISERROR(VLOOKUP('Choose Reference miRNAs'!$A10,$A$4:$AZ$99,44,0)),"",VLOOKUP('Choose Reference miRNAs'!$A10,$A$4:$AZ$99,44,0))</f>
        <v/>
      </c>
      <c r="BQ11" s="158" t="str">
        <f>IF(ISERROR(VLOOKUP('Choose Reference miRNAs'!$A10,$A$4:$AZ$99,45,0)),"",VLOOKUP('Choose Reference miRNAs'!$A10,$A$4:$AZ$99,45,0))</f>
        <v/>
      </c>
      <c r="BR11" s="158" t="str">
        <f>IF(ISERROR(VLOOKUP('Choose Reference miRNAs'!$A10,$A$4:$AZ$99,46,0)),"",VLOOKUP('Choose Reference miRNAs'!$A10,$A$4:$AZ$99,46,0))</f>
        <v/>
      </c>
      <c r="BS11" s="158" t="str">
        <f>IF(ISERROR(VLOOKUP('Choose Reference miRNAs'!$A10,$A$4:$AZ$99,47,0)),"",VLOOKUP('Choose Reference miRNAs'!$A10,$A$4:$AZ$99,47,0))</f>
        <v/>
      </c>
      <c r="BT11" s="158" t="str">
        <f>IF(ISERROR(VLOOKUP('Choose Reference miRNAs'!$A10,$A$4:$AZ$99,48,0)),"",VLOOKUP('Choose Reference miRNAs'!$A10,$A$4:$AZ$99,48,0))</f>
        <v/>
      </c>
      <c r="BU11" s="158" t="str">
        <f>IF(ISERROR(VLOOKUP('Choose Reference miRNAs'!$A10,$A$4:$AZ$99,49,0)),"",VLOOKUP('Choose Reference miRNAs'!$A10,$A$4:$AZ$99,49,0))</f>
        <v/>
      </c>
      <c r="BV11" s="158" t="str">
        <f>IF(ISERROR(VLOOKUP('Choose Reference miRNAs'!$A10,$A$4:$AZ$99,50,0)),"",VLOOKUP('Choose Reference miRNAs'!$A10,$A$4:$AZ$99,50,0))</f>
        <v/>
      </c>
      <c r="BW11" s="158" t="str">
        <f>IF(ISERROR(VLOOKUP('Choose Reference miRNAs'!$A10,$A$4:$AZ$99,51,0)),"",VLOOKUP('Choose Reference miRNAs'!$A10,$A$4:$AZ$99,51,0))</f>
        <v/>
      </c>
      <c r="BX11" s="159" t="str">
        <f>IF(ISERROR(VLOOKUP('Choose Reference miRNAs'!$A10,$A$4:$AZ$99,52,0)),"",VLOOKUP('Choose Reference miRNAs'!$A10,$A$4:$AZ$99,52,0))</f>
        <v/>
      </c>
      <c r="BY11" s="114" t="str">
        <f t="shared" si="16"/>
        <v>hsa-miR-142-5p</v>
      </c>
      <c r="BZ11" s="112" t="s">
        <v>39</v>
      </c>
      <c r="CA11" s="113">
        <f t="shared" si="17"/>
        <v>10.008333333333329</v>
      </c>
      <c r="CB11" s="113">
        <f t="shared" si="18"/>
        <v>9.8233333333333306</v>
      </c>
      <c r="CC11" s="113">
        <f t="shared" si="19"/>
        <v>9.4966666666666661</v>
      </c>
      <c r="CD11" s="113" t="str">
        <f t="shared" si="20"/>
        <v/>
      </c>
      <c r="CE11" s="113" t="str">
        <f t="shared" si="21"/>
        <v/>
      </c>
      <c r="CF11" s="113" t="str">
        <f t="shared" si="22"/>
        <v/>
      </c>
      <c r="CG11" s="113" t="str">
        <f t="shared" si="23"/>
        <v/>
      </c>
      <c r="CH11" s="113" t="str">
        <f t="shared" si="24"/>
        <v/>
      </c>
      <c r="CI11" s="113" t="str">
        <f t="shared" si="25"/>
        <v/>
      </c>
      <c r="CJ11" s="113" t="str">
        <f t="shared" si="26"/>
        <v/>
      </c>
      <c r="CK11" s="113" t="str">
        <f t="shared" si="27"/>
        <v/>
      </c>
      <c r="CL11" s="113" t="str">
        <f t="shared" si="28"/>
        <v/>
      </c>
      <c r="CM11" s="113">
        <f t="shared" si="29"/>
        <v>7.476666666666663</v>
      </c>
      <c r="CN11" s="113">
        <f t="shared" si="30"/>
        <v>7.3783333333333339</v>
      </c>
      <c r="CO11" s="113">
        <f t="shared" si="31"/>
        <v>7.4149999999999991</v>
      </c>
      <c r="CP11" s="113" t="str">
        <f t="shared" si="32"/>
        <v/>
      </c>
      <c r="CQ11" s="113" t="str">
        <f t="shared" si="33"/>
        <v/>
      </c>
      <c r="CR11" s="113" t="str">
        <f t="shared" si="34"/>
        <v/>
      </c>
      <c r="CS11" s="113" t="str">
        <f t="shared" si="35"/>
        <v/>
      </c>
      <c r="CT11" s="113" t="str">
        <f t="shared" si="36"/>
        <v/>
      </c>
      <c r="CU11" s="113" t="str">
        <f t="shared" si="37"/>
        <v/>
      </c>
      <c r="CV11" s="113" t="str">
        <f t="shared" si="38"/>
        <v/>
      </c>
      <c r="CW11" s="113" t="str">
        <f t="shared" si="39"/>
        <v/>
      </c>
      <c r="CX11" s="113" t="str">
        <f t="shared" si="40"/>
        <v/>
      </c>
      <c r="CY11" s="80">
        <f t="shared" si="41"/>
        <v>9.7761111111111081</v>
      </c>
      <c r="CZ11" s="80">
        <f t="shared" si="42"/>
        <v>7.423333333333332</v>
      </c>
      <c r="DA11" s="114" t="str">
        <f t="shared" si="43"/>
        <v>hsa-miR-142-5p</v>
      </c>
      <c r="DB11" s="112" t="s">
        <v>39</v>
      </c>
      <c r="DC11" s="115">
        <f t="shared" si="2"/>
        <v>9.7093791388432678E-4</v>
      </c>
      <c r="DD11" s="115">
        <f t="shared" si="3"/>
        <v>1.1037787004620689E-3</v>
      </c>
      <c r="DE11" s="115">
        <f t="shared" si="4"/>
        <v>1.3842625656467391E-3</v>
      </c>
      <c r="DF11" s="115" t="str">
        <f t="shared" si="5"/>
        <v/>
      </c>
      <c r="DG11" s="115" t="str">
        <f t="shared" si="6"/>
        <v/>
      </c>
      <c r="DH11" s="115" t="str">
        <f t="shared" si="7"/>
        <v/>
      </c>
      <c r="DI11" s="115" t="str">
        <f t="shared" si="8"/>
        <v/>
      </c>
      <c r="DJ11" s="115" t="str">
        <f t="shared" si="9"/>
        <v/>
      </c>
      <c r="DK11" s="115" t="str">
        <f t="shared" si="10"/>
        <v/>
      </c>
      <c r="DL11" s="115" t="str">
        <f t="shared" si="11"/>
        <v/>
      </c>
      <c r="DM11" s="115" t="str">
        <f t="shared" si="44"/>
        <v/>
      </c>
      <c r="DN11" s="115" t="str">
        <f t="shared" si="45"/>
        <v/>
      </c>
      <c r="DO11" s="115">
        <f t="shared" si="13"/>
        <v>5.6143446038239234E-3</v>
      </c>
      <c r="DP11" s="115">
        <f t="shared" si="13"/>
        <v>6.010358105721818E-3</v>
      </c>
      <c r="DQ11" s="115">
        <f t="shared" si="13"/>
        <v>5.859527301897734E-3</v>
      </c>
      <c r="DR11" s="115" t="str">
        <f t="shared" si="13"/>
        <v/>
      </c>
      <c r="DS11" s="115" t="str">
        <f t="shared" si="13"/>
        <v/>
      </c>
      <c r="DT11" s="115" t="str">
        <f t="shared" si="13"/>
        <v/>
      </c>
      <c r="DU11" s="115" t="str">
        <f t="shared" si="13"/>
        <v/>
      </c>
      <c r="DV11" s="115" t="str">
        <f t="shared" si="13"/>
        <v/>
      </c>
      <c r="DW11" s="115" t="str">
        <f t="shared" si="13"/>
        <v/>
      </c>
      <c r="DX11" s="115" t="str">
        <f t="shared" si="13"/>
        <v/>
      </c>
      <c r="DY11" s="115" t="str">
        <f t="shared" si="46"/>
        <v/>
      </c>
      <c r="DZ11" s="115" t="str">
        <f t="shared" si="47"/>
        <v/>
      </c>
      <c r="EB11" s="108">
        <v>10</v>
      </c>
      <c r="EC11" s="109">
        <f>Results!G12</f>
        <v>1100.458396447498</v>
      </c>
      <c r="ED11" s="109">
        <f>Results!G24</f>
        <v>1.178720955408505</v>
      </c>
      <c r="EE11" s="109">
        <f>Results!G36</f>
        <v>0.75291325105380758</v>
      </c>
      <c r="EF11" s="109">
        <f>Results!G48</f>
        <v>1.7217657674505256</v>
      </c>
      <c r="EG11" s="109">
        <f>Results!G60</f>
        <v>153.69100154179606</v>
      </c>
      <c r="EH11" s="109">
        <f>Results!G72</f>
        <v>0.16386226370450227</v>
      </c>
      <c r="EI11" s="109">
        <f>Results!G84</f>
        <v>0.28995258167590909</v>
      </c>
      <c r="EJ11" s="109"/>
    </row>
    <row r="12" spans="1:140" ht="15" customHeight="1" x14ac:dyDescent="0.25">
      <c r="A12" s="119" t="str">
        <f>'miRNA Table'!C11</f>
        <v>hsa-miR-96-5p</v>
      </c>
      <c r="B12" s="112" t="s">
        <v>40</v>
      </c>
      <c r="C12" s="113">
        <f>IF('Test Sample Data'!C11="","",IF(SUM('Test Sample Data'!C$3:C$98)&gt;10,IF(AND(ISNUMBER('Test Sample Data'!C11),'Test Sample Data'!C11&lt;$C$101,'Test Sample Data'!C11&gt;0),'Test Sample Data'!C11,$C$101),""))</f>
        <v>21.26</v>
      </c>
      <c r="D12" s="113">
        <f>IF('Test Sample Data'!D11="","",IF(SUM('Test Sample Data'!D$3:D$98)&gt;10,IF(AND(ISNUMBER('Test Sample Data'!D11),'Test Sample Data'!D11&lt;$C$101,'Test Sample Data'!D11&gt;0),'Test Sample Data'!D11,$C$101),""))</f>
        <v>21.29</v>
      </c>
      <c r="E12" s="113">
        <f>IF('Test Sample Data'!E11="","",IF(SUM('Test Sample Data'!E$3:E$98)&gt;10,IF(AND(ISNUMBER('Test Sample Data'!E11),'Test Sample Data'!E11&lt;$C$101,'Test Sample Data'!E11&gt;0),'Test Sample Data'!E11,$C$101),""))</f>
        <v>21.26</v>
      </c>
      <c r="F12" s="113" t="str">
        <f>IF('Test Sample Data'!F11="","",IF(SUM('Test Sample Data'!F$3:F$98)&gt;10,IF(AND(ISNUMBER('Test Sample Data'!F11),'Test Sample Data'!F11&lt;$C$101,'Test Sample Data'!F11&gt;0),'Test Sample Data'!F11,$C$101),""))</f>
        <v/>
      </c>
      <c r="G12" s="113" t="str">
        <f>IF('Test Sample Data'!G11="","",IF(SUM('Test Sample Data'!G$3:G$98)&gt;10,IF(AND(ISNUMBER('Test Sample Data'!G11),'Test Sample Data'!G11&lt;$C$101,'Test Sample Data'!G11&gt;0),'Test Sample Data'!G11,$C$101),""))</f>
        <v/>
      </c>
      <c r="H12" s="113" t="str">
        <f>IF('Test Sample Data'!H11="","",IF(SUM('Test Sample Data'!H$3:H$98)&gt;10,IF(AND(ISNUMBER('Test Sample Data'!H11),'Test Sample Data'!H11&lt;$C$101,'Test Sample Data'!H11&gt;0),'Test Sample Data'!H11,$C$101),""))</f>
        <v/>
      </c>
      <c r="I12" s="113" t="str">
        <f>IF('Test Sample Data'!I11="","",IF(SUM('Test Sample Data'!I$3:I$98)&gt;10,IF(AND(ISNUMBER('Test Sample Data'!I11),'Test Sample Data'!I11&lt;$C$101,'Test Sample Data'!I11&gt;0),'Test Sample Data'!I11,$C$101),""))</f>
        <v/>
      </c>
      <c r="J12" s="113" t="str">
        <f>IF('Test Sample Data'!J11="","",IF(SUM('Test Sample Data'!J$3:J$98)&gt;10,IF(AND(ISNUMBER('Test Sample Data'!J11),'Test Sample Data'!J11&lt;$C$101,'Test Sample Data'!J11&gt;0),'Test Sample Data'!J11,$C$101),""))</f>
        <v/>
      </c>
      <c r="K12" s="113" t="str">
        <f>IF('Test Sample Data'!K11="","",IF(SUM('Test Sample Data'!K$3:K$98)&gt;10,IF(AND(ISNUMBER('Test Sample Data'!K11),'Test Sample Data'!K11&lt;$C$101,'Test Sample Data'!K11&gt;0),'Test Sample Data'!K11,$C$101),""))</f>
        <v/>
      </c>
      <c r="L12" s="113" t="str">
        <f>IF('Test Sample Data'!L11="","",IF(SUM('Test Sample Data'!L$3:L$98)&gt;10,IF(AND(ISNUMBER('Test Sample Data'!L11),'Test Sample Data'!L11&lt;$C$101,'Test Sample Data'!L11&gt;0),'Test Sample Data'!L11,$C$101),""))</f>
        <v/>
      </c>
      <c r="M12" s="113" t="str">
        <f>IF('Test Sample Data'!M11="","",IF(SUM('Test Sample Data'!M$3:M$98)&gt;10,IF(AND(ISNUMBER('Test Sample Data'!M11),'Test Sample Data'!M11&lt;$C$101,'Test Sample Data'!M11&gt;0),'Test Sample Data'!M11,$C$101),""))</f>
        <v/>
      </c>
      <c r="N12" s="113" t="str">
        <f>IF('Test Sample Data'!N11="","",IF(SUM('Test Sample Data'!N$3:N$98)&gt;10,IF(AND(ISNUMBER('Test Sample Data'!N11),'Test Sample Data'!N11&lt;$C$101,'Test Sample Data'!N11&gt;0),'Test Sample Data'!N11,$C$101),""))</f>
        <v/>
      </c>
      <c r="O12" s="112" t="str">
        <f>'miRNA Table'!C11</f>
        <v>hsa-miR-96-5p</v>
      </c>
      <c r="P12" s="112" t="s">
        <v>40</v>
      </c>
      <c r="Q12" s="113">
        <f>IF('Control Sample Data'!C11="","",IF(SUM('Control Sample Data'!C$3:C$98)&gt;10,IF(AND(ISNUMBER('Control Sample Data'!C11),'Control Sample Data'!C11&lt;$C$101,'Control Sample Data'!C11&gt;0),'Control Sample Data'!C11,$C$101),""))</f>
        <v>25.52</v>
      </c>
      <c r="R12" s="113">
        <f>IF('Control Sample Data'!D11="","",IF(SUM('Control Sample Data'!D$3:D$98)&gt;10,IF(AND(ISNUMBER('Control Sample Data'!D11),'Control Sample Data'!D11&lt;$C$101,'Control Sample Data'!D11&gt;0),'Control Sample Data'!D11,$C$101),""))</f>
        <v>25.6</v>
      </c>
      <c r="S12" s="113">
        <f>IF('Control Sample Data'!E11="","",IF(SUM('Control Sample Data'!E$3:E$98)&gt;10,IF(AND(ISNUMBER('Control Sample Data'!E11),'Control Sample Data'!E11&lt;$C$101,'Control Sample Data'!E11&gt;0),'Control Sample Data'!E11,$C$101),""))</f>
        <v>25.81</v>
      </c>
      <c r="T12" s="113" t="str">
        <f>IF('Control Sample Data'!F11="","",IF(SUM('Control Sample Data'!F$3:F$98)&gt;10,IF(AND(ISNUMBER('Control Sample Data'!F11),'Control Sample Data'!F11&lt;$C$101,'Control Sample Data'!F11&gt;0),'Control Sample Data'!F11,$C$101),""))</f>
        <v/>
      </c>
      <c r="U12" s="113" t="str">
        <f>IF('Control Sample Data'!G11="","",IF(SUM('Control Sample Data'!G$3:G$98)&gt;10,IF(AND(ISNUMBER('Control Sample Data'!G11),'Control Sample Data'!G11&lt;$C$101,'Control Sample Data'!G11&gt;0),'Control Sample Data'!G11,$C$101),""))</f>
        <v/>
      </c>
      <c r="V12" s="113" t="str">
        <f>IF('Control Sample Data'!H11="","",IF(SUM('Control Sample Data'!H$3:H$98)&gt;10,IF(AND(ISNUMBER('Control Sample Data'!H11),'Control Sample Data'!H11&lt;$C$101,'Control Sample Data'!H11&gt;0),'Control Sample Data'!H11,$C$101),""))</f>
        <v/>
      </c>
      <c r="W12" s="113" t="str">
        <f>IF('Control Sample Data'!I11="","",IF(SUM('Control Sample Data'!I$3:I$98)&gt;10,IF(AND(ISNUMBER('Control Sample Data'!I11),'Control Sample Data'!I11&lt;$C$101,'Control Sample Data'!I11&gt;0),'Control Sample Data'!I11,$C$101),""))</f>
        <v/>
      </c>
      <c r="X12" s="113" t="str">
        <f>IF('Control Sample Data'!J11="","",IF(SUM('Control Sample Data'!J$3:J$98)&gt;10,IF(AND(ISNUMBER('Control Sample Data'!J11),'Control Sample Data'!J11&lt;$C$101,'Control Sample Data'!J11&gt;0),'Control Sample Data'!J11,$C$101),""))</f>
        <v/>
      </c>
      <c r="Y12" s="113" t="str">
        <f>IF('Control Sample Data'!K11="","",IF(SUM('Control Sample Data'!K$3:K$98)&gt;10,IF(AND(ISNUMBER('Control Sample Data'!K11),'Control Sample Data'!K11&lt;$C$101,'Control Sample Data'!K11&gt;0),'Control Sample Data'!K11,$C$101),""))</f>
        <v/>
      </c>
      <c r="Z12" s="113" t="str">
        <f>IF('Control Sample Data'!L11="","",IF(SUM('Control Sample Data'!L$3:L$98)&gt;10,IF(AND(ISNUMBER('Control Sample Data'!L11),'Control Sample Data'!L11&lt;$C$101,'Control Sample Data'!L11&gt;0),'Control Sample Data'!L11,$C$101),""))</f>
        <v/>
      </c>
      <c r="AA12" s="113" t="str">
        <f>IF('Control Sample Data'!M11="","",IF(SUM('Control Sample Data'!M$3:M$98)&gt;10,IF(AND(ISNUMBER('Control Sample Data'!M11),'Control Sample Data'!M11&lt;$C$101,'Control Sample Data'!M11&gt;0),'Control Sample Data'!M11,$C$101),""))</f>
        <v/>
      </c>
      <c r="AB12" s="144" t="str">
        <f>IF('Control Sample Data'!N11="","",IF(SUM('Control Sample Data'!N$3:N$98)&gt;10,IF(AND(ISNUMBER('Control Sample Data'!N11),'Control Sample Data'!N11&lt;$C$101,'Control Sample Data'!N11&gt;0),'Control Sample Data'!N11,$C$101),""))</f>
        <v/>
      </c>
      <c r="AC12" s="147">
        <f>IF(C12="","",IF(AND('miRNA Table'!$F$4="YES",'miRNA Table'!$F$6="YES"),C12-C$103,C12))</f>
        <v>21.26</v>
      </c>
      <c r="AD12" s="148">
        <f>IF(D12="","",IF(AND('miRNA Table'!$F$4="YES",'miRNA Table'!$F$6="YES"),D12-D$103,D12))</f>
        <v>21.29</v>
      </c>
      <c r="AE12" s="148">
        <f>IF(E12="","",IF(AND('miRNA Table'!$F$4="YES",'miRNA Table'!$F$6="YES"),E12-E$103,E12))</f>
        <v>21.26</v>
      </c>
      <c r="AF12" s="148" t="str">
        <f>IF(F12="","",IF(AND('miRNA Table'!$F$4="YES",'miRNA Table'!$F$6="YES"),F12-F$103,F12))</f>
        <v/>
      </c>
      <c r="AG12" s="148" t="str">
        <f>IF(G12="","",IF(AND('miRNA Table'!$F$4="YES",'miRNA Table'!$F$6="YES"),G12-G$103,G12))</f>
        <v/>
      </c>
      <c r="AH12" s="148" t="str">
        <f>IF(H12="","",IF(AND('miRNA Table'!$F$4="YES",'miRNA Table'!$F$6="YES"),H12-H$103,H12))</f>
        <v/>
      </c>
      <c r="AI12" s="148" t="str">
        <f>IF(I12="","",IF(AND('miRNA Table'!$F$4="YES",'miRNA Table'!$F$6="YES"),I12-I$103,I12))</f>
        <v/>
      </c>
      <c r="AJ12" s="148" t="str">
        <f>IF(J12="","",IF(AND('miRNA Table'!$F$4="YES",'miRNA Table'!$F$6="YES"),J12-J$103,J12))</f>
        <v/>
      </c>
      <c r="AK12" s="148" t="str">
        <f>IF(K12="","",IF(AND('miRNA Table'!$F$4="YES",'miRNA Table'!$F$6="YES"),K12-K$103,K12))</f>
        <v/>
      </c>
      <c r="AL12" s="148" t="str">
        <f>IF(L12="","",IF(AND('miRNA Table'!$F$4="YES",'miRNA Table'!$F$6="YES"),L12-L$103,L12))</f>
        <v/>
      </c>
      <c r="AM12" s="148" t="str">
        <f>IF(M12="","",IF(AND('miRNA Table'!$F$4="YES",'miRNA Table'!$F$6="YES"),M12-M$103,M12))</f>
        <v/>
      </c>
      <c r="AN12" s="149" t="str">
        <f>IF(N12="","",IF(AND('miRNA Table'!$F$4="YES",'miRNA Table'!$F$6="YES"),N12-N$103,N12))</f>
        <v/>
      </c>
      <c r="AO12" s="147">
        <f>IF(Q12="","",IF(AND('miRNA Table'!$F$4="YES",'miRNA Table'!$F$6="YES"),Q12-Q$103,Q12))</f>
        <v>25.52</v>
      </c>
      <c r="AP12" s="148">
        <f>IF(R12="","",IF(AND('miRNA Table'!$F$4="YES",'miRNA Table'!$F$6="YES"),R12-R$103,R12))</f>
        <v>25.6</v>
      </c>
      <c r="AQ12" s="148">
        <f>IF(S12="","",IF(AND('miRNA Table'!$F$4="YES",'miRNA Table'!$F$6="YES"),S12-S$103,S12))</f>
        <v>25.81</v>
      </c>
      <c r="AR12" s="148" t="str">
        <f>IF(T12="","",IF(AND('miRNA Table'!$F$4="YES",'miRNA Table'!$F$6="YES"),T12-T$103,T12))</f>
        <v/>
      </c>
      <c r="AS12" s="148" t="str">
        <f>IF(U12="","",IF(AND('miRNA Table'!$F$4="YES",'miRNA Table'!$F$6="YES"),U12-U$103,U12))</f>
        <v/>
      </c>
      <c r="AT12" s="148" t="str">
        <f>IF(V12="","",IF(AND('miRNA Table'!$F$4="YES",'miRNA Table'!$F$6="YES"),V12-V$103,V12))</f>
        <v/>
      </c>
      <c r="AU12" s="148" t="str">
        <f>IF(W12="","",IF(AND('miRNA Table'!$F$4="YES",'miRNA Table'!$F$6="YES"),W12-W$103,W12))</f>
        <v/>
      </c>
      <c r="AV12" s="148" t="str">
        <f>IF(X12="","",IF(AND('miRNA Table'!$F$4="YES",'miRNA Table'!$F$6="YES"),X12-X$103,X12))</f>
        <v/>
      </c>
      <c r="AW12" s="148" t="str">
        <f>IF(Y12="","",IF(AND('miRNA Table'!$F$4="YES",'miRNA Table'!$F$6="YES"),Y12-Y$103,Y12))</f>
        <v/>
      </c>
      <c r="AX12" s="148" t="str">
        <f>IF(Z12="","",IF(AND('miRNA Table'!$F$4="YES",'miRNA Table'!$F$6="YES"),Z12-Z$103,Z12))</f>
        <v/>
      </c>
      <c r="AY12" s="148" t="str">
        <f>IF(AA12="","",IF(AND('miRNA Table'!$F$4="YES",'miRNA Table'!$F$6="YES"),AA12-AA$103,AA12))</f>
        <v/>
      </c>
      <c r="AZ12" s="149" t="str">
        <f>IF(AB12="","",IF(AND('miRNA Table'!$F$4="YES",'miRNA Table'!$F$6="YES"),AB12-AB$103,AB12))</f>
        <v/>
      </c>
      <c r="BA12" s="157" t="str">
        <f>IF(ISERROR(VLOOKUP('Choose Reference miRNAs'!$A11,$A$4:$AZ$99,29,0)),"",VLOOKUP('Choose Reference miRNAs'!$A11,$A$4:$AZ$99,29,0))</f>
        <v/>
      </c>
      <c r="BB12" s="158" t="str">
        <f>IF(ISERROR(VLOOKUP('Choose Reference miRNAs'!$A11,$A$4:$AZ$99,30,0)),"",VLOOKUP('Choose Reference miRNAs'!$A11,$A$4:$AZ$99,30,0))</f>
        <v/>
      </c>
      <c r="BC12" s="158" t="str">
        <f>IF(ISERROR(VLOOKUP('Choose Reference miRNAs'!$A11,$A$4:$AZ$99,31,0)),"",VLOOKUP('Choose Reference miRNAs'!$A11,$A$4:$AZ$99,31,0))</f>
        <v/>
      </c>
      <c r="BD12" s="158" t="str">
        <f>IF(ISERROR(VLOOKUP('Choose Reference miRNAs'!$A11,$A$4:$AZ$99,32,0)),"",VLOOKUP('Choose Reference miRNAs'!$A11,$A$4:$AZ$99,32,0))</f>
        <v/>
      </c>
      <c r="BE12" s="158" t="str">
        <f>IF(ISERROR(VLOOKUP('Choose Reference miRNAs'!$A11,$A$4:$AZ$99,33,0)),"",VLOOKUP('Choose Reference miRNAs'!$A11,$A$4:$AZ$99,33,0))</f>
        <v/>
      </c>
      <c r="BF12" s="158" t="str">
        <f>IF(ISERROR(VLOOKUP('Choose Reference miRNAs'!$A11,$A$4:$AZ$99,34,0)),"",VLOOKUP('Choose Reference miRNAs'!$A11,$A$4:$AZ$99,34,0))</f>
        <v/>
      </c>
      <c r="BG12" s="158" t="str">
        <f>IF(ISERROR(VLOOKUP('Choose Reference miRNAs'!$A11,$A$4:$AZ$99,35,0)),"",VLOOKUP('Choose Reference miRNAs'!$A11,$A$4:$AZ$99,35,0))</f>
        <v/>
      </c>
      <c r="BH12" s="158" t="str">
        <f>IF(ISERROR(VLOOKUP('Choose Reference miRNAs'!$A11,$A$4:$AZ$99,36,0)),"",VLOOKUP('Choose Reference miRNAs'!$A11,$A$4:$AZ$99,36,0))</f>
        <v/>
      </c>
      <c r="BI12" s="158" t="str">
        <f>IF(ISERROR(VLOOKUP('Choose Reference miRNAs'!$A11,$A$4:$AZ$99,37,0)),"",VLOOKUP('Choose Reference miRNAs'!$A11,$A$4:$AZ$99,37,0))</f>
        <v/>
      </c>
      <c r="BJ12" s="158" t="str">
        <f>IF(ISERROR(VLOOKUP('Choose Reference miRNAs'!$A11,$A$4:$AZ$99,38,0)),"",VLOOKUP('Choose Reference miRNAs'!$A11,$A$4:$AZ$99,38,0))</f>
        <v/>
      </c>
      <c r="BK12" s="158" t="str">
        <f>IF(ISERROR(VLOOKUP('Choose Reference miRNAs'!$A11,$A$4:$AZ$99,39,0)),"",VLOOKUP('Choose Reference miRNAs'!$A11,$A$4:$AZ$99,38,0))</f>
        <v/>
      </c>
      <c r="BL12" s="159" t="str">
        <f>IF(ISERROR(VLOOKUP('Choose Reference miRNAs'!$A11,$A$4:$AZ$99,40,0)),"",VLOOKUP('Choose Reference miRNAs'!$A11,$A$4:$AZ$99,40,0))</f>
        <v/>
      </c>
      <c r="BM12" s="157" t="str">
        <f>IF(ISERROR(VLOOKUP('Choose Reference miRNAs'!$A11,$A$4:$AZ$99,41,0)),"",VLOOKUP('Choose Reference miRNAs'!$A11,$A$4:$AZ$99,41,0))</f>
        <v/>
      </c>
      <c r="BN12" s="158" t="str">
        <f>IF(ISERROR(VLOOKUP('Choose Reference miRNAs'!$A11,$A$4:$AZ$99,42,0)),"",VLOOKUP('Choose Reference miRNAs'!$A11,$A$4:$AZ$99,42,0))</f>
        <v/>
      </c>
      <c r="BO12" s="158" t="str">
        <f>IF(ISERROR(VLOOKUP('Choose Reference miRNAs'!$A11,$A$4:$AZ$99,43,0)),"",VLOOKUP('Choose Reference miRNAs'!$A11,$A$4:$AZ$99,43,0))</f>
        <v/>
      </c>
      <c r="BP12" s="158" t="str">
        <f>IF(ISERROR(VLOOKUP('Choose Reference miRNAs'!$A11,$A$4:$AZ$99,44,0)),"",VLOOKUP('Choose Reference miRNAs'!$A11,$A$4:$AZ$99,44,0))</f>
        <v/>
      </c>
      <c r="BQ12" s="158" t="str">
        <f>IF(ISERROR(VLOOKUP('Choose Reference miRNAs'!$A11,$A$4:$AZ$99,45,0)),"",VLOOKUP('Choose Reference miRNAs'!$A11,$A$4:$AZ$99,45,0))</f>
        <v/>
      </c>
      <c r="BR12" s="158" t="str">
        <f>IF(ISERROR(VLOOKUP('Choose Reference miRNAs'!$A11,$A$4:$AZ$99,46,0)),"",VLOOKUP('Choose Reference miRNAs'!$A11,$A$4:$AZ$99,46,0))</f>
        <v/>
      </c>
      <c r="BS12" s="158" t="str">
        <f>IF(ISERROR(VLOOKUP('Choose Reference miRNAs'!$A11,$A$4:$AZ$99,47,0)),"",VLOOKUP('Choose Reference miRNAs'!$A11,$A$4:$AZ$99,47,0))</f>
        <v/>
      </c>
      <c r="BT12" s="158" t="str">
        <f>IF(ISERROR(VLOOKUP('Choose Reference miRNAs'!$A11,$A$4:$AZ$99,48,0)),"",VLOOKUP('Choose Reference miRNAs'!$A11,$A$4:$AZ$99,48,0))</f>
        <v/>
      </c>
      <c r="BU12" s="158" t="str">
        <f>IF(ISERROR(VLOOKUP('Choose Reference miRNAs'!$A11,$A$4:$AZ$99,49,0)),"",VLOOKUP('Choose Reference miRNAs'!$A11,$A$4:$AZ$99,49,0))</f>
        <v/>
      </c>
      <c r="BV12" s="158" t="str">
        <f>IF(ISERROR(VLOOKUP('Choose Reference miRNAs'!$A11,$A$4:$AZ$99,50,0)),"",VLOOKUP('Choose Reference miRNAs'!$A11,$A$4:$AZ$99,50,0))</f>
        <v/>
      </c>
      <c r="BW12" s="158" t="str">
        <f>IF(ISERROR(VLOOKUP('Choose Reference miRNAs'!$A11,$A$4:$AZ$99,51,0)),"",VLOOKUP('Choose Reference miRNAs'!$A11,$A$4:$AZ$99,51,0))</f>
        <v/>
      </c>
      <c r="BX12" s="159" t="str">
        <f>IF(ISERROR(VLOOKUP('Choose Reference miRNAs'!$A11,$A$4:$AZ$99,52,0)),"",VLOOKUP('Choose Reference miRNAs'!$A11,$A$4:$AZ$99,52,0))</f>
        <v/>
      </c>
      <c r="BY12" s="114" t="str">
        <f t="shared" si="16"/>
        <v>hsa-miR-96-5p</v>
      </c>
      <c r="BZ12" s="112" t="s">
        <v>40</v>
      </c>
      <c r="CA12" s="113">
        <f t="shared" si="17"/>
        <v>1.7283333333333317</v>
      </c>
      <c r="CB12" s="113">
        <f t="shared" si="18"/>
        <v>1.6633333333333304</v>
      </c>
      <c r="CC12" s="113">
        <f t="shared" si="19"/>
        <v>1.6766666666666694</v>
      </c>
      <c r="CD12" s="113" t="str">
        <f t="shared" si="20"/>
        <v/>
      </c>
      <c r="CE12" s="113" t="str">
        <f t="shared" si="21"/>
        <v/>
      </c>
      <c r="CF12" s="113" t="str">
        <f t="shared" si="22"/>
        <v/>
      </c>
      <c r="CG12" s="113" t="str">
        <f t="shared" si="23"/>
        <v/>
      </c>
      <c r="CH12" s="113" t="str">
        <f t="shared" si="24"/>
        <v/>
      </c>
      <c r="CI12" s="113" t="str">
        <f t="shared" si="25"/>
        <v/>
      </c>
      <c r="CJ12" s="113" t="str">
        <f t="shared" si="26"/>
        <v/>
      </c>
      <c r="CK12" s="113" t="str">
        <f t="shared" si="27"/>
        <v/>
      </c>
      <c r="CL12" s="113" t="str">
        <f t="shared" si="28"/>
        <v/>
      </c>
      <c r="CM12" s="113">
        <f t="shared" si="29"/>
        <v>5.6666666666666643</v>
      </c>
      <c r="CN12" s="113">
        <f t="shared" si="30"/>
        <v>5.8683333333333358</v>
      </c>
      <c r="CO12" s="113">
        <f t="shared" si="31"/>
        <v>5.9149999999999991</v>
      </c>
      <c r="CP12" s="113" t="str">
        <f t="shared" si="32"/>
        <v/>
      </c>
      <c r="CQ12" s="113" t="str">
        <f t="shared" si="33"/>
        <v/>
      </c>
      <c r="CR12" s="113" t="str">
        <f t="shared" si="34"/>
        <v/>
      </c>
      <c r="CS12" s="113" t="str">
        <f t="shared" si="35"/>
        <v/>
      </c>
      <c r="CT12" s="113" t="str">
        <f t="shared" si="36"/>
        <v/>
      </c>
      <c r="CU12" s="113" t="str">
        <f t="shared" si="37"/>
        <v/>
      </c>
      <c r="CV12" s="113" t="str">
        <f t="shared" si="38"/>
        <v/>
      </c>
      <c r="CW12" s="113" t="str">
        <f t="shared" si="39"/>
        <v/>
      </c>
      <c r="CX12" s="113" t="str">
        <f t="shared" si="40"/>
        <v/>
      </c>
      <c r="CY12" s="80">
        <f t="shared" si="41"/>
        <v>1.6894444444444439</v>
      </c>
      <c r="CZ12" s="80">
        <f t="shared" si="42"/>
        <v>5.8166666666666664</v>
      </c>
      <c r="DA12" s="114" t="str">
        <f t="shared" si="43"/>
        <v>hsa-miR-96-5p</v>
      </c>
      <c r="DB12" s="112" t="s">
        <v>40</v>
      </c>
      <c r="DC12" s="115">
        <f t="shared" si="2"/>
        <v>0.30180040911450767</v>
      </c>
      <c r="DD12" s="115">
        <f t="shared" si="3"/>
        <v>0.31570886279791072</v>
      </c>
      <c r="DE12" s="115">
        <f t="shared" si="4"/>
        <v>0.31280453487343685</v>
      </c>
      <c r="DF12" s="115" t="str">
        <f t="shared" si="5"/>
        <v/>
      </c>
      <c r="DG12" s="115" t="str">
        <f t="shared" si="6"/>
        <v/>
      </c>
      <c r="DH12" s="115" t="str">
        <f t="shared" si="7"/>
        <v/>
      </c>
      <c r="DI12" s="115" t="str">
        <f t="shared" si="8"/>
        <v/>
      </c>
      <c r="DJ12" s="115" t="str">
        <f t="shared" si="9"/>
        <v/>
      </c>
      <c r="DK12" s="115" t="str">
        <f t="shared" si="10"/>
        <v/>
      </c>
      <c r="DL12" s="115" t="str">
        <f t="shared" si="11"/>
        <v/>
      </c>
      <c r="DM12" s="115" t="str">
        <f t="shared" si="44"/>
        <v/>
      </c>
      <c r="DN12" s="115" t="str">
        <f t="shared" si="45"/>
        <v/>
      </c>
      <c r="DO12" s="115">
        <f t="shared" si="13"/>
        <v>1.9686266404607432E-2</v>
      </c>
      <c r="DP12" s="115">
        <f t="shared" si="13"/>
        <v>1.7118103272123177E-2</v>
      </c>
      <c r="DQ12" s="115">
        <f t="shared" si="13"/>
        <v>1.6573245958878397E-2</v>
      </c>
      <c r="DR12" s="115" t="str">
        <f t="shared" si="13"/>
        <v/>
      </c>
      <c r="DS12" s="115" t="str">
        <f t="shared" si="13"/>
        <v/>
      </c>
      <c r="DT12" s="115" t="str">
        <f t="shared" si="13"/>
        <v/>
      </c>
      <c r="DU12" s="115" t="str">
        <f t="shared" si="13"/>
        <v/>
      </c>
      <c r="DV12" s="115" t="str">
        <f t="shared" si="13"/>
        <v/>
      </c>
      <c r="DW12" s="115" t="str">
        <f t="shared" si="13"/>
        <v/>
      </c>
      <c r="DX12" s="115" t="str">
        <f t="shared" si="13"/>
        <v/>
      </c>
      <c r="DY12" s="115" t="str">
        <f t="shared" si="46"/>
        <v/>
      </c>
      <c r="DZ12" s="115" t="str">
        <f t="shared" si="47"/>
        <v/>
      </c>
      <c r="EB12" s="108">
        <v>11</v>
      </c>
      <c r="EC12" s="109">
        <f>Results!G13</f>
        <v>1.6824405829731197</v>
      </c>
      <c r="ED12" s="109">
        <f>Results!G25</f>
        <v>0.9312382499317865</v>
      </c>
      <c r="EE12" s="109">
        <f>Results!G37</f>
        <v>0.22436023259443857</v>
      </c>
      <c r="EF12" s="109">
        <f>Results!G49</f>
        <v>0.57192143760212566</v>
      </c>
      <c r="EG12" s="109">
        <f>Results!G61</f>
        <v>1.815737383385561</v>
      </c>
      <c r="EH12" s="109">
        <f>Results!G73</f>
        <v>1.0647801309307139</v>
      </c>
      <c r="EI12" s="109">
        <f>Results!G85</f>
        <v>0.63752576594544219</v>
      </c>
      <c r="EJ12" s="109"/>
    </row>
    <row r="13" spans="1:140" ht="15" customHeight="1" x14ac:dyDescent="0.25">
      <c r="A13" s="119" t="str">
        <f>'miRNA Table'!C12</f>
        <v>hsa-miR-222-3p</v>
      </c>
      <c r="B13" s="112" t="s">
        <v>41</v>
      </c>
      <c r="C13" s="113">
        <f>IF('Test Sample Data'!C12="","",IF(SUM('Test Sample Data'!C$3:C$98)&gt;10,IF(AND(ISNUMBER('Test Sample Data'!C12),'Test Sample Data'!C12&lt;$C$101,'Test Sample Data'!C12&gt;0),'Test Sample Data'!C12,$C$101),""))</f>
        <v>16.77</v>
      </c>
      <c r="D13" s="113">
        <f>IF('Test Sample Data'!D12="","",IF(SUM('Test Sample Data'!D$3:D$98)&gt;10,IF(AND(ISNUMBER('Test Sample Data'!D12),'Test Sample Data'!D12&lt;$C$101,'Test Sample Data'!D12&gt;0),'Test Sample Data'!D12,$C$101),""))</f>
        <v>16.86</v>
      </c>
      <c r="E13" s="113">
        <f>IF('Test Sample Data'!E12="","",IF(SUM('Test Sample Data'!E$3:E$98)&gt;10,IF(AND(ISNUMBER('Test Sample Data'!E12),'Test Sample Data'!E12&lt;$C$101,'Test Sample Data'!E12&gt;0),'Test Sample Data'!E12,$C$101),""))</f>
        <v>16.77</v>
      </c>
      <c r="F13" s="113" t="str">
        <f>IF('Test Sample Data'!F12="","",IF(SUM('Test Sample Data'!F$3:F$98)&gt;10,IF(AND(ISNUMBER('Test Sample Data'!F12),'Test Sample Data'!F12&lt;$C$101,'Test Sample Data'!F12&gt;0),'Test Sample Data'!F12,$C$101),""))</f>
        <v/>
      </c>
      <c r="G13" s="113" t="str">
        <f>IF('Test Sample Data'!G12="","",IF(SUM('Test Sample Data'!G$3:G$98)&gt;10,IF(AND(ISNUMBER('Test Sample Data'!G12),'Test Sample Data'!G12&lt;$C$101,'Test Sample Data'!G12&gt;0),'Test Sample Data'!G12,$C$101),""))</f>
        <v/>
      </c>
      <c r="H13" s="113" t="str">
        <f>IF('Test Sample Data'!H12="","",IF(SUM('Test Sample Data'!H$3:H$98)&gt;10,IF(AND(ISNUMBER('Test Sample Data'!H12),'Test Sample Data'!H12&lt;$C$101,'Test Sample Data'!H12&gt;0),'Test Sample Data'!H12,$C$101),""))</f>
        <v/>
      </c>
      <c r="I13" s="113" t="str">
        <f>IF('Test Sample Data'!I12="","",IF(SUM('Test Sample Data'!I$3:I$98)&gt;10,IF(AND(ISNUMBER('Test Sample Data'!I12),'Test Sample Data'!I12&lt;$C$101,'Test Sample Data'!I12&gt;0),'Test Sample Data'!I12,$C$101),""))</f>
        <v/>
      </c>
      <c r="J13" s="113" t="str">
        <f>IF('Test Sample Data'!J12="","",IF(SUM('Test Sample Data'!J$3:J$98)&gt;10,IF(AND(ISNUMBER('Test Sample Data'!J12),'Test Sample Data'!J12&lt;$C$101,'Test Sample Data'!J12&gt;0),'Test Sample Data'!J12,$C$101),""))</f>
        <v/>
      </c>
      <c r="K13" s="113" t="str">
        <f>IF('Test Sample Data'!K12="","",IF(SUM('Test Sample Data'!K$3:K$98)&gt;10,IF(AND(ISNUMBER('Test Sample Data'!K12),'Test Sample Data'!K12&lt;$C$101,'Test Sample Data'!K12&gt;0),'Test Sample Data'!K12,$C$101),""))</f>
        <v/>
      </c>
      <c r="L13" s="113" t="str">
        <f>IF('Test Sample Data'!L12="","",IF(SUM('Test Sample Data'!L$3:L$98)&gt;10,IF(AND(ISNUMBER('Test Sample Data'!L12),'Test Sample Data'!L12&lt;$C$101,'Test Sample Data'!L12&gt;0),'Test Sample Data'!L12,$C$101),""))</f>
        <v/>
      </c>
      <c r="M13" s="113" t="str">
        <f>IF('Test Sample Data'!M12="","",IF(SUM('Test Sample Data'!M$3:M$98)&gt;10,IF(AND(ISNUMBER('Test Sample Data'!M12),'Test Sample Data'!M12&lt;$C$101,'Test Sample Data'!M12&gt;0),'Test Sample Data'!M12,$C$101),""))</f>
        <v/>
      </c>
      <c r="N13" s="113" t="str">
        <f>IF('Test Sample Data'!N12="","",IF(SUM('Test Sample Data'!N$3:N$98)&gt;10,IF(AND(ISNUMBER('Test Sample Data'!N12),'Test Sample Data'!N12&lt;$C$101,'Test Sample Data'!N12&gt;0),'Test Sample Data'!N12,$C$101),""))</f>
        <v/>
      </c>
      <c r="O13" s="112" t="str">
        <f>'miRNA Table'!C12</f>
        <v>hsa-miR-222-3p</v>
      </c>
      <c r="P13" s="112" t="s">
        <v>41</v>
      </c>
      <c r="Q13" s="113">
        <f>IF('Control Sample Data'!C12="","",IF(SUM('Control Sample Data'!C$3:C$98)&gt;10,IF(AND(ISNUMBER('Control Sample Data'!C12),'Control Sample Data'!C12&lt;$C$101,'Control Sample Data'!C12&gt;0),'Control Sample Data'!C12,$C$101),""))</f>
        <v>27.12</v>
      </c>
      <c r="R13" s="113">
        <f>IF('Control Sample Data'!D12="","",IF(SUM('Control Sample Data'!D$3:D$98)&gt;10,IF(AND(ISNUMBER('Control Sample Data'!D12),'Control Sample Data'!D12&lt;$C$101,'Control Sample Data'!D12&gt;0),'Control Sample Data'!D12,$C$101),""))</f>
        <v>27.21</v>
      </c>
      <c r="S13" s="113">
        <f>IF('Control Sample Data'!E12="","",IF(SUM('Control Sample Data'!E$3:E$98)&gt;10,IF(AND(ISNUMBER('Control Sample Data'!E12),'Control Sample Data'!E12&lt;$C$101,'Control Sample Data'!E12&gt;0),'Control Sample Data'!E12,$C$101),""))</f>
        <v>27.12</v>
      </c>
      <c r="T13" s="113" t="str">
        <f>IF('Control Sample Data'!F12="","",IF(SUM('Control Sample Data'!F$3:F$98)&gt;10,IF(AND(ISNUMBER('Control Sample Data'!F12),'Control Sample Data'!F12&lt;$C$101,'Control Sample Data'!F12&gt;0),'Control Sample Data'!F12,$C$101),""))</f>
        <v/>
      </c>
      <c r="U13" s="113" t="str">
        <f>IF('Control Sample Data'!G12="","",IF(SUM('Control Sample Data'!G$3:G$98)&gt;10,IF(AND(ISNUMBER('Control Sample Data'!G12),'Control Sample Data'!G12&lt;$C$101,'Control Sample Data'!G12&gt;0),'Control Sample Data'!G12,$C$101),""))</f>
        <v/>
      </c>
      <c r="V13" s="113" t="str">
        <f>IF('Control Sample Data'!H12="","",IF(SUM('Control Sample Data'!H$3:H$98)&gt;10,IF(AND(ISNUMBER('Control Sample Data'!H12),'Control Sample Data'!H12&lt;$C$101,'Control Sample Data'!H12&gt;0),'Control Sample Data'!H12,$C$101),""))</f>
        <v/>
      </c>
      <c r="W13" s="113" t="str">
        <f>IF('Control Sample Data'!I12="","",IF(SUM('Control Sample Data'!I$3:I$98)&gt;10,IF(AND(ISNUMBER('Control Sample Data'!I12),'Control Sample Data'!I12&lt;$C$101,'Control Sample Data'!I12&gt;0),'Control Sample Data'!I12,$C$101),""))</f>
        <v/>
      </c>
      <c r="X13" s="113" t="str">
        <f>IF('Control Sample Data'!J12="","",IF(SUM('Control Sample Data'!J$3:J$98)&gt;10,IF(AND(ISNUMBER('Control Sample Data'!J12),'Control Sample Data'!J12&lt;$C$101,'Control Sample Data'!J12&gt;0),'Control Sample Data'!J12,$C$101),""))</f>
        <v/>
      </c>
      <c r="Y13" s="113" t="str">
        <f>IF('Control Sample Data'!K12="","",IF(SUM('Control Sample Data'!K$3:K$98)&gt;10,IF(AND(ISNUMBER('Control Sample Data'!K12),'Control Sample Data'!K12&lt;$C$101,'Control Sample Data'!K12&gt;0),'Control Sample Data'!K12,$C$101),""))</f>
        <v/>
      </c>
      <c r="Z13" s="113" t="str">
        <f>IF('Control Sample Data'!L12="","",IF(SUM('Control Sample Data'!L$3:L$98)&gt;10,IF(AND(ISNUMBER('Control Sample Data'!L12),'Control Sample Data'!L12&lt;$C$101,'Control Sample Data'!L12&gt;0),'Control Sample Data'!L12,$C$101),""))</f>
        <v/>
      </c>
      <c r="AA13" s="113" t="str">
        <f>IF('Control Sample Data'!M12="","",IF(SUM('Control Sample Data'!M$3:M$98)&gt;10,IF(AND(ISNUMBER('Control Sample Data'!M12),'Control Sample Data'!M12&lt;$C$101,'Control Sample Data'!M12&gt;0),'Control Sample Data'!M12,$C$101),""))</f>
        <v/>
      </c>
      <c r="AB13" s="144" t="str">
        <f>IF('Control Sample Data'!N12="","",IF(SUM('Control Sample Data'!N$3:N$98)&gt;10,IF(AND(ISNUMBER('Control Sample Data'!N12),'Control Sample Data'!N12&lt;$C$101,'Control Sample Data'!N12&gt;0),'Control Sample Data'!N12,$C$101),""))</f>
        <v/>
      </c>
      <c r="AC13" s="147">
        <f>IF(C13="","",IF(AND('miRNA Table'!$F$4="YES",'miRNA Table'!$F$6="YES"),C13-C$103,C13))</f>
        <v>16.77</v>
      </c>
      <c r="AD13" s="148">
        <f>IF(D13="","",IF(AND('miRNA Table'!$F$4="YES",'miRNA Table'!$F$6="YES"),D13-D$103,D13))</f>
        <v>16.86</v>
      </c>
      <c r="AE13" s="148">
        <f>IF(E13="","",IF(AND('miRNA Table'!$F$4="YES",'miRNA Table'!$F$6="YES"),E13-E$103,E13))</f>
        <v>16.77</v>
      </c>
      <c r="AF13" s="148" t="str">
        <f>IF(F13="","",IF(AND('miRNA Table'!$F$4="YES",'miRNA Table'!$F$6="YES"),F13-F$103,F13))</f>
        <v/>
      </c>
      <c r="AG13" s="148" t="str">
        <f>IF(G13="","",IF(AND('miRNA Table'!$F$4="YES",'miRNA Table'!$F$6="YES"),G13-G$103,G13))</f>
        <v/>
      </c>
      <c r="AH13" s="148" t="str">
        <f>IF(H13="","",IF(AND('miRNA Table'!$F$4="YES",'miRNA Table'!$F$6="YES"),H13-H$103,H13))</f>
        <v/>
      </c>
      <c r="AI13" s="148" t="str">
        <f>IF(I13="","",IF(AND('miRNA Table'!$F$4="YES",'miRNA Table'!$F$6="YES"),I13-I$103,I13))</f>
        <v/>
      </c>
      <c r="AJ13" s="148" t="str">
        <f>IF(J13="","",IF(AND('miRNA Table'!$F$4="YES",'miRNA Table'!$F$6="YES"),J13-J$103,J13))</f>
        <v/>
      </c>
      <c r="AK13" s="148" t="str">
        <f>IF(K13="","",IF(AND('miRNA Table'!$F$4="YES",'miRNA Table'!$F$6="YES"),K13-K$103,K13))</f>
        <v/>
      </c>
      <c r="AL13" s="148" t="str">
        <f>IF(L13="","",IF(AND('miRNA Table'!$F$4="YES",'miRNA Table'!$F$6="YES"),L13-L$103,L13))</f>
        <v/>
      </c>
      <c r="AM13" s="148" t="str">
        <f>IF(M13="","",IF(AND('miRNA Table'!$F$4="YES",'miRNA Table'!$F$6="YES"),M13-M$103,M13))</f>
        <v/>
      </c>
      <c r="AN13" s="149" t="str">
        <f>IF(N13="","",IF(AND('miRNA Table'!$F$4="YES",'miRNA Table'!$F$6="YES"),N13-N$103,N13))</f>
        <v/>
      </c>
      <c r="AO13" s="147">
        <f>IF(Q13="","",IF(AND('miRNA Table'!$F$4="YES",'miRNA Table'!$F$6="YES"),Q13-Q$103,Q13))</f>
        <v>27.12</v>
      </c>
      <c r="AP13" s="148">
        <f>IF(R13="","",IF(AND('miRNA Table'!$F$4="YES",'miRNA Table'!$F$6="YES"),R13-R$103,R13))</f>
        <v>27.21</v>
      </c>
      <c r="AQ13" s="148">
        <f>IF(S13="","",IF(AND('miRNA Table'!$F$4="YES",'miRNA Table'!$F$6="YES"),S13-S$103,S13))</f>
        <v>27.12</v>
      </c>
      <c r="AR13" s="148" t="str">
        <f>IF(T13="","",IF(AND('miRNA Table'!$F$4="YES",'miRNA Table'!$F$6="YES"),T13-T$103,T13))</f>
        <v/>
      </c>
      <c r="AS13" s="148" t="str">
        <f>IF(U13="","",IF(AND('miRNA Table'!$F$4="YES",'miRNA Table'!$F$6="YES"),U13-U$103,U13))</f>
        <v/>
      </c>
      <c r="AT13" s="148" t="str">
        <f>IF(V13="","",IF(AND('miRNA Table'!$F$4="YES",'miRNA Table'!$F$6="YES"),V13-V$103,V13))</f>
        <v/>
      </c>
      <c r="AU13" s="148" t="str">
        <f>IF(W13="","",IF(AND('miRNA Table'!$F$4="YES",'miRNA Table'!$F$6="YES"),W13-W$103,W13))</f>
        <v/>
      </c>
      <c r="AV13" s="148" t="str">
        <f>IF(X13="","",IF(AND('miRNA Table'!$F$4="YES",'miRNA Table'!$F$6="YES"),X13-X$103,X13))</f>
        <v/>
      </c>
      <c r="AW13" s="148" t="str">
        <f>IF(Y13="","",IF(AND('miRNA Table'!$F$4="YES",'miRNA Table'!$F$6="YES"),Y13-Y$103,Y13))</f>
        <v/>
      </c>
      <c r="AX13" s="148" t="str">
        <f>IF(Z13="","",IF(AND('miRNA Table'!$F$4="YES",'miRNA Table'!$F$6="YES"),Z13-Z$103,Z13))</f>
        <v/>
      </c>
      <c r="AY13" s="148" t="str">
        <f>IF(AA13="","",IF(AND('miRNA Table'!$F$4="YES",'miRNA Table'!$F$6="YES"),AA13-AA$103,AA13))</f>
        <v/>
      </c>
      <c r="AZ13" s="149" t="str">
        <f>IF(AB13="","",IF(AND('miRNA Table'!$F$4="YES",'miRNA Table'!$F$6="YES"),AB13-AB$103,AB13))</f>
        <v/>
      </c>
      <c r="BA13" s="157" t="str">
        <f>IF(ISERROR(VLOOKUP('Choose Reference miRNAs'!$A12,$A$4:$AZ$99,29,0)),"",VLOOKUP('Choose Reference miRNAs'!$A12,$A$4:$AZ$99,29,0))</f>
        <v/>
      </c>
      <c r="BB13" s="158" t="str">
        <f>IF(ISERROR(VLOOKUP('Choose Reference miRNAs'!$A12,$A$4:$AZ$99,30,0)),"",VLOOKUP('Choose Reference miRNAs'!$A12,$A$4:$AZ$99,30,0))</f>
        <v/>
      </c>
      <c r="BC13" s="158" t="str">
        <f>IF(ISERROR(VLOOKUP('Choose Reference miRNAs'!$A12,$A$4:$AZ$99,31,0)),"",VLOOKUP('Choose Reference miRNAs'!$A12,$A$4:$AZ$99,31,0))</f>
        <v/>
      </c>
      <c r="BD13" s="158" t="str">
        <f>IF(ISERROR(VLOOKUP('Choose Reference miRNAs'!$A12,$A$4:$AZ$99,32,0)),"",VLOOKUP('Choose Reference miRNAs'!$A12,$A$4:$AZ$99,32,0))</f>
        <v/>
      </c>
      <c r="BE13" s="158" t="str">
        <f>IF(ISERROR(VLOOKUP('Choose Reference miRNAs'!$A12,$A$4:$AZ$99,33,0)),"",VLOOKUP('Choose Reference miRNAs'!$A12,$A$4:$AZ$99,33,0))</f>
        <v/>
      </c>
      <c r="BF13" s="158" t="str">
        <f>IF(ISERROR(VLOOKUP('Choose Reference miRNAs'!$A12,$A$4:$AZ$99,34,0)),"",VLOOKUP('Choose Reference miRNAs'!$A12,$A$4:$AZ$99,34,0))</f>
        <v/>
      </c>
      <c r="BG13" s="158" t="str">
        <f>IF(ISERROR(VLOOKUP('Choose Reference miRNAs'!$A12,$A$4:$AZ$99,35,0)),"",VLOOKUP('Choose Reference miRNAs'!$A12,$A$4:$AZ$99,35,0))</f>
        <v/>
      </c>
      <c r="BH13" s="158" t="str">
        <f>IF(ISERROR(VLOOKUP('Choose Reference miRNAs'!$A12,$A$4:$AZ$99,36,0)),"",VLOOKUP('Choose Reference miRNAs'!$A12,$A$4:$AZ$99,36,0))</f>
        <v/>
      </c>
      <c r="BI13" s="158" t="str">
        <f>IF(ISERROR(VLOOKUP('Choose Reference miRNAs'!$A12,$A$4:$AZ$99,37,0)),"",VLOOKUP('Choose Reference miRNAs'!$A12,$A$4:$AZ$99,37,0))</f>
        <v/>
      </c>
      <c r="BJ13" s="158" t="str">
        <f>IF(ISERROR(VLOOKUP('Choose Reference miRNAs'!$A12,$A$4:$AZ$99,38,0)),"",VLOOKUP('Choose Reference miRNAs'!$A12,$A$4:$AZ$99,38,0))</f>
        <v/>
      </c>
      <c r="BK13" s="158" t="str">
        <f>IF(ISERROR(VLOOKUP('Choose Reference miRNAs'!$A12,$A$4:$AZ$99,39,0)),"",VLOOKUP('Choose Reference miRNAs'!$A12,$A$4:$AZ$99,38,0))</f>
        <v/>
      </c>
      <c r="BL13" s="159" t="str">
        <f>IF(ISERROR(VLOOKUP('Choose Reference miRNAs'!$A12,$A$4:$AZ$99,40,0)),"",VLOOKUP('Choose Reference miRNAs'!$A12,$A$4:$AZ$99,40,0))</f>
        <v/>
      </c>
      <c r="BM13" s="157" t="str">
        <f>IF(ISERROR(VLOOKUP('Choose Reference miRNAs'!$A12,$A$4:$AZ$99,41,0)),"",VLOOKUP('Choose Reference miRNAs'!$A12,$A$4:$AZ$99,41,0))</f>
        <v/>
      </c>
      <c r="BN13" s="158" t="str">
        <f>IF(ISERROR(VLOOKUP('Choose Reference miRNAs'!$A12,$A$4:$AZ$99,42,0)),"",VLOOKUP('Choose Reference miRNAs'!$A12,$A$4:$AZ$99,42,0))</f>
        <v/>
      </c>
      <c r="BO13" s="158" t="str">
        <f>IF(ISERROR(VLOOKUP('Choose Reference miRNAs'!$A12,$A$4:$AZ$99,43,0)),"",VLOOKUP('Choose Reference miRNAs'!$A12,$A$4:$AZ$99,43,0))</f>
        <v/>
      </c>
      <c r="BP13" s="158" t="str">
        <f>IF(ISERROR(VLOOKUP('Choose Reference miRNAs'!$A12,$A$4:$AZ$99,44,0)),"",VLOOKUP('Choose Reference miRNAs'!$A12,$A$4:$AZ$99,44,0))</f>
        <v/>
      </c>
      <c r="BQ13" s="158" t="str">
        <f>IF(ISERROR(VLOOKUP('Choose Reference miRNAs'!$A12,$A$4:$AZ$99,45,0)),"",VLOOKUP('Choose Reference miRNAs'!$A12,$A$4:$AZ$99,45,0))</f>
        <v/>
      </c>
      <c r="BR13" s="158" t="str">
        <f>IF(ISERROR(VLOOKUP('Choose Reference miRNAs'!$A12,$A$4:$AZ$99,46,0)),"",VLOOKUP('Choose Reference miRNAs'!$A12,$A$4:$AZ$99,46,0))</f>
        <v/>
      </c>
      <c r="BS13" s="158" t="str">
        <f>IF(ISERROR(VLOOKUP('Choose Reference miRNAs'!$A12,$A$4:$AZ$99,47,0)),"",VLOOKUP('Choose Reference miRNAs'!$A12,$A$4:$AZ$99,47,0))</f>
        <v/>
      </c>
      <c r="BT13" s="158" t="str">
        <f>IF(ISERROR(VLOOKUP('Choose Reference miRNAs'!$A12,$A$4:$AZ$99,48,0)),"",VLOOKUP('Choose Reference miRNAs'!$A12,$A$4:$AZ$99,48,0))</f>
        <v/>
      </c>
      <c r="BU13" s="158" t="str">
        <f>IF(ISERROR(VLOOKUP('Choose Reference miRNAs'!$A12,$A$4:$AZ$99,49,0)),"",VLOOKUP('Choose Reference miRNAs'!$A12,$A$4:$AZ$99,49,0))</f>
        <v/>
      </c>
      <c r="BV13" s="158" t="str">
        <f>IF(ISERROR(VLOOKUP('Choose Reference miRNAs'!$A12,$A$4:$AZ$99,50,0)),"",VLOOKUP('Choose Reference miRNAs'!$A12,$A$4:$AZ$99,50,0))</f>
        <v/>
      </c>
      <c r="BW13" s="158" t="str">
        <f>IF(ISERROR(VLOOKUP('Choose Reference miRNAs'!$A12,$A$4:$AZ$99,51,0)),"",VLOOKUP('Choose Reference miRNAs'!$A12,$A$4:$AZ$99,51,0))</f>
        <v/>
      </c>
      <c r="BX13" s="159" t="str">
        <f>IF(ISERROR(VLOOKUP('Choose Reference miRNAs'!$A12,$A$4:$AZ$99,52,0)),"",VLOOKUP('Choose Reference miRNAs'!$A12,$A$4:$AZ$99,52,0))</f>
        <v/>
      </c>
      <c r="BY13" s="114" t="str">
        <f t="shared" si="16"/>
        <v>hsa-miR-222-3p</v>
      </c>
      <c r="BZ13" s="112" t="s">
        <v>41</v>
      </c>
      <c r="CA13" s="113">
        <f t="shared" si="17"/>
        <v>-2.7616666666666703</v>
      </c>
      <c r="CB13" s="113">
        <f t="shared" si="18"/>
        <v>-2.7666666666666693</v>
      </c>
      <c r="CC13" s="113">
        <f t="shared" si="19"/>
        <v>-2.8133333333333326</v>
      </c>
      <c r="CD13" s="113" t="str">
        <f t="shared" si="20"/>
        <v/>
      </c>
      <c r="CE13" s="113" t="str">
        <f t="shared" si="21"/>
        <v/>
      </c>
      <c r="CF13" s="113" t="str">
        <f t="shared" si="22"/>
        <v/>
      </c>
      <c r="CG13" s="113" t="str">
        <f t="shared" si="23"/>
        <v/>
      </c>
      <c r="CH13" s="113" t="str">
        <f t="shared" si="24"/>
        <v/>
      </c>
      <c r="CI13" s="113" t="str">
        <f t="shared" si="25"/>
        <v/>
      </c>
      <c r="CJ13" s="113" t="str">
        <f t="shared" si="26"/>
        <v/>
      </c>
      <c r="CK13" s="113" t="str">
        <f t="shared" si="27"/>
        <v/>
      </c>
      <c r="CL13" s="113" t="str">
        <f t="shared" si="28"/>
        <v/>
      </c>
      <c r="CM13" s="113">
        <f t="shared" si="29"/>
        <v>7.2666666666666657</v>
      </c>
      <c r="CN13" s="113">
        <f t="shared" si="30"/>
        <v>7.4783333333333353</v>
      </c>
      <c r="CO13" s="113">
        <f t="shared" si="31"/>
        <v>7.2250000000000014</v>
      </c>
      <c r="CP13" s="113" t="str">
        <f t="shared" si="32"/>
        <v/>
      </c>
      <c r="CQ13" s="113" t="str">
        <f t="shared" si="33"/>
        <v/>
      </c>
      <c r="CR13" s="113" t="str">
        <f t="shared" si="34"/>
        <v/>
      </c>
      <c r="CS13" s="113" t="str">
        <f t="shared" si="35"/>
        <v/>
      </c>
      <c r="CT13" s="113" t="str">
        <f t="shared" si="36"/>
        <v/>
      </c>
      <c r="CU13" s="113" t="str">
        <f t="shared" si="37"/>
        <v/>
      </c>
      <c r="CV13" s="113" t="str">
        <f t="shared" si="38"/>
        <v/>
      </c>
      <c r="CW13" s="113" t="str">
        <f t="shared" si="39"/>
        <v/>
      </c>
      <c r="CX13" s="113" t="str">
        <f t="shared" si="40"/>
        <v/>
      </c>
      <c r="CY13" s="80">
        <f t="shared" si="41"/>
        <v>-2.7805555555555572</v>
      </c>
      <c r="CZ13" s="80">
        <f t="shared" si="42"/>
        <v>7.3233333333333341</v>
      </c>
      <c r="DA13" s="114" t="str">
        <f t="shared" si="43"/>
        <v>hsa-miR-222-3p</v>
      </c>
      <c r="DB13" s="112" t="s">
        <v>41</v>
      </c>
      <c r="DC13" s="115">
        <f t="shared" si="2"/>
        <v>6.7817926092240315</v>
      </c>
      <c r="DD13" s="115">
        <f t="shared" si="3"/>
        <v>6.8053372876068572</v>
      </c>
      <c r="DE13" s="115">
        <f t="shared" si="4"/>
        <v>7.029067617769706</v>
      </c>
      <c r="DF13" s="115" t="str">
        <f t="shared" si="5"/>
        <v/>
      </c>
      <c r="DG13" s="115" t="str">
        <f t="shared" si="6"/>
        <v/>
      </c>
      <c r="DH13" s="115" t="str">
        <f t="shared" si="7"/>
        <v/>
      </c>
      <c r="DI13" s="115" t="str">
        <f t="shared" si="8"/>
        <v/>
      </c>
      <c r="DJ13" s="115" t="str">
        <f t="shared" si="9"/>
        <v/>
      </c>
      <c r="DK13" s="115" t="str">
        <f t="shared" si="10"/>
        <v/>
      </c>
      <c r="DL13" s="115" t="str">
        <f t="shared" si="11"/>
        <v/>
      </c>
      <c r="DM13" s="115" t="str">
        <f t="shared" si="44"/>
        <v/>
      </c>
      <c r="DN13" s="115" t="str">
        <f t="shared" si="45"/>
        <v/>
      </c>
      <c r="DO13" s="115">
        <f t="shared" si="13"/>
        <v>6.4940460636155354E-3</v>
      </c>
      <c r="DP13" s="115">
        <f t="shared" si="13"/>
        <v>5.6078624035891212E-3</v>
      </c>
      <c r="DQ13" s="115">
        <f t="shared" si="13"/>
        <v>6.6843361381453241E-3</v>
      </c>
      <c r="DR13" s="115" t="str">
        <f t="shared" si="13"/>
        <v/>
      </c>
      <c r="DS13" s="115" t="str">
        <f t="shared" si="13"/>
        <v/>
      </c>
      <c r="DT13" s="115" t="str">
        <f t="shared" si="13"/>
        <v/>
      </c>
      <c r="DU13" s="115" t="str">
        <f t="shared" si="13"/>
        <v/>
      </c>
      <c r="DV13" s="115" t="str">
        <f t="shared" si="13"/>
        <v/>
      </c>
      <c r="DW13" s="115" t="str">
        <f t="shared" si="13"/>
        <v/>
      </c>
      <c r="DX13" s="115" t="str">
        <f t="shared" si="13"/>
        <v/>
      </c>
      <c r="DY13" s="115" t="str">
        <f t="shared" si="46"/>
        <v/>
      </c>
      <c r="DZ13" s="115" t="str">
        <f t="shared" si="47"/>
        <v/>
      </c>
      <c r="EB13" s="108">
        <v>12</v>
      </c>
      <c r="EC13" s="109">
        <f>Results!G14</f>
        <v>4.0200744569574072</v>
      </c>
      <c r="ED13" s="109">
        <f>Results!G26</f>
        <v>5.7136463613923473E-2</v>
      </c>
      <c r="EE13" s="109">
        <f>Results!G38</f>
        <v>0.34882021503276323</v>
      </c>
      <c r="EF13" s="109">
        <f>Results!G50</f>
        <v>6.578438050113776E-2</v>
      </c>
      <c r="EG13" s="109">
        <f>Results!G62</f>
        <v>1.1307047192201718</v>
      </c>
      <c r="EH13" s="109">
        <f>Results!G74</f>
        <v>4.0015406236819215</v>
      </c>
      <c r="EI13" s="109">
        <f>Results!G86</f>
        <v>3.6230939640628459</v>
      </c>
      <c r="EJ13" s="109"/>
    </row>
    <row r="14" spans="1:140" ht="15" customHeight="1" x14ac:dyDescent="0.25">
      <c r="A14" s="119" t="str">
        <f>'miRNA Table'!C13</f>
        <v>hsa-miR-148b-3p</v>
      </c>
      <c r="B14" s="112" t="s">
        <v>42</v>
      </c>
      <c r="C14" s="113">
        <f>IF('Test Sample Data'!C13="","",IF(SUM('Test Sample Data'!C$3:C$98)&gt;10,IF(AND(ISNUMBER('Test Sample Data'!C13),'Test Sample Data'!C13&lt;$C$101,'Test Sample Data'!C13&gt;0),'Test Sample Data'!C13,$C$101),""))</f>
        <v>33.49</v>
      </c>
      <c r="D14" s="113">
        <f>IF('Test Sample Data'!D13="","",IF(SUM('Test Sample Data'!D$3:D$98)&gt;10,IF(AND(ISNUMBER('Test Sample Data'!D13),'Test Sample Data'!D13&lt;$C$101,'Test Sample Data'!D13&gt;0),'Test Sample Data'!D13,$C$101),""))</f>
        <v>35</v>
      </c>
      <c r="E14" s="113">
        <f>IF('Test Sample Data'!E13="","",IF(SUM('Test Sample Data'!E$3:E$98)&gt;10,IF(AND(ISNUMBER('Test Sample Data'!E13),'Test Sample Data'!E13&lt;$C$101,'Test Sample Data'!E13&gt;0),'Test Sample Data'!E13,$C$101),""))</f>
        <v>33.520000000000003</v>
      </c>
      <c r="F14" s="113" t="str">
        <f>IF('Test Sample Data'!F13="","",IF(SUM('Test Sample Data'!F$3:F$98)&gt;10,IF(AND(ISNUMBER('Test Sample Data'!F13),'Test Sample Data'!F13&lt;$C$101,'Test Sample Data'!F13&gt;0),'Test Sample Data'!F13,$C$101),""))</f>
        <v/>
      </c>
      <c r="G14" s="113" t="str">
        <f>IF('Test Sample Data'!G13="","",IF(SUM('Test Sample Data'!G$3:G$98)&gt;10,IF(AND(ISNUMBER('Test Sample Data'!G13),'Test Sample Data'!G13&lt;$C$101,'Test Sample Data'!G13&gt;0),'Test Sample Data'!G13,$C$101),""))</f>
        <v/>
      </c>
      <c r="H14" s="113" t="str">
        <f>IF('Test Sample Data'!H13="","",IF(SUM('Test Sample Data'!H$3:H$98)&gt;10,IF(AND(ISNUMBER('Test Sample Data'!H13),'Test Sample Data'!H13&lt;$C$101,'Test Sample Data'!H13&gt;0),'Test Sample Data'!H13,$C$101),""))</f>
        <v/>
      </c>
      <c r="I14" s="113" t="str">
        <f>IF('Test Sample Data'!I13="","",IF(SUM('Test Sample Data'!I$3:I$98)&gt;10,IF(AND(ISNUMBER('Test Sample Data'!I13),'Test Sample Data'!I13&lt;$C$101,'Test Sample Data'!I13&gt;0),'Test Sample Data'!I13,$C$101),""))</f>
        <v/>
      </c>
      <c r="J14" s="113" t="str">
        <f>IF('Test Sample Data'!J13="","",IF(SUM('Test Sample Data'!J$3:J$98)&gt;10,IF(AND(ISNUMBER('Test Sample Data'!J13),'Test Sample Data'!J13&lt;$C$101,'Test Sample Data'!J13&gt;0),'Test Sample Data'!J13,$C$101),""))</f>
        <v/>
      </c>
      <c r="K14" s="113" t="str">
        <f>IF('Test Sample Data'!K13="","",IF(SUM('Test Sample Data'!K$3:K$98)&gt;10,IF(AND(ISNUMBER('Test Sample Data'!K13),'Test Sample Data'!K13&lt;$C$101,'Test Sample Data'!K13&gt;0),'Test Sample Data'!K13,$C$101),""))</f>
        <v/>
      </c>
      <c r="L14" s="113" t="str">
        <f>IF('Test Sample Data'!L13="","",IF(SUM('Test Sample Data'!L$3:L$98)&gt;10,IF(AND(ISNUMBER('Test Sample Data'!L13),'Test Sample Data'!L13&lt;$C$101,'Test Sample Data'!L13&gt;0),'Test Sample Data'!L13,$C$101),""))</f>
        <v/>
      </c>
      <c r="M14" s="113" t="str">
        <f>IF('Test Sample Data'!M13="","",IF(SUM('Test Sample Data'!M$3:M$98)&gt;10,IF(AND(ISNUMBER('Test Sample Data'!M13),'Test Sample Data'!M13&lt;$C$101,'Test Sample Data'!M13&gt;0),'Test Sample Data'!M13,$C$101),""))</f>
        <v/>
      </c>
      <c r="N14" s="113" t="str">
        <f>IF('Test Sample Data'!N13="","",IF(SUM('Test Sample Data'!N$3:N$98)&gt;10,IF(AND(ISNUMBER('Test Sample Data'!N13),'Test Sample Data'!N13&lt;$C$101,'Test Sample Data'!N13&gt;0),'Test Sample Data'!N13,$C$101),""))</f>
        <v/>
      </c>
      <c r="O14" s="112" t="str">
        <f>'miRNA Table'!C13</f>
        <v>hsa-miR-148b-3p</v>
      </c>
      <c r="P14" s="112" t="s">
        <v>42</v>
      </c>
      <c r="Q14" s="113">
        <f>IF('Control Sample Data'!C13="","",IF(SUM('Control Sample Data'!C$3:C$98)&gt;10,IF(AND(ISNUMBER('Control Sample Data'!C13),'Control Sample Data'!C13&lt;$C$101,'Control Sample Data'!C13&gt;0),'Control Sample Data'!C13,$C$101),""))</f>
        <v>35</v>
      </c>
      <c r="R14" s="113">
        <f>IF('Control Sample Data'!D13="","",IF(SUM('Control Sample Data'!D$3:D$98)&gt;10,IF(AND(ISNUMBER('Control Sample Data'!D13),'Control Sample Data'!D13&lt;$C$101,'Control Sample Data'!D13&gt;0),'Control Sample Data'!D13,$C$101),""))</f>
        <v>35</v>
      </c>
      <c r="S14" s="113">
        <f>IF('Control Sample Data'!E13="","",IF(SUM('Control Sample Data'!E$3:E$98)&gt;10,IF(AND(ISNUMBER('Control Sample Data'!E13),'Control Sample Data'!E13&lt;$C$101,'Control Sample Data'!E13&gt;0),'Control Sample Data'!E13,$C$101),""))</f>
        <v>35</v>
      </c>
      <c r="T14" s="113" t="str">
        <f>IF('Control Sample Data'!F13="","",IF(SUM('Control Sample Data'!F$3:F$98)&gt;10,IF(AND(ISNUMBER('Control Sample Data'!F13),'Control Sample Data'!F13&lt;$C$101,'Control Sample Data'!F13&gt;0),'Control Sample Data'!F13,$C$101),""))</f>
        <v/>
      </c>
      <c r="U14" s="113" t="str">
        <f>IF('Control Sample Data'!G13="","",IF(SUM('Control Sample Data'!G$3:G$98)&gt;10,IF(AND(ISNUMBER('Control Sample Data'!G13),'Control Sample Data'!G13&lt;$C$101,'Control Sample Data'!G13&gt;0),'Control Sample Data'!G13,$C$101),""))</f>
        <v/>
      </c>
      <c r="V14" s="113" t="str">
        <f>IF('Control Sample Data'!H13="","",IF(SUM('Control Sample Data'!H$3:H$98)&gt;10,IF(AND(ISNUMBER('Control Sample Data'!H13),'Control Sample Data'!H13&lt;$C$101,'Control Sample Data'!H13&gt;0),'Control Sample Data'!H13,$C$101),""))</f>
        <v/>
      </c>
      <c r="W14" s="113" t="str">
        <f>IF('Control Sample Data'!I13="","",IF(SUM('Control Sample Data'!I$3:I$98)&gt;10,IF(AND(ISNUMBER('Control Sample Data'!I13),'Control Sample Data'!I13&lt;$C$101,'Control Sample Data'!I13&gt;0),'Control Sample Data'!I13,$C$101),""))</f>
        <v/>
      </c>
      <c r="X14" s="113" t="str">
        <f>IF('Control Sample Data'!J13="","",IF(SUM('Control Sample Data'!J$3:J$98)&gt;10,IF(AND(ISNUMBER('Control Sample Data'!J13),'Control Sample Data'!J13&lt;$C$101,'Control Sample Data'!J13&gt;0),'Control Sample Data'!J13,$C$101),""))</f>
        <v/>
      </c>
      <c r="Y14" s="113" t="str">
        <f>IF('Control Sample Data'!K13="","",IF(SUM('Control Sample Data'!K$3:K$98)&gt;10,IF(AND(ISNUMBER('Control Sample Data'!K13),'Control Sample Data'!K13&lt;$C$101,'Control Sample Data'!K13&gt;0),'Control Sample Data'!K13,$C$101),""))</f>
        <v/>
      </c>
      <c r="Z14" s="113" t="str">
        <f>IF('Control Sample Data'!L13="","",IF(SUM('Control Sample Data'!L$3:L$98)&gt;10,IF(AND(ISNUMBER('Control Sample Data'!L13),'Control Sample Data'!L13&lt;$C$101,'Control Sample Data'!L13&gt;0),'Control Sample Data'!L13,$C$101),""))</f>
        <v/>
      </c>
      <c r="AA14" s="113" t="str">
        <f>IF('Control Sample Data'!M13="","",IF(SUM('Control Sample Data'!M$3:M$98)&gt;10,IF(AND(ISNUMBER('Control Sample Data'!M13),'Control Sample Data'!M13&lt;$C$101,'Control Sample Data'!M13&gt;0),'Control Sample Data'!M13,$C$101),""))</f>
        <v/>
      </c>
      <c r="AB14" s="144" t="str">
        <f>IF('Control Sample Data'!N13="","",IF(SUM('Control Sample Data'!N$3:N$98)&gt;10,IF(AND(ISNUMBER('Control Sample Data'!N13),'Control Sample Data'!N13&lt;$C$101,'Control Sample Data'!N13&gt;0),'Control Sample Data'!N13,$C$101),""))</f>
        <v/>
      </c>
      <c r="AC14" s="147">
        <f>IF(C14="","",IF(AND('miRNA Table'!$F$4="YES",'miRNA Table'!$F$6="YES"),C14-C$103,C14))</f>
        <v>33.49</v>
      </c>
      <c r="AD14" s="148">
        <f>IF(D14="","",IF(AND('miRNA Table'!$F$4="YES",'miRNA Table'!$F$6="YES"),D14-D$103,D14))</f>
        <v>35</v>
      </c>
      <c r="AE14" s="148">
        <f>IF(E14="","",IF(AND('miRNA Table'!$F$4="YES",'miRNA Table'!$F$6="YES"),E14-E$103,E14))</f>
        <v>33.520000000000003</v>
      </c>
      <c r="AF14" s="148" t="str">
        <f>IF(F14="","",IF(AND('miRNA Table'!$F$4="YES",'miRNA Table'!$F$6="YES"),F14-F$103,F14))</f>
        <v/>
      </c>
      <c r="AG14" s="148" t="str">
        <f>IF(G14="","",IF(AND('miRNA Table'!$F$4="YES",'miRNA Table'!$F$6="YES"),G14-G$103,G14))</f>
        <v/>
      </c>
      <c r="AH14" s="148" t="str">
        <f>IF(H14="","",IF(AND('miRNA Table'!$F$4="YES",'miRNA Table'!$F$6="YES"),H14-H$103,H14))</f>
        <v/>
      </c>
      <c r="AI14" s="148" t="str">
        <f>IF(I14="","",IF(AND('miRNA Table'!$F$4="YES",'miRNA Table'!$F$6="YES"),I14-I$103,I14))</f>
        <v/>
      </c>
      <c r="AJ14" s="148" t="str">
        <f>IF(J14="","",IF(AND('miRNA Table'!$F$4="YES",'miRNA Table'!$F$6="YES"),J14-J$103,J14))</f>
        <v/>
      </c>
      <c r="AK14" s="148" t="str">
        <f>IF(K14="","",IF(AND('miRNA Table'!$F$4="YES",'miRNA Table'!$F$6="YES"),K14-K$103,K14))</f>
        <v/>
      </c>
      <c r="AL14" s="148" t="str">
        <f>IF(L14="","",IF(AND('miRNA Table'!$F$4="YES",'miRNA Table'!$F$6="YES"),L14-L$103,L14))</f>
        <v/>
      </c>
      <c r="AM14" s="148" t="str">
        <f>IF(M14="","",IF(AND('miRNA Table'!$F$4="YES",'miRNA Table'!$F$6="YES"),M14-M$103,M14))</f>
        <v/>
      </c>
      <c r="AN14" s="149" t="str">
        <f>IF(N14="","",IF(AND('miRNA Table'!$F$4="YES",'miRNA Table'!$F$6="YES"),N14-N$103,N14))</f>
        <v/>
      </c>
      <c r="AO14" s="147">
        <f>IF(Q14="","",IF(AND('miRNA Table'!$F$4="YES",'miRNA Table'!$F$6="YES"),Q14-Q$103,Q14))</f>
        <v>35</v>
      </c>
      <c r="AP14" s="148">
        <f>IF(R14="","",IF(AND('miRNA Table'!$F$4="YES",'miRNA Table'!$F$6="YES"),R14-R$103,R14))</f>
        <v>35</v>
      </c>
      <c r="AQ14" s="148">
        <f>IF(S14="","",IF(AND('miRNA Table'!$F$4="YES",'miRNA Table'!$F$6="YES"),S14-S$103,S14))</f>
        <v>35</v>
      </c>
      <c r="AR14" s="148" t="str">
        <f>IF(T14="","",IF(AND('miRNA Table'!$F$4="YES",'miRNA Table'!$F$6="YES"),T14-T$103,T14))</f>
        <v/>
      </c>
      <c r="AS14" s="148" t="str">
        <f>IF(U14="","",IF(AND('miRNA Table'!$F$4="YES",'miRNA Table'!$F$6="YES"),U14-U$103,U14))</f>
        <v/>
      </c>
      <c r="AT14" s="148" t="str">
        <f>IF(V14="","",IF(AND('miRNA Table'!$F$4="YES",'miRNA Table'!$F$6="YES"),V14-V$103,V14))</f>
        <v/>
      </c>
      <c r="AU14" s="148" t="str">
        <f>IF(W14="","",IF(AND('miRNA Table'!$F$4="YES",'miRNA Table'!$F$6="YES"),W14-W$103,W14))</f>
        <v/>
      </c>
      <c r="AV14" s="148" t="str">
        <f>IF(X14="","",IF(AND('miRNA Table'!$F$4="YES",'miRNA Table'!$F$6="YES"),X14-X$103,X14))</f>
        <v/>
      </c>
      <c r="AW14" s="148" t="str">
        <f>IF(Y14="","",IF(AND('miRNA Table'!$F$4="YES",'miRNA Table'!$F$6="YES"),Y14-Y$103,Y14))</f>
        <v/>
      </c>
      <c r="AX14" s="148" t="str">
        <f>IF(Z14="","",IF(AND('miRNA Table'!$F$4="YES",'miRNA Table'!$F$6="YES"),Z14-Z$103,Z14))</f>
        <v/>
      </c>
      <c r="AY14" s="148" t="str">
        <f>IF(AA14="","",IF(AND('miRNA Table'!$F$4="YES",'miRNA Table'!$F$6="YES"),AA14-AA$103,AA14))</f>
        <v/>
      </c>
      <c r="AZ14" s="149" t="str">
        <f>IF(AB14="","",IF(AND('miRNA Table'!$F$4="YES",'miRNA Table'!$F$6="YES"),AB14-AB$103,AB14))</f>
        <v/>
      </c>
      <c r="BA14" s="157" t="str">
        <f>IF(ISERROR(VLOOKUP('Choose Reference miRNAs'!$A13,$A$4:$AZ$99,29,0)),"",VLOOKUP('Choose Reference miRNAs'!$A13,$A$4:$AZ$99,29,0))</f>
        <v/>
      </c>
      <c r="BB14" s="158" t="str">
        <f>IF(ISERROR(VLOOKUP('Choose Reference miRNAs'!$A13,$A$4:$AZ$99,30,0)),"",VLOOKUP('Choose Reference miRNAs'!$A13,$A$4:$AZ$99,30,0))</f>
        <v/>
      </c>
      <c r="BC14" s="158" t="str">
        <f>IF(ISERROR(VLOOKUP('Choose Reference miRNAs'!$A13,$A$4:$AZ$99,31,0)),"",VLOOKUP('Choose Reference miRNAs'!$A13,$A$4:$AZ$99,31,0))</f>
        <v/>
      </c>
      <c r="BD14" s="158" t="str">
        <f>IF(ISERROR(VLOOKUP('Choose Reference miRNAs'!$A13,$A$4:$AZ$99,32,0)),"",VLOOKUP('Choose Reference miRNAs'!$A13,$A$4:$AZ$99,32,0))</f>
        <v/>
      </c>
      <c r="BE14" s="158" t="str">
        <f>IF(ISERROR(VLOOKUP('Choose Reference miRNAs'!$A13,$A$4:$AZ$99,33,0)),"",VLOOKUP('Choose Reference miRNAs'!$A13,$A$4:$AZ$99,33,0))</f>
        <v/>
      </c>
      <c r="BF14" s="158" t="str">
        <f>IF(ISERROR(VLOOKUP('Choose Reference miRNAs'!$A13,$A$4:$AZ$99,34,0)),"",VLOOKUP('Choose Reference miRNAs'!$A13,$A$4:$AZ$99,34,0))</f>
        <v/>
      </c>
      <c r="BG14" s="158" t="str">
        <f>IF(ISERROR(VLOOKUP('Choose Reference miRNAs'!$A13,$A$4:$AZ$99,35,0)),"",VLOOKUP('Choose Reference miRNAs'!$A13,$A$4:$AZ$99,35,0))</f>
        <v/>
      </c>
      <c r="BH14" s="158" t="str">
        <f>IF(ISERROR(VLOOKUP('Choose Reference miRNAs'!$A13,$A$4:$AZ$99,36,0)),"",VLOOKUP('Choose Reference miRNAs'!$A13,$A$4:$AZ$99,36,0))</f>
        <v/>
      </c>
      <c r="BI14" s="158" t="str">
        <f>IF(ISERROR(VLOOKUP('Choose Reference miRNAs'!$A13,$A$4:$AZ$99,37,0)),"",VLOOKUP('Choose Reference miRNAs'!$A13,$A$4:$AZ$99,37,0))</f>
        <v/>
      </c>
      <c r="BJ14" s="158" t="str">
        <f>IF(ISERROR(VLOOKUP('Choose Reference miRNAs'!$A13,$A$4:$AZ$99,38,0)),"",VLOOKUP('Choose Reference miRNAs'!$A13,$A$4:$AZ$99,38,0))</f>
        <v/>
      </c>
      <c r="BK14" s="158" t="str">
        <f>IF(ISERROR(VLOOKUP('Choose Reference miRNAs'!$A13,$A$4:$AZ$99,39,0)),"",VLOOKUP('Choose Reference miRNAs'!$A13,$A$4:$AZ$99,38,0))</f>
        <v/>
      </c>
      <c r="BL14" s="159" t="str">
        <f>IF(ISERROR(VLOOKUP('Choose Reference miRNAs'!$A13,$A$4:$AZ$99,40,0)),"",VLOOKUP('Choose Reference miRNAs'!$A13,$A$4:$AZ$99,40,0))</f>
        <v/>
      </c>
      <c r="BM14" s="157" t="str">
        <f>IF(ISERROR(VLOOKUP('Choose Reference miRNAs'!$A13,$A$4:$AZ$99,41,0)),"",VLOOKUP('Choose Reference miRNAs'!$A13,$A$4:$AZ$99,41,0))</f>
        <v/>
      </c>
      <c r="BN14" s="158" t="str">
        <f>IF(ISERROR(VLOOKUP('Choose Reference miRNAs'!$A13,$A$4:$AZ$99,42,0)),"",VLOOKUP('Choose Reference miRNAs'!$A13,$A$4:$AZ$99,42,0))</f>
        <v/>
      </c>
      <c r="BO14" s="158" t="str">
        <f>IF(ISERROR(VLOOKUP('Choose Reference miRNAs'!$A13,$A$4:$AZ$99,43,0)),"",VLOOKUP('Choose Reference miRNAs'!$A13,$A$4:$AZ$99,43,0))</f>
        <v/>
      </c>
      <c r="BP14" s="158" t="str">
        <f>IF(ISERROR(VLOOKUP('Choose Reference miRNAs'!$A13,$A$4:$AZ$99,44,0)),"",VLOOKUP('Choose Reference miRNAs'!$A13,$A$4:$AZ$99,44,0))</f>
        <v/>
      </c>
      <c r="BQ14" s="158" t="str">
        <f>IF(ISERROR(VLOOKUP('Choose Reference miRNAs'!$A13,$A$4:$AZ$99,45,0)),"",VLOOKUP('Choose Reference miRNAs'!$A13,$A$4:$AZ$99,45,0))</f>
        <v/>
      </c>
      <c r="BR14" s="158" t="str">
        <f>IF(ISERROR(VLOOKUP('Choose Reference miRNAs'!$A13,$A$4:$AZ$99,46,0)),"",VLOOKUP('Choose Reference miRNAs'!$A13,$A$4:$AZ$99,46,0))</f>
        <v/>
      </c>
      <c r="BS14" s="158" t="str">
        <f>IF(ISERROR(VLOOKUP('Choose Reference miRNAs'!$A13,$A$4:$AZ$99,47,0)),"",VLOOKUP('Choose Reference miRNAs'!$A13,$A$4:$AZ$99,47,0))</f>
        <v/>
      </c>
      <c r="BT14" s="158" t="str">
        <f>IF(ISERROR(VLOOKUP('Choose Reference miRNAs'!$A13,$A$4:$AZ$99,48,0)),"",VLOOKUP('Choose Reference miRNAs'!$A13,$A$4:$AZ$99,48,0))</f>
        <v/>
      </c>
      <c r="BU14" s="158" t="str">
        <f>IF(ISERROR(VLOOKUP('Choose Reference miRNAs'!$A13,$A$4:$AZ$99,49,0)),"",VLOOKUP('Choose Reference miRNAs'!$A13,$A$4:$AZ$99,49,0))</f>
        <v/>
      </c>
      <c r="BV14" s="158" t="str">
        <f>IF(ISERROR(VLOOKUP('Choose Reference miRNAs'!$A13,$A$4:$AZ$99,50,0)),"",VLOOKUP('Choose Reference miRNAs'!$A13,$A$4:$AZ$99,50,0))</f>
        <v/>
      </c>
      <c r="BW14" s="158" t="str">
        <f>IF(ISERROR(VLOOKUP('Choose Reference miRNAs'!$A13,$A$4:$AZ$99,51,0)),"",VLOOKUP('Choose Reference miRNAs'!$A13,$A$4:$AZ$99,51,0))</f>
        <v/>
      </c>
      <c r="BX14" s="159" t="str">
        <f>IF(ISERROR(VLOOKUP('Choose Reference miRNAs'!$A13,$A$4:$AZ$99,52,0)),"",VLOOKUP('Choose Reference miRNAs'!$A13,$A$4:$AZ$99,52,0))</f>
        <v/>
      </c>
      <c r="BY14" s="114" t="str">
        <f t="shared" si="16"/>
        <v>hsa-miR-148b-3p</v>
      </c>
      <c r="BZ14" s="112" t="s">
        <v>42</v>
      </c>
      <c r="CA14" s="113">
        <f t="shared" si="17"/>
        <v>13.958333333333332</v>
      </c>
      <c r="CB14" s="113">
        <f t="shared" si="18"/>
        <v>15.373333333333331</v>
      </c>
      <c r="CC14" s="113">
        <f t="shared" si="19"/>
        <v>13.936666666666671</v>
      </c>
      <c r="CD14" s="113" t="str">
        <f t="shared" si="20"/>
        <v/>
      </c>
      <c r="CE14" s="113" t="str">
        <f t="shared" si="21"/>
        <v/>
      </c>
      <c r="CF14" s="113" t="str">
        <f t="shared" si="22"/>
        <v/>
      </c>
      <c r="CG14" s="113" t="str">
        <f t="shared" si="23"/>
        <v/>
      </c>
      <c r="CH14" s="113" t="str">
        <f t="shared" si="24"/>
        <v/>
      </c>
      <c r="CI14" s="113" t="str">
        <f t="shared" si="25"/>
        <v/>
      </c>
      <c r="CJ14" s="113" t="str">
        <f t="shared" si="26"/>
        <v/>
      </c>
      <c r="CK14" s="113" t="str">
        <f t="shared" si="27"/>
        <v/>
      </c>
      <c r="CL14" s="113" t="str">
        <f t="shared" si="28"/>
        <v/>
      </c>
      <c r="CM14" s="113">
        <f t="shared" si="29"/>
        <v>15.146666666666665</v>
      </c>
      <c r="CN14" s="113">
        <f t="shared" si="30"/>
        <v>15.268333333333334</v>
      </c>
      <c r="CO14" s="113">
        <f t="shared" si="31"/>
        <v>15.105</v>
      </c>
      <c r="CP14" s="113" t="str">
        <f t="shared" si="32"/>
        <v/>
      </c>
      <c r="CQ14" s="113" t="str">
        <f t="shared" si="33"/>
        <v/>
      </c>
      <c r="CR14" s="113" t="str">
        <f t="shared" si="34"/>
        <v/>
      </c>
      <c r="CS14" s="113" t="str">
        <f t="shared" si="35"/>
        <v/>
      </c>
      <c r="CT14" s="113" t="str">
        <f t="shared" si="36"/>
        <v/>
      </c>
      <c r="CU14" s="113" t="str">
        <f t="shared" si="37"/>
        <v/>
      </c>
      <c r="CV14" s="113" t="str">
        <f t="shared" si="38"/>
        <v/>
      </c>
      <c r="CW14" s="113" t="str">
        <f t="shared" si="39"/>
        <v/>
      </c>
      <c r="CX14" s="113" t="str">
        <f t="shared" si="40"/>
        <v/>
      </c>
      <c r="CY14" s="80">
        <f t="shared" si="41"/>
        <v>14.422777777777776</v>
      </c>
      <c r="CZ14" s="80">
        <f t="shared" si="42"/>
        <v>15.173333333333332</v>
      </c>
      <c r="DA14" s="114" t="str">
        <f t="shared" si="43"/>
        <v>hsa-miR-148b-3p</v>
      </c>
      <c r="DB14" s="112" t="s">
        <v>42</v>
      </c>
      <c r="DC14" s="115">
        <f t="shared" si="2"/>
        <v>6.2823622842010041E-5</v>
      </c>
      <c r="DD14" s="115">
        <f t="shared" si="3"/>
        <v>2.3559470927800586E-5</v>
      </c>
      <c r="DE14" s="115">
        <f t="shared" si="4"/>
        <v>6.377424028691816E-5</v>
      </c>
      <c r="DF14" s="115" t="str">
        <f t="shared" si="5"/>
        <v/>
      </c>
      <c r="DG14" s="115" t="str">
        <f t="shared" si="6"/>
        <v/>
      </c>
      <c r="DH14" s="115" t="str">
        <f t="shared" si="7"/>
        <v/>
      </c>
      <c r="DI14" s="115" t="str">
        <f t="shared" si="8"/>
        <v/>
      </c>
      <c r="DJ14" s="115" t="str">
        <f t="shared" si="9"/>
        <v/>
      </c>
      <c r="DK14" s="115" t="str">
        <f t="shared" si="10"/>
        <v/>
      </c>
      <c r="DL14" s="115" t="str">
        <f t="shared" si="11"/>
        <v/>
      </c>
      <c r="DM14" s="115" t="str">
        <f t="shared" si="44"/>
        <v/>
      </c>
      <c r="DN14" s="115" t="str">
        <f t="shared" si="45"/>
        <v/>
      </c>
      <c r="DO14" s="115">
        <f t="shared" si="13"/>
        <v>2.7567602563207533E-5</v>
      </c>
      <c r="DP14" s="115">
        <f t="shared" si="13"/>
        <v>2.5338078824993164E-5</v>
      </c>
      <c r="DQ14" s="115">
        <f t="shared" si="13"/>
        <v>2.8375394977208331E-5</v>
      </c>
      <c r="DR14" s="115" t="str">
        <f t="shared" si="13"/>
        <v/>
      </c>
      <c r="DS14" s="115" t="str">
        <f t="shared" si="13"/>
        <v/>
      </c>
      <c r="DT14" s="115" t="str">
        <f t="shared" si="13"/>
        <v/>
      </c>
      <c r="DU14" s="115" t="str">
        <f t="shared" si="13"/>
        <v/>
      </c>
      <c r="DV14" s="115" t="str">
        <f t="shared" si="13"/>
        <v/>
      </c>
      <c r="DW14" s="115" t="str">
        <f t="shared" si="13"/>
        <v/>
      </c>
      <c r="DX14" s="115" t="str">
        <f t="shared" si="13"/>
        <v/>
      </c>
      <c r="DY14" s="115" t="str">
        <f t="shared" si="46"/>
        <v/>
      </c>
      <c r="DZ14" s="115" t="str">
        <f t="shared" si="47"/>
        <v/>
      </c>
    </row>
    <row r="15" spans="1:140" ht="15" customHeight="1" x14ac:dyDescent="0.25">
      <c r="A15" s="119" t="str">
        <f>'miRNA Table'!C14</f>
        <v>hsa-miR-92a-3p</v>
      </c>
      <c r="B15" s="112" t="s">
        <v>43</v>
      </c>
      <c r="C15" s="113">
        <f>IF('Test Sample Data'!C14="","",IF(SUM('Test Sample Data'!C$3:C$98)&gt;10,IF(AND(ISNUMBER('Test Sample Data'!C14),'Test Sample Data'!C14&lt;$C$101,'Test Sample Data'!C14&gt;0),'Test Sample Data'!C14,$C$101),""))</f>
        <v>21</v>
      </c>
      <c r="D15" s="113">
        <f>IF('Test Sample Data'!D14="","",IF(SUM('Test Sample Data'!D$3:D$98)&gt;10,IF(AND(ISNUMBER('Test Sample Data'!D14),'Test Sample Data'!D14&lt;$C$101,'Test Sample Data'!D14&gt;0),'Test Sample Data'!D14,$C$101),""))</f>
        <v>20.94</v>
      </c>
      <c r="E15" s="113">
        <f>IF('Test Sample Data'!E14="","",IF(SUM('Test Sample Data'!E$3:E$98)&gt;10,IF(AND(ISNUMBER('Test Sample Data'!E14),'Test Sample Data'!E14&lt;$C$101,'Test Sample Data'!E14&gt;0),'Test Sample Data'!E14,$C$101),""))</f>
        <v>20.77</v>
      </c>
      <c r="F15" s="113" t="str">
        <f>IF('Test Sample Data'!F14="","",IF(SUM('Test Sample Data'!F$3:F$98)&gt;10,IF(AND(ISNUMBER('Test Sample Data'!F14),'Test Sample Data'!F14&lt;$C$101,'Test Sample Data'!F14&gt;0),'Test Sample Data'!F14,$C$101),""))</f>
        <v/>
      </c>
      <c r="G15" s="113" t="str">
        <f>IF('Test Sample Data'!G14="","",IF(SUM('Test Sample Data'!G$3:G$98)&gt;10,IF(AND(ISNUMBER('Test Sample Data'!G14),'Test Sample Data'!G14&lt;$C$101,'Test Sample Data'!G14&gt;0),'Test Sample Data'!G14,$C$101),""))</f>
        <v/>
      </c>
      <c r="H15" s="113" t="str">
        <f>IF('Test Sample Data'!H14="","",IF(SUM('Test Sample Data'!H$3:H$98)&gt;10,IF(AND(ISNUMBER('Test Sample Data'!H14),'Test Sample Data'!H14&lt;$C$101,'Test Sample Data'!H14&gt;0),'Test Sample Data'!H14,$C$101),""))</f>
        <v/>
      </c>
      <c r="I15" s="113" t="str">
        <f>IF('Test Sample Data'!I14="","",IF(SUM('Test Sample Data'!I$3:I$98)&gt;10,IF(AND(ISNUMBER('Test Sample Data'!I14),'Test Sample Data'!I14&lt;$C$101,'Test Sample Data'!I14&gt;0),'Test Sample Data'!I14,$C$101),""))</f>
        <v/>
      </c>
      <c r="J15" s="113" t="str">
        <f>IF('Test Sample Data'!J14="","",IF(SUM('Test Sample Data'!J$3:J$98)&gt;10,IF(AND(ISNUMBER('Test Sample Data'!J14),'Test Sample Data'!J14&lt;$C$101,'Test Sample Data'!J14&gt;0),'Test Sample Data'!J14,$C$101),""))</f>
        <v/>
      </c>
      <c r="K15" s="113" t="str">
        <f>IF('Test Sample Data'!K14="","",IF(SUM('Test Sample Data'!K$3:K$98)&gt;10,IF(AND(ISNUMBER('Test Sample Data'!K14),'Test Sample Data'!K14&lt;$C$101,'Test Sample Data'!K14&gt;0),'Test Sample Data'!K14,$C$101),""))</f>
        <v/>
      </c>
      <c r="L15" s="113" t="str">
        <f>IF('Test Sample Data'!L14="","",IF(SUM('Test Sample Data'!L$3:L$98)&gt;10,IF(AND(ISNUMBER('Test Sample Data'!L14),'Test Sample Data'!L14&lt;$C$101,'Test Sample Data'!L14&gt;0),'Test Sample Data'!L14,$C$101),""))</f>
        <v/>
      </c>
      <c r="M15" s="113" t="str">
        <f>IF('Test Sample Data'!M14="","",IF(SUM('Test Sample Data'!M$3:M$98)&gt;10,IF(AND(ISNUMBER('Test Sample Data'!M14),'Test Sample Data'!M14&lt;$C$101,'Test Sample Data'!M14&gt;0),'Test Sample Data'!M14,$C$101),""))</f>
        <v/>
      </c>
      <c r="N15" s="113" t="str">
        <f>IF('Test Sample Data'!N14="","",IF(SUM('Test Sample Data'!N$3:N$98)&gt;10,IF(AND(ISNUMBER('Test Sample Data'!N14),'Test Sample Data'!N14&lt;$C$101,'Test Sample Data'!N14&gt;0),'Test Sample Data'!N14,$C$101),""))</f>
        <v/>
      </c>
      <c r="O15" s="112" t="str">
        <f>'miRNA Table'!C14</f>
        <v>hsa-miR-92a-3p</v>
      </c>
      <c r="P15" s="112" t="s">
        <v>43</v>
      </c>
      <c r="Q15" s="113">
        <f>IF('Control Sample Data'!C14="","",IF(SUM('Control Sample Data'!C$3:C$98)&gt;10,IF(AND(ISNUMBER('Control Sample Data'!C14),'Control Sample Data'!C14&lt;$C$101,'Control Sample Data'!C14&gt;0),'Control Sample Data'!C14,$C$101),""))</f>
        <v>23.03</v>
      </c>
      <c r="R15" s="113">
        <f>IF('Control Sample Data'!D14="","",IF(SUM('Control Sample Data'!D$3:D$98)&gt;10,IF(AND(ISNUMBER('Control Sample Data'!D14),'Control Sample Data'!D14&lt;$C$101,'Control Sample Data'!D14&gt;0),'Control Sample Data'!D14,$C$101),""))</f>
        <v>23.28</v>
      </c>
      <c r="S15" s="113">
        <f>IF('Control Sample Data'!E14="","",IF(SUM('Control Sample Data'!E$3:E$98)&gt;10,IF(AND(ISNUMBER('Control Sample Data'!E14),'Control Sample Data'!E14&lt;$C$101,'Control Sample Data'!E14&gt;0),'Control Sample Data'!E14,$C$101),""))</f>
        <v>23.16</v>
      </c>
      <c r="T15" s="113" t="str">
        <f>IF('Control Sample Data'!F14="","",IF(SUM('Control Sample Data'!F$3:F$98)&gt;10,IF(AND(ISNUMBER('Control Sample Data'!F14),'Control Sample Data'!F14&lt;$C$101,'Control Sample Data'!F14&gt;0),'Control Sample Data'!F14,$C$101),""))</f>
        <v/>
      </c>
      <c r="U15" s="113" t="str">
        <f>IF('Control Sample Data'!G14="","",IF(SUM('Control Sample Data'!G$3:G$98)&gt;10,IF(AND(ISNUMBER('Control Sample Data'!G14),'Control Sample Data'!G14&lt;$C$101,'Control Sample Data'!G14&gt;0),'Control Sample Data'!G14,$C$101),""))</f>
        <v/>
      </c>
      <c r="V15" s="113" t="str">
        <f>IF('Control Sample Data'!H14="","",IF(SUM('Control Sample Data'!H$3:H$98)&gt;10,IF(AND(ISNUMBER('Control Sample Data'!H14),'Control Sample Data'!H14&lt;$C$101,'Control Sample Data'!H14&gt;0),'Control Sample Data'!H14,$C$101),""))</f>
        <v/>
      </c>
      <c r="W15" s="113" t="str">
        <f>IF('Control Sample Data'!I14="","",IF(SUM('Control Sample Data'!I$3:I$98)&gt;10,IF(AND(ISNUMBER('Control Sample Data'!I14),'Control Sample Data'!I14&lt;$C$101,'Control Sample Data'!I14&gt;0),'Control Sample Data'!I14,$C$101),""))</f>
        <v/>
      </c>
      <c r="X15" s="113" t="str">
        <f>IF('Control Sample Data'!J14="","",IF(SUM('Control Sample Data'!J$3:J$98)&gt;10,IF(AND(ISNUMBER('Control Sample Data'!J14),'Control Sample Data'!J14&lt;$C$101,'Control Sample Data'!J14&gt;0),'Control Sample Data'!J14,$C$101),""))</f>
        <v/>
      </c>
      <c r="Y15" s="113" t="str">
        <f>IF('Control Sample Data'!K14="","",IF(SUM('Control Sample Data'!K$3:K$98)&gt;10,IF(AND(ISNUMBER('Control Sample Data'!K14),'Control Sample Data'!K14&lt;$C$101,'Control Sample Data'!K14&gt;0),'Control Sample Data'!K14,$C$101),""))</f>
        <v/>
      </c>
      <c r="Z15" s="113" t="str">
        <f>IF('Control Sample Data'!L14="","",IF(SUM('Control Sample Data'!L$3:L$98)&gt;10,IF(AND(ISNUMBER('Control Sample Data'!L14),'Control Sample Data'!L14&lt;$C$101,'Control Sample Data'!L14&gt;0),'Control Sample Data'!L14,$C$101),""))</f>
        <v/>
      </c>
      <c r="AA15" s="113" t="str">
        <f>IF('Control Sample Data'!M14="","",IF(SUM('Control Sample Data'!M$3:M$98)&gt;10,IF(AND(ISNUMBER('Control Sample Data'!M14),'Control Sample Data'!M14&lt;$C$101,'Control Sample Data'!M14&gt;0),'Control Sample Data'!M14,$C$101),""))</f>
        <v/>
      </c>
      <c r="AB15" s="144" t="str">
        <f>IF('Control Sample Data'!N14="","",IF(SUM('Control Sample Data'!N$3:N$98)&gt;10,IF(AND(ISNUMBER('Control Sample Data'!N14),'Control Sample Data'!N14&lt;$C$101,'Control Sample Data'!N14&gt;0),'Control Sample Data'!N14,$C$101),""))</f>
        <v/>
      </c>
      <c r="AC15" s="147">
        <f>IF(C15="","",IF(AND('miRNA Table'!$F$4="YES",'miRNA Table'!$F$6="YES"),C15-C$103,C15))</f>
        <v>21</v>
      </c>
      <c r="AD15" s="148">
        <f>IF(D15="","",IF(AND('miRNA Table'!$F$4="YES",'miRNA Table'!$F$6="YES"),D15-D$103,D15))</f>
        <v>20.94</v>
      </c>
      <c r="AE15" s="148">
        <f>IF(E15="","",IF(AND('miRNA Table'!$F$4="YES",'miRNA Table'!$F$6="YES"),E15-E$103,E15))</f>
        <v>20.77</v>
      </c>
      <c r="AF15" s="148" t="str">
        <f>IF(F15="","",IF(AND('miRNA Table'!$F$4="YES",'miRNA Table'!$F$6="YES"),F15-F$103,F15))</f>
        <v/>
      </c>
      <c r="AG15" s="148" t="str">
        <f>IF(G15="","",IF(AND('miRNA Table'!$F$4="YES",'miRNA Table'!$F$6="YES"),G15-G$103,G15))</f>
        <v/>
      </c>
      <c r="AH15" s="148" t="str">
        <f>IF(H15="","",IF(AND('miRNA Table'!$F$4="YES",'miRNA Table'!$F$6="YES"),H15-H$103,H15))</f>
        <v/>
      </c>
      <c r="AI15" s="148" t="str">
        <f>IF(I15="","",IF(AND('miRNA Table'!$F$4="YES",'miRNA Table'!$F$6="YES"),I15-I$103,I15))</f>
        <v/>
      </c>
      <c r="AJ15" s="148" t="str">
        <f>IF(J15="","",IF(AND('miRNA Table'!$F$4="YES",'miRNA Table'!$F$6="YES"),J15-J$103,J15))</f>
        <v/>
      </c>
      <c r="AK15" s="148" t="str">
        <f>IF(K15="","",IF(AND('miRNA Table'!$F$4="YES",'miRNA Table'!$F$6="YES"),K15-K$103,K15))</f>
        <v/>
      </c>
      <c r="AL15" s="148" t="str">
        <f>IF(L15="","",IF(AND('miRNA Table'!$F$4="YES",'miRNA Table'!$F$6="YES"),L15-L$103,L15))</f>
        <v/>
      </c>
      <c r="AM15" s="148" t="str">
        <f>IF(M15="","",IF(AND('miRNA Table'!$F$4="YES",'miRNA Table'!$F$6="YES"),M15-M$103,M15))</f>
        <v/>
      </c>
      <c r="AN15" s="149" t="str">
        <f>IF(N15="","",IF(AND('miRNA Table'!$F$4="YES",'miRNA Table'!$F$6="YES"),N15-N$103,N15))</f>
        <v/>
      </c>
      <c r="AO15" s="147">
        <f>IF(Q15="","",IF(AND('miRNA Table'!$F$4="YES",'miRNA Table'!$F$6="YES"),Q15-Q$103,Q15))</f>
        <v>23.03</v>
      </c>
      <c r="AP15" s="148">
        <f>IF(R15="","",IF(AND('miRNA Table'!$F$4="YES",'miRNA Table'!$F$6="YES"),R15-R$103,R15))</f>
        <v>23.28</v>
      </c>
      <c r="AQ15" s="148">
        <f>IF(S15="","",IF(AND('miRNA Table'!$F$4="YES",'miRNA Table'!$F$6="YES"),S15-S$103,S15))</f>
        <v>23.16</v>
      </c>
      <c r="AR15" s="148" t="str">
        <f>IF(T15="","",IF(AND('miRNA Table'!$F$4="YES",'miRNA Table'!$F$6="YES"),T15-T$103,T15))</f>
        <v/>
      </c>
      <c r="AS15" s="148" t="str">
        <f>IF(U15="","",IF(AND('miRNA Table'!$F$4="YES",'miRNA Table'!$F$6="YES"),U15-U$103,U15))</f>
        <v/>
      </c>
      <c r="AT15" s="148" t="str">
        <f>IF(V15="","",IF(AND('miRNA Table'!$F$4="YES",'miRNA Table'!$F$6="YES"),V15-V$103,V15))</f>
        <v/>
      </c>
      <c r="AU15" s="148" t="str">
        <f>IF(W15="","",IF(AND('miRNA Table'!$F$4="YES",'miRNA Table'!$F$6="YES"),W15-W$103,W15))</f>
        <v/>
      </c>
      <c r="AV15" s="148" t="str">
        <f>IF(X15="","",IF(AND('miRNA Table'!$F$4="YES",'miRNA Table'!$F$6="YES"),X15-X$103,X15))</f>
        <v/>
      </c>
      <c r="AW15" s="148" t="str">
        <f>IF(Y15="","",IF(AND('miRNA Table'!$F$4="YES",'miRNA Table'!$F$6="YES"),Y15-Y$103,Y15))</f>
        <v/>
      </c>
      <c r="AX15" s="148" t="str">
        <f>IF(Z15="","",IF(AND('miRNA Table'!$F$4="YES",'miRNA Table'!$F$6="YES"),Z15-Z$103,Z15))</f>
        <v/>
      </c>
      <c r="AY15" s="148" t="str">
        <f>IF(AA15="","",IF(AND('miRNA Table'!$F$4="YES",'miRNA Table'!$F$6="YES"),AA15-AA$103,AA15))</f>
        <v/>
      </c>
      <c r="AZ15" s="149" t="str">
        <f>IF(AB15="","",IF(AND('miRNA Table'!$F$4="YES",'miRNA Table'!$F$6="YES"),AB15-AB$103,AB15))</f>
        <v/>
      </c>
      <c r="BA15" s="157" t="str">
        <f>IF(ISERROR(VLOOKUP('Choose Reference miRNAs'!$A14,$A$4:$AZ$99,29,0)),"",VLOOKUP('Choose Reference miRNAs'!$A14,$A$4:$AZ$99,29,0))</f>
        <v/>
      </c>
      <c r="BB15" s="158" t="str">
        <f>IF(ISERROR(VLOOKUP('Choose Reference miRNAs'!$A14,$A$4:$AZ$99,30,0)),"",VLOOKUP('Choose Reference miRNAs'!$A14,$A$4:$AZ$99,30,0))</f>
        <v/>
      </c>
      <c r="BC15" s="158" t="str">
        <f>IF(ISERROR(VLOOKUP('Choose Reference miRNAs'!$A14,$A$4:$AZ$99,31,0)),"",VLOOKUP('Choose Reference miRNAs'!$A14,$A$4:$AZ$99,31,0))</f>
        <v/>
      </c>
      <c r="BD15" s="158" t="str">
        <f>IF(ISERROR(VLOOKUP('Choose Reference miRNAs'!$A14,$A$4:$AZ$99,32,0)),"",VLOOKUP('Choose Reference miRNAs'!$A14,$A$4:$AZ$99,32,0))</f>
        <v/>
      </c>
      <c r="BE15" s="158" t="str">
        <f>IF(ISERROR(VLOOKUP('Choose Reference miRNAs'!$A14,$A$4:$AZ$99,33,0)),"",VLOOKUP('Choose Reference miRNAs'!$A14,$A$4:$AZ$99,33,0))</f>
        <v/>
      </c>
      <c r="BF15" s="158" t="str">
        <f>IF(ISERROR(VLOOKUP('Choose Reference miRNAs'!$A14,$A$4:$AZ$99,34,0)),"",VLOOKUP('Choose Reference miRNAs'!$A14,$A$4:$AZ$99,34,0))</f>
        <v/>
      </c>
      <c r="BG15" s="158" t="str">
        <f>IF(ISERROR(VLOOKUP('Choose Reference miRNAs'!$A14,$A$4:$AZ$99,35,0)),"",VLOOKUP('Choose Reference miRNAs'!$A14,$A$4:$AZ$99,35,0))</f>
        <v/>
      </c>
      <c r="BH15" s="158" t="str">
        <f>IF(ISERROR(VLOOKUP('Choose Reference miRNAs'!$A14,$A$4:$AZ$99,36,0)),"",VLOOKUP('Choose Reference miRNAs'!$A14,$A$4:$AZ$99,36,0))</f>
        <v/>
      </c>
      <c r="BI15" s="158" t="str">
        <f>IF(ISERROR(VLOOKUP('Choose Reference miRNAs'!$A14,$A$4:$AZ$99,37,0)),"",VLOOKUP('Choose Reference miRNAs'!$A14,$A$4:$AZ$99,37,0))</f>
        <v/>
      </c>
      <c r="BJ15" s="158" t="str">
        <f>IF(ISERROR(VLOOKUP('Choose Reference miRNAs'!$A14,$A$4:$AZ$99,38,0)),"",VLOOKUP('Choose Reference miRNAs'!$A14,$A$4:$AZ$99,38,0))</f>
        <v/>
      </c>
      <c r="BK15" s="158" t="str">
        <f>IF(ISERROR(VLOOKUP('Choose Reference miRNAs'!$A14,$A$4:$AZ$99,39,0)),"",VLOOKUP('Choose Reference miRNAs'!$A14,$A$4:$AZ$99,38,0))</f>
        <v/>
      </c>
      <c r="BL15" s="159" t="str">
        <f>IF(ISERROR(VLOOKUP('Choose Reference miRNAs'!$A14,$A$4:$AZ$99,40,0)),"",VLOOKUP('Choose Reference miRNAs'!$A14,$A$4:$AZ$99,40,0))</f>
        <v/>
      </c>
      <c r="BM15" s="157" t="str">
        <f>IF(ISERROR(VLOOKUP('Choose Reference miRNAs'!$A14,$A$4:$AZ$99,41,0)),"",VLOOKUP('Choose Reference miRNAs'!$A14,$A$4:$AZ$99,41,0))</f>
        <v/>
      </c>
      <c r="BN15" s="158" t="str">
        <f>IF(ISERROR(VLOOKUP('Choose Reference miRNAs'!$A14,$A$4:$AZ$99,42,0)),"",VLOOKUP('Choose Reference miRNAs'!$A14,$A$4:$AZ$99,42,0))</f>
        <v/>
      </c>
      <c r="BO15" s="158" t="str">
        <f>IF(ISERROR(VLOOKUP('Choose Reference miRNAs'!$A14,$A$4:$AZ$99,43,0)),"",VLOOKUP('Choose Reference miRNAs'!$A14,$A$4:$AZ$99,43,0))</f>
        <v/>
      </c>
      <c r="BP15" s="158" t="str">
        <f>IF(ISERROR(VLOOKUP('Choose Reference miRNAs'!$A14,$A$4:$AZ$99,44,0)),"",VLOOKUP('Choose Reference miRNAs'!$A14,$A$4:$AZ$99,44,0))</f>
        <v/>
      </c>
      <c r="BQ15" s="158" t="str">
        <f>IF(ISERROR(VLOOKUP('Choose Reference miRNAs'!$A14,$A$4:$AZ$99,45,0)),"",VLOOKUP('Choose Reference miRNAs'!$A14,$A$4:$AZ$99,45,0))</f>
        <v/>
      </c>
      <c r="BR15" s="158" t="str">
        <f>IF(ISERROR(VLOOKUP('Choose Reference miRNAs'!$A14,$A$4:$AZ$99,46,0)),"",VLOOKUP('Choose Reference miRNAs'!$A14,$A$4:$AZ$99,46,0))</f>
        <v/>
      </c>
      <c r="BS15" s="158" t="str">
        <f>IF(ISERROR(VLOOKUP('Choose Reference miRNAs'!$A14,$A$4:$AZ$99,47,0)),"",VLOOKUP('Choose Reference miRNAs'!$A14,$A$4:$AZ$99,47,0))</f>
        <v/>
      </c>
      <c r="BT15" s="158" t="str">
        <f>IF(ISERROR(VLOOKUP('Choose Reference miRNAs'!$A14,$A$4:$AZ$99,48,0)),"",VLOOKUP('Choose Reference miRNAs'!$A14,$A$4:$AZ$99,48,0))</f>
        <v/>
      </c>
      <c r="BU15" s="158" t="str">
        <f>IF(ISERROR(VLOOKUP('Choose Reference miRNAs'!$A14,$A$4:$AZ$99,49,0)),"",VLOOKUP('Choose Reference miRNAs'!$A14,$A$4:$AZ$99,49,0))</f>
        <v/>
      </c>
      <c r="BV15" s="158" t="str">
        <f>IF(ISERROR(VLOOKUP('Choose Reference miRNAs'!$A14,$A$4:$AZ$99,50,0)),"",VLOOKUP('Choose Reference miRNAs'!$A14,$A$4:$AZ$99,50,0))</f>
        <v/>
      </c>
      <c r="BW15" s="158" t="str">
        <f>IF(ISERROR(VLOOKUP('Choose Reference miRNAs'!$A14,$A$4:$AZ$99,51,0)),"",VLOOKUP('Choose Reference miRNAs'!$A14,$A$4:$AZ$99,51,0))</f>
        <v/>
      </c>
      <c r="BX15" s="159" t="str">
        <f>IF(ISERROR(VLOOKUP('Choose Reference miRNAs'!$A14,$A$4:$AZ$99,52,0)),"",VLOOKUP('Choose Reference miRNAs'!$A14,$A$4:$AZ$99,52,0))</f>
        <v/>
      </c>
      <c r="BY15" s="114" t="str">
        <f t="shared" si="16"/>
        <v>hsa-miR-92a-3p</v>
      </c>
      <c r="BZ15" s="112" t="s">
        <v>43</v>
      </c>
      <c r="CA15" s="113">
        <f t="shared" si="17"/>
        <v>1.4683333333333302</v>
      </c>
      <c r="CB15" s="113">
        <f t="shared" si="18"/>
        <v>1.3133333333333326</v>
      </c>
      <c r="CC15" s="113">
        <f t="shared" si="19"/>
        <v>1.1866666666666674</v>
      </c>
      <c r="CD15" s="113" t="str">
        <f t="shared" si="20"/>
        <v/>
      </c>
      <c r="CE15" s="113" t="str">
        <f t="shared" si="21"/>
        <v/>
      </c>
      <c r="CF15" s="113" t="str">
        <f t="shared" si="22"/>
        <v/>
      </c>
      <c r="CG15" s="113" t="str">
        <f t="shared" si="23"/>
        <v/>
      </c>
      <c r="CH15" s="113" t="str">
        <f t="shared" si="24"/>
        <v/>
      </c>
      <c r="CI15" s="113" t="str">
        <f t="shared" si="25"/>
        <v/>
      </c>
      <c r="CJ15" s="113" t="str">
        <f t="shared" si="26"/>
        <v/>
      </c>
      <c r="CK15" s="113" t="str">
        <f t="shared" si="27"/>
        <v/>
      </c>
      <c r="CL15" s="113" t="str">
        <f t="shared" si="28"/>
        <v/>
      </c>
      <c r="CM15" s="113">
        <f t="shared" si="29"/>
        <v>3.1766666666666659</v>
      </c>
      <c r="CN15" s="113">
        <f t="shared" si="30"/>
        <v>3.5483333333333356</v>
      </c>
      <c r="CO15" s="113">
        <f t="shared" si="31"/>
        <v>3.2650000000000006</v>
      </c>
      <c r="CP15" s="113" t="str">
        <f t="shared" si="32"/>
        <v/>
      </c>
      <c r="CQ15" s="113" t="str">
        <f t="shared" si="33"/>
        <v/>
      </c>
      <c r="CR15" s="113" t="str">
        <f t="shared" si="34"/>
        <v/>
      </c>
      <c r="CS15" s="113" t="str">
        <f t="shared" si="35"/>
        <v/>
      </c>
      <c r="CT15" s="113" t="str">
        <f t="shared" si="36"/>
        <v/>
      </c>
      <c r="CU15" s="113" t="str">
        <f t="shared" si="37"/>
        <v/>
      </c>
      <c r="CV15" s="113" t="str">
        <f t="shared" si="38"/>
        <v/>
      </c>
      <c r="CW15" s="113" t="str">
        <f t="shared" si="39"/>
        <v/>
      </c>
      <c r="CX15" s="113" t="str">
        <f t="shared" si="40"/>
        <v/>
      </c>
      <c r="CY15" s="80">
        <f t="shared" si="41"/>
        <v>1.3227777777777767</v>
      </c>
      <c r="CZ15" s="80">
        <f t="shared" si="42"/>
        <v>3.3300000000000005</v>
      </c>
      <c r="DA15" s="114" t="str">
        <f t="shared" si="43"/>
        <v>hsa-miR-92a-3p</v>
      </c>
      <c r="DB15" s="112" t="s">
        <v>43</v>
      </c>
      <c r="DC15" s="115">
        <f t="shared" si="2"/>
        <v>0.36139956295990378</v>
      </c>
      <c r="DD15" s="115">
        <f t="shared" si="3"/>
        <v>0.40239008621795541</v>
      </c>
      <c r="DE15" s="115">
        <f t="shared" si="4"/>
        <v>0.43931672611060668</v>
      </c>
      <c r="DF15" s="115" t="str">
        <f t="shared" si="5"/>
        <v/>
      </c>
      <c r="DG15" s="115" t="str">
        <f t="shared" si="6"/>
        <v/>
      </c>
      <c r="DH15" s="115" t="str">
        <f t="shared" si="7"/>
        <v/>
      </c>
      <c r="DI15" s="115" t="str">
        <f t="shared" si="8"/>
        <v/>
      </c>
      <c r="DJ15" s="115" t="str">
        <f t="shared" si="9"/>
        <v/>
      </c>
      <c r="DK15" s="115" t="str">
        <f t="shared" si="10"/>
        <v/>
      </c>
      <c r="DL15" s="115" t="str">
        <f t="shared" si="11"/>
        <v/>
      </c>
      <c r="DM15" s="115" t="str">
        <f t="shared" si="44"/>
        <v/>
      </c>
      <c r="DN15" s="115" t="str">
        <f t="shared" si="45"/>
        <v/>
      </c>
      <c r="DO15" s="115">
        <f t="shared" si="13"/>
        <v>0.1105931038974558</v>
      </c>
      <c r="DP15" s="115">
        <f t="shared" si="13"/>
        <v>8.5476205015376047E-2</v>
      </c>
      <c r="DQ15" s="115">
        <f t="shared" si="13"/>
        <v>0.10402484183894055</v>
      </c>
      <c r="DR15" s="115" t="str">
        <f t="shared" si="13"/>
        <v/>
      </c>
      <c r="DS15" s="115" t="str">
        <f t="shared" si="13"/>
        <v/>
      </c>
      <c r="DT15" s="115" t="str">
        <f t="shared" si="13"/>
        <v/>
      </c>
      <c r="DU15" s="115" t="str">
        <f t="shared" si="13"/>
        <v/>
      </c>
      <c r="DV15" s="115" t="str">
        <f t="shared" si="13"/>
        <v/>
      </c>
      <c r="DW15" s="115" t="str">
        <f t="shared" si="13"/>
        <v/>
      </c>
      <c r="DX15" s="115" t="str">
        <f t="shared" si="13"/>
        <v/>
      </c>
      <c r="DY15" s="115" t="str">
        <f t="shared" si="46"/>
        <v/>
      </c>
      <c r="DZ15" s="115" t="str">
        <f t="shared" si="47"/>
        <v/>
      </c>
    </row>
    <row r="16" spans="1:140" ht="15" customHeight="1" x14ac:dyDescent="0.25">
      <c r="A16" s="119" t="str">
        <f>'miRNA Table'!C15</f>
        <v>hsa-miR-184</v>
      </c>
      <c r="B16" s="112" t="s">
        <v>44</v>
      </c>
      <c r="C16" s="113">
        <f>IF('Test Sample Data'!C15="","",IF(SUM('Test Sample Data'!C$3:C$98)&gt;10,IF(AND(ISNUMBER('Test Sample Data'!C15),'Test Sample Data'!C15&lt;$C$101,'Test Sample Data'!C15&gt;0),'Test Sample Data'!C15,$C$101),""))</f>
        <v>35</v>
      </c>
      <c r="D16" s="113">
        <f>IF('Test Sample Data'!D15="","",IF(SUM('Test Sample Data'!D$3:D$98)&gt;10,IF(AND(ISNUMBER('Test Sample Data'!D15),'Test Sample Data'!D15&lt;$C$101,'Test Sample Data'!D15&gt;0),'Test Sample Data'!D15,$C$101),""))</f>
        <v>35</v>
      </c>
      <c r="E16" s="113">
        <f>IF('Test Sample Data'!E15="","",IF(SUM('Test Sample Data'!E$3:E$98)&gt;10,IF(AND(ISNUMBER('Test Sample Data'!E15),'Test Sample Data'!E15&lt;$C$101,'Test Sample Data'!E15&gt;0),'Test Sample Data'!E15,$C$101),""))</f>
        <v>34.44</v>
      </c>
      <c r="F16" s="113" t="str">
        <f>IF('Test Sample Data'!F15="","",IF(SUM('Test Sample Data'!F$3:F$98)&gt;10,IF(AND(ISNUMBER('Test Sample Data'!F15),'Test Sample Data'!F15&lt;$C$101,'Test Sample Data'!F15&gt;0),'Test Sample Data'!F15,$C$101),""))</f>
        <v/>
      </c>
      <c r="G16" s="113" t="str">
        <f>IF('Test Sample Data'!G15="","",IF(SUM('Test Sample Data'!G$3:G$98)&gt;10,IF(AND(ISNUMBER('Test Sample Data'!G15),'Test Sample Data'!G15&lt;$C$101,'Test Sample Data'!G15&gt;0),'Test Sample Data'!G15,$C$101),""))</f>
        <v/>
      </c>
      <c r="H16" s="113" t="str">
        <f>IF('Test Sample Data'!H15="","",IF(SUM('Test Sample Data'!H$3:H$98)&gt;10,IF(AND(ISNUMBER('Test Sample Data'!H15),'Test Sample Data'!H15&lt;$C$101,'Test Sample Data'!H15&gt;0),'Test Sample Data'!H15,$C$101),""))</f>
        <v/>
      </c>
      <c r="I16" s="113" t="str">
        <f>IF('Test Sample Data'!I15="","",IF(SUM('Test Sample Data'!I$3:I$98)&gt;10,IF(AND(ISNUMBER('Test Sample Data'!I15),'Test Sample Data'!I15&lt;$C$101,'Test Sample Data'!I15&gt;0),'Test Sample Data'!I15,$C$101),""))</f>
        <v/>
      </c>
      <c r="J16" s="113" t="str">
        <f>IF('Test Sample Data'!J15="","",IF(SUM('Test Sample Data'!J$3:J$98)&gt;10,IF(AND(ISNUMBER('Test Sample Data'!J15),'Test Sample Data'!J15&lt;$C$101,'Test Sample Data'!J15&gt;0),'Test Sample Data'!J15,$C$101),""))</f>
        <v/>
      </c>
      <c r="K16" s="113" t="str">
        <f>IF('Test Sample Data'!K15="","",IF(SUM('Test Sample Data'!K$3:K$98)&gt;10,IF(AND(ISNUMBER('Test Sample Data'!K15),'Test Sample Data'!K15&lt;$C$101,'Test Sample Data'!K15&gt;0),'Test Sample Data'!K15,$C$101),""))</f>
        <v/>
      </c>
      <c r="L16" s="113" t="str">
        <f>IF('Test Sample Data'!L15="","",IF(SUM('Test Sample Data'!L$3:L$98)&gt;10,IF(AND(ISNUMBER('Test Sample Data'!L15),'Test Sample Data'!L15&lt;$C$101,'Test Sample Data'!L15&gt;0),'Test Sample Data'!L15,$C$101),""))</f>
        <v/>
      </c>
      <c r="M16" s="113" t="str">
        <f>IF('Test Sample Data'!M15="","",IF(SUM('Test Sample Data'!M$3:M$98)&gt;10,IF(AND(ISNUMBER('Test Sample Data'!M15),'Test Sample Data'!M15&lt;$C$101,'Test Sample Data'!M15&gt;0),'Test Sample Data'!M15,$C$101),""))</f>
        <v/>
      </c>
      <c r="N16" s="113" t="str">
        <f>IF('Test Sample Data'!N15="","",IF(SUM('Test Sample Data'!N$3:N$98)&gt;10,IF(AND(ISNUMBER('Test Sample Data'!N15),'Test Sample Data'!N15&lt;$C$101,'Test Sample Data'!N15&gt;0),'Test Sample Data'!N15,$C$101),""))</f>
        <v/>
      </c>
      <c r="O16" s="112" t="str">
        <f>'miRNA Table'!C15</f>
        <v>hsa-miR-184</v>
      </c>
      <c r="P16" s="112" t="s">
        <v>44</v>
      </c>
      <c r="Q16" s="113">
        <f>IF('Control Sample Data'!C15="","",IF(SUM('Control Sample Data'!C$3:C$98)&gt;10,IF(AND(ISNUMBER('Control Sample Data'!C15),'Control Sample Data'!C15&lt;$C$101,'Control Sample Data'!C15&gt;0),'Control Sample Data'!C15,$C$101),""))</f>
        <v>34.1</v>
      </c>
      <c r="R16" s="113">
        <f>IF('Control Sample Data'!D15="","",IF(SUM('Control Sample Data'!D$3:D$98)&gt;10,IF(AND(ISNUMBER('Control Sample Data'!D15),'Control Sample Data'!D15&lt;$C$101,'Control Sample Data'!D15&gt;0),'Control Sample Data'!D15,$C$101),""))</f>
        <v>34.36</v>
      </c>
      <c r="S16" s="113">
        <f>IF('Control Sample Data'!E15="","",IF(SUM('Control Sample Data'!E$3:E$98)&gt;10,IF(AND(ISNUMBER('Control Sample Data'!E15),'Control Sample Data'!E15&lt;$C$101,'Control Sample Data'!E15&gt;0),'Control Sample Data'!E15,$C$101),""))</f>
        <v>32.92</v>
      </c>
      <c r="T16" s="113" t="str">
        <f>IF('Control Sample Data'!F15="","",IF(SUM('Control Sample Data'!F$3:F$98)&gt;10,IF(AND(ISNUMBER('Control Sample Data'!F15),'Control Sample Data'!F15&lt;$C$101,'Control Sample Data'!F15&gt;0),'Control Sample Data'!F15,$C$101),""))</f>
        <v/>
      </c>
      <c r="U16" s="113" t="str">
        <f>IF('Control Sample Data'!G15="","",IF(SUM('Control Sample Data'!G$3:G$98)&gt;10,IF(AND(ISNUMBER('Control Sample Data'!G15),'Control Sample Data'!G15&lt;$C$101,'Control Sample Data'!G15&gt;0),'Control Sample Data'!G15,$C$101),""))</f>
        <v/>
      </c>
      <c r="V16" s="113" t="str">
        <f>IF('Control Sample Data'!H15="","",IF(SUM('Control Sample Data'!H$3:H$98)&gt;10,IF(AND(ISNUMBER('Control Sample Data'!H15),'Control Sample Data'!H15&lt;$C$101,'Control Sample Data'!H15&gt;0),'Control Sample Data'!H15,$C$101),""))</f>
        <v/>
      </c>
      <c r="W16" s="113" t="str">
        <f>IF('Control Sample Data'!I15="","",IF(SUM('Control Sample Data'!I$3:I$98)&gt;10,IF(AND(ISNUMBER('Control Sample Data'!I15),'Control Sample Data'!I15&lt;$C$101,'Control Sample Data'!I15&gt;0),'Control Sample Data'!I15,$C$101),""))</f>
        <v/>
      </c>
      <c r="X16" s="113" t="str">
        <f>IF('Control Sample Data'!J15="","",IF(SUM('Control Sample Data'!J$3:J$98)&gt;10,IF(AND(ISNUMBER('Control Sample Data'!J15),'Control Sample Data'!J15&lt;$C$101,'Control Sample Data'!J15&gt;0),'Control Sample Data'!J15,$C$101),""))</f>
        <v/>
      </c>
      <c r="Y16" s="113" t="str">
        <f>IF('Control Sample Data'!K15="","",IF(SUM('Control Sample Data'!K$3:K$98)&gt;10,IF(AND(ISNUMBER('Control Sample Data'!K15),'Control Sample Data'!K15&lt;$C$101,'Control Sample Data'!K15&gt;0),'Control Sample Data'!K15,$C$101),""))</f>
        <v/>
      </c>
      <c r="Z16" s="113" t="str">
        <f>IF('Control Sample Data'!L15="","",IF(SUM('Control Sample Data'!L$3:L$98)&gt;10,IF(AND(ISNUMBER('Control Sample Data'!L15),'Control Sample Data'!L15&lt;$C$101,'Control Sample Data'!L15&gt;0),'Control Sample Data'!L15,$C$101),""))</f>
        <v/>
      </c>
      <c r="AA16" s="113" t="str">
        <f>IF('Control Sample Data'!M15="","",IF(SUM('Control Sample Data'!M$3:M$98)&gt;10,IF(AND(ISNUMBER('Control Sample Data'!M15),'Control Sample Data'!M15&lt;$C$101,'Control Sample Data'!M15&gt;0),'Control Sample Data'!M15,$C$101),""))</f>
        <v/>
      </c>
      <c r="AB16" s="144" t="str">
        <f>IF('Control Sample Data'!N15="","",IF(SUM('Control Sample Data'!N$3:N$98)&gt;10,IF(AND(ISNUMBER('Control Sample Data'!N15),'Control Sample Data'!N15&lt;$C$101,'Control Sample Data'!N15&gt;0),'Control Sample Data'!N15,$C$101),""))</f>
        <v/>
      </c>
      <c r="AC16" s="147">
        <f>IF(C16="","",IF(AND('miRNA Table'!$F$4="YES",'miRNA Table'!$F$6="YES"),C16-C$103,C16))</f>
        <v>35</v>
      </c>
      <c r="AD16" s="148">
        <f>IF(D16="","",IF(AND('miRNA Table'!$F$4="YES",'miRNA Table'!$F$6="YES"),D16-D$103,D16))</f>
        <v>35</v>
      </c>
      <c r="AE16" s="148">
        <f>IF(E16="","",IF(AND('miRNA Table'!$F$4="YES",'miRNA Table'!$F$6="YES"),E16-E$103,E16))</f>
        <v>34.44</v>
      </c>
      <c r="AF16" s="148" t="str">
        <f>IF(F16="","",IF(AND('miRNA Table'!$F$4="YES",'miRNA Table'!$F$6="YES"),F16-F$103,F16))</f>
        <v/>
      </c>
      <c r="AG16" s="148" t="str">
        <f>IF(G16="","",IF(AND('miRNA Table'!$F$4="YES",'miRNA Table'!$F$6="YES"),G16-G$103,G16))</f>
        <v/>
      </c>
      <c r="AH16" s="148" t="str">
        <f>IF(H16="","",IF(AND('miRNA Table'!$F$4="YES",'miRNA Table'!$F$6="YES"),H16-H$103,H16))</f>
        <v/>
      </c>
      <c r="AI16" s="148" t="str">
        <f>IF(I16="","",IF(AND('miRNA Table'!$F$4="YES",'miRNA Table'!$F$6="YES"),I16-I$103,I16))</f>
        <v/>
      </c>
      <c r="AJ16" s="148" t="str">
        <f>IF(J16="","",IF(AND('miRNA Table'!$F$4="YES",'miRNA Table'!$F$6="YES"),J16-J$103,J16))</f>
        <v/>
      </c>
      <c r="AK16" s="148" t="str">
        <f>IF(K16="","",IF(AND('miRNA Table'!$F$4="YES",'miRNA Table'!$F$6="YES"),K16-K$103,K16))</f>
        <v/>
      </c>
      <c r="AL16" s="148" t="str">
        <f>IF(L16="","",IF(AND('miRNA Table'!$F$4="YES",'miRNA Table'!$F$6="YES"),L16-L$103,L16))</f>
        <v/>
      </c>
      <c r="AM16" s="148" t="str">
        <f>IF(M16="","",IF(AND('miRNA Table'!$F$4="YES",'miRNA Table'!$F$6="YES"),M16-M$103,M16))</f>
        <v/>
      </c>
      <c r="AN16" s="149" t="str">
        <f>IF(N16="","",IF(AND('miRNA Table'!$F$4="YES",'miRNA Table'!$F$6="YES"),N16-N$103,N16))</f>
        <v/>
      </c>
      <c r="AO16" s="147">
        <f>IF(Q16="","",IF(AND('miRNA Table'!$F$4="YES",'miRNA Table'!$F$6="YES"),Q16-Q$103,Q16))</f>
        <v>34.1</v>
      </c>
      <c r="AP16" s="148">
        <f>IF(R16="","",IF(AND('miRNA Table'!$F$4="YES",'miRNA Table'!$F$6="YES"),R16-R$103,R16))</f>
        <v>34.36</v>
      </c>
      <c r="AQ16" s="148">
        <f>IF(S16="","",IF(AND('miRNA Table'!$F$4="YES",'miRNA Table'!$F$6="YES"),S16-S$103,S16))</f>
        <v>32.92</v>
      </c>
      <c r="AR16" s="148" t="str">
        <f>IF(T16="","",IF(AND('miRNA Table'!$F$4="YES",'miRNA Table'!$F$6="YES"),T16-T$103,T16))</f>
        <v/>
      </c>
      <c r="AS16" s="148" t="str">
        <f>IF(U16="","",IF(AND('miRNA Table'!$F$4="YES",'miRNA Table'!$F$6="YES"),U16-U$103,U16))</f>
        <v/>
      </c>
      <c r="AT16" s="148" t="str">
        <f>IF(V16="","",IF(AND('miRNA Table'!$F$4="YES",'miRNA Table'!$F$6="YES"),V16-V$103,V16))</f>
        <v/>
      </c>
      <c r="AU16" s="148" t="str">
        <f>IF(W16="","",IF(AND('miRNA Table'!$F$4="YES",'miRNA Table'!$F$6="YES"),W16-W$103,W16))</f>
        <v/>
      </c>
      <c r="AV16" s="148" t="str">
        <f>IF(X16="","",IF(AND('miRNA Table'!$F$4="YES",'miRNA Table'!$F$6="YES"),X16-X$103,X16))</f>
        <v/>
      </c>
      <c r="AW16" s="148" t="str">
        <f>IF(Y16="","",IF(AND('miRNA Table'!$F$4="YES",'miRNA Table'!$F$6="YES"),Y16-Y$103,Y16))</f>
        <v/>
      </c>
      <c r="AX16" s="148" t="str">
        <f>IF(Z16="","",IF(AND('miRNA Table'!$F$4="YES",'miRNA Table'!$F$6="YES"),Z16-Z$103,Z16))</f>
        <v/>
      </c>
      <c r="AY16" s="148" t="str">
        <f>IF(AA16="","",IF(AND('miRNA Table'!$F$4="YES",'miRNA Table'!$F$6="YES"),AA16-AA$103,AA16))</f>
        <v/>
      </c>
      <c r="AZ16" s="149" t="str">
        <f>IF(AB16="","",IF(AND('miRNA Table'!$F$4="YES",'miRNA Table'!$F$6="YES"),AB16-AB$103,AB16))</f>
        <v/>
      </c>
      <c r="BA16" s="157" t="str">
        <f>IF(ISERROR(VLOOKUP('Choose Reference miRNAs'!$A15,$A$4:$AZ$99,29,0)),"",VLOOKUP('Choose Reference miRNAs'!$A15,$A$4:$AZ$99,29,0))</f>
        <v/>
      </c>
      <c r="BB16" s="158" t="str">
        <f>IF(ISERROR(VLOOKUP('Choose Reference miRNAs'!$A15,$A$4:$AZ$99,30,0)),"",VLOOKUP('Choose Reference miRNAs'!$A15,$A$4:$AZ$99,30,0))</f>
        <v/>
      </c>
      <c r="BC16" s="158" t="str">
        <f>IF(ISERROR(VLOOKUP('Choose Reference miRNAs'!$A15,$A$4:$AZ$99,31,0)),"",VLOOKUP('Choose Reference miRNAs'!$A15,$A$4:$AZ$99,31,0))</f>
        <v/>
      </c>
      <c r="BD16" s="158" t="str">
        <f>IF(ISERROR(VLOOKUP('Choose Reference miRNAs'!$A15,$A$4:$AZ$99,32,0)),"",VLOOKUP('Choose Reference miRNAs'!$A15,$A$4:$AZ$99,32,0))</f>
        <v/>
      </c>
      <c r="BE16" s="158" t="str">
        <f>IF(ISERROR(VLOOKUP('Choose Reference miRNAs'!$A15,$A$4:$AZ$99,33,0)),"",VLOOKUP('Choose Reference miRNAs'!$A15,$A$4:$AZ$99,33,0))</f>
        <v/>
      </c>
      <c r="BF16" s="158" t="str">
        <f>IF(ISERROR(VLOOKUP('Choose Reference miRNAs'!$A15,$A$4:$AZ$99,34,0)),"",VLOOKUP('Choose Reference miRNAs'!$A15,$A$4:$AZ$99,34,0))</f>
        <v/>
      </c>
      <c r="BG16" s="158" t="str">
        <f>IF(ISERROR(VLOOKUP('Choose Reference miRNAs'!$A15,$A$4:$AZ$99,35,0)),"",VLOOKUP('Choose Reference miRNAs'!$A15,$A$4:$AZ$99,35,0))</f>
        <v/>
      </c>
      <c r="BH16" s="158" t="str">
        <f>IF(ISERROR(VLOOKUP('Choose Reference miRNAs'!$A15,$A$4:$AZ$99,36,0)),"",VLOOKUP('Choose Reference miRNAs'!$A15,$A$4:$AZ$99,36,0))</f>
        <v/>
      </c>
      <c r="BI16" s="158" t="str">
        <f>IF(ISERROR(VLOOKUP('Choose Reference miRNAs'!$A15,$A$4:$AZ$99,37,0)),"",VLOOKUP('Choose Reference miRNAs'!$A15,$A$4:$AZ$99,37,0))</f>
        <v/>
      </c>
      <c r="BJ16" s="158" t="str">
        <f>IF(ISERROR(VLOOKUP('Choose Reference miRNAs'!$A15,$A$4:$AZ$99,38,0)),"",VLOOKUP('Choose Reference miRNAs'!$A15,$A$4:$AZ$99,38,0))</f>
        <v/>
      </c>
      <c r="BK16" s="158" t="str">
        <f>IF(ISERROR(VLOOKUP('Choose Reference miRNAs'!$A15,$A$4:$AZ$99,39,0)),"",VLOOKUP('Choose Reference miRNAs'!$A15,$A$4:$AZ$99,38,0))</f>
        <v/>
      </c>
      <c r="BL16" s="159" t="str">
        <f>IF(ISERROR(VLOOKUP('Choose Reference miRNAs'!$A15,$A$4:$AZ$99,40,0)),"",VLOOKUP('Choose Reference miRNAs'!$A15,$A$4:$AZ$99,40,0))</f>
        <v/>
      </c>
      <c r="BM16" s="157" t="str">
        <f>IF(ISERROR(VLOOKUP('Choose Reference miRNAs'!$A15,$A$4:$AZ$99,41,0)),"",VLOOKUP('Choose Reference miRNAs'!$A15,$A$4:$AZ$99,41,0))</f>
        <v/>
      </c>
      <c r="BN16" s="158" t="str">
        <f>IF(ISERROR(VLOOKUP('Choose Reference miRNAs'!$A15,$A$4:$AZ$99,42,0)),"",VLOOKUP('Choose Reference miRNAs'!$A15,$A$4:$AZ$99,42,0))</f>
        <v/>
      </c>
      <c r="BO16" s="158" t="str">
        <f>IF(ISERROR(VLOOKUP('Choose Reference miRNAs'!$A15,$A$4:$AZ$99,43,0)),"",VLOOKUP('Choose Reference miRNAs'!$A15,$A$4:$AZ$99,43,0))</f>
        <v/>
      </c>
      <c r="BP16" s="158" t="str">
        <f>IF(ISERROR(VLOOKUP('Choose Reference miRNAs'!$A15,$A$4:$AZ$99,44,0)),"",VLOOKUP('Choose Reference miRNAs'!$A15,$A$4:$AZ$99,44,0))</f>
        <v/>
      </c>
      <c r="BQ16" s="158" t="str">
        <f>IF(ISERROR(VLOOKUP('Choose Reference miRNAs'!$A15,$A$4:$AZ$99,45,0)),"",VLOOKUP('Choose Reference miRNAs'!$A15,$A$4:$AZ$99,45,0))</f>
        <v/>
      </c>
      <c r="BR16" s="158" t="str">
        <f>IF(ISERROR(VLOOKUP('Choose Reference miRNAs'!$A15,$A$4:$AZ$99,46,0)),"",VLOOKUP('Choose Reference miRNAs'!$A15,$A$4:$AZ$99,46,0))</f>
        <v/>
      </c>
      <c r="BS16" s="158" t="str">
        <f>IF(ISERROR(VLOOKUP('Choose Reference miRNAs'!$A15,$A$4:$AZ$99,47,0)),"",VLOOKUP('Choose Reference miRNAs'!$A15,$A$4:$AZ$99,47,0))</f>
        <v/>
      </c>
      <c r="BT16" s="158" t="str">
        <f>IF(ISERROR(VLOOKUP('Choose Reference miRNAs'!$A15,$A$4:$AZ$99,48,0)),"",VLOOKUP('Choose Reference miRNAs'!$A15,$A$4:$AZ$99,48,0))</f>
        <v/>
      </c>
      <c r="BU16" s="158" t="str">
        <f>IF(ISERROR(VLOOKUP('Choose Reference miRNAs'!$A15,$A$4:$AZ$99,49,0)),"",VLOOKUP('Choose Reference miRNAs'!$A15,$A$4:$AZ$99,49,0))</f>
        <v/>
      </c>
      <c r="BV16" s="158" t="str">
        <f>IF(ISERROR(VLOOKUP('Choose Reference miRNAs'!$A15,$A$4:$AZ$99,50,0)),"",VLOOKUP('Choose Reference miRNAs'!$A15,$A$4:$AZ$99,50,0))</f>
        <v/>
      </c>
      <c r="BW16" s="158" t="str">
        <f>IF(ISERROR(VLOOKUP('Choose Reference miRNAs'!$A15,$A$4:$AZ$99,51,0)),"",VLOOKUP('Choose Reference miRNAs'!$A15,$A$4:$AZ$99,51,0))</f>
        <v/>
      </c>
      <c r="BX16" s="159" t="str">
        <f>IF(ISERROR(VLOOKUP('Choose Reference miRNAs'!$A15,$A$4:$AZ$99,52,0)),"",VLOOKUP('Choose Reference miRNAs'!$A15,$A$4:$AZ$99,52,0))</f>
        <v/>
      </c>
      <c r="BY16" s="114" t="str">
        <f t="shared" si="16"/>
        <v>hsa-miR-184</v>
      </c>
      <c r="BZ16" s="112" t="s">
        <v>44</v>
      </c>
      <c r="CA16" s="113">
        <f t="shared" si="17"/>
        <v>15.46833333333333</v>
      </c>
      <c r="CB16" s="113">
        <f t="shared" si="18"/>
        <v>15.373333333333331</v>
      </c>
      <c r="CC16" s="113">
        <f t="shared" si="19"/>
        <v>14.856666666666666</v>
      </c>
      <c r="CD16" s="113" t="str">
        <f t="shared" si="20"/>
        <v/>
      </c>
      <c r="CE16" s="113" t="str">
        <f t="shared" si="21"/>
        <v/>
      </c>
      <c r="CF16" s="113" t="str">
        <f t="shared" si="22"/>
        <v/>
      </c>
      <c r="CG16" s="113" t="str">
        <f t="shared" si="23"/>
        <v/>
      </c>
      <c r="CH16" s="113" t="str">
        <f t="shared" si="24"/>
        <v/>
      </c>
      <c r="CI16" s="113" t="str">
        <f t="shared" si="25"/>
        <v/>
      </c>
      <c r="CJ16" s="113" t="str">
        <f t="shared" si="26"/>
        <v/>
      </c>
      <c r="CK16" s="113" t="str">
        <f t="shared" si="27"/>
        <v/>
      </c>
      <c r="CL16" s="113" t="str">
        <f t="shared" si="28"/>
        <v/>
      </c>
      <c r="CM16" s="113">
        <f t="shared" si="29"/>
        <v>14.246666666666666</v>
      </c>
      <c r="CN16" s="113">
        <f t="shared" si="30"/>
        <v>14.628333333333334</v>
      </c>
      <c r="CO16" s="113">
        <f t="shared" si="31"/>
        <v>13.025000000000002</v>
      </c>
      <c r="CP16" s="113" t="str">
        <f t="shared" si="32"/>
        <v/>
      </c>
      <c r="CQ16" s="113" t="str">
        <f t="shared" si="33"/>
        <v/>
      </c>
      <c r="CR16" s="113" t="str">
        <f t="shared" si="34"/>
        <v/>
      </c>
      <c r="CS16" s="113" t="str">
        <f t="shared" si="35"/>
        <v/>
      </c>
      <c r="CT16" s="113" t="str">
        <f t="shared" si="36"/>
        <v/>
      </c>
      <c r="CU16" s="113" t="str">
        <f t="shared" si="37"/>
        <v/>
      </c>
      <c r="CV16" s="113" t="str">
        <f t="shared" si="38"/>
        <v/>
      </c>
      <c r="CW16" s="113" t="str">
        <f t="shared" si="39"/>
        <v/>
      </c>
      <c r="CX16" s="113" t="str">
        <f t="shared" si="40"/>
        <v/>
      </c>
      <c r="CY16" s="80">
        <f t="shared" si="41"/>
        <v>15.232777777777775</v>
      </c>
      <c r="CZ16" s="80">
        <f t="shared" si="42"/>
        <v>13.966666666666669</v>
      </c>
      <c r="DA16" s="114" t="str">
        <f t="shared" si="43"/>
        <v>hsa-miR-184</v>
      </c>
      <c r="DB16" s="112" t="s">
        <v>134</v>
      </c>
      <c r="DC16" s="115">
        <f t="shared" si="2"/>
        <v>2.2058078793939433E-5</v>
      </c>
      <c r="DD16" s="115">
        <f t="shared" si="3"/>
        <v>2.3559470927800586E-5</v>
      </c>
      <c r="DE16" s="115">
        <f t="shared" si="4"/>
        <v>3.3705261253184569E-5</v>
      </c>
      <c r="DF16" s="115" t="str">
        <f t="shared" si="5"/>
        <v/>
      </c>
      <c r="DG16" s="115" t="str">
        <f t="shared" si="6"/>
        <v/>
      </c>
      <c r="DH16" s="115" t="str">
        <f t="shared" si="7"/>
        <v/>
      </c>
      <c r="DI16" s="115" t="str">
        <f t="shared" si="8"/>
        <v/>
      </c>
      <c r="DJ16" s="115" t="str">
        <f t="shared" si="9"/>
        <v/>
      </c>
      <c r="DK16" s="115" t="str">
        <f t="shared" si="10"/>
        <v/>
      </c>
      <c r="DL16" s="115" t="str">
        <f t="shared" si="11"/>
        <v/>
      </c>
      <c r="DM16" s="115" t="str">
        <f t="shared" si="44"/>
        <v/>
      </c>
      <c r="DN16" s="115" t="str">
        <f t="shared" si="45"/>
        <v/>
      </c>
      <c r="DO16" s="115">
        <f t="shared" si="13"/>
        <v>5.144296537809444E-5</v>
      </c>
      <c r="DP16" s="115">
        <f t="shared" si="13"/>
        <v>3.9485067074160793E-5</v>
      </c>
      <c r="DQ16" s="115">
        <f t="shared" si="13"/>
        <v>1.1997321759585577E-4</v>
      </c>
      <c r="DR16" s="115" t="str">
        <f t="shared" si="13"/>
        <v/>
      </c>
      <c r="DS16" s="115" t="str">
        <f t="shared" si="13"/>
        <v/>
      </c>
      <c r="DT16" s="115" t="str">
        <f t="shared" si="13"/>
        <v/>
      </c>
      <c r="DU16" s="115" t="str">
        <f t="shared" si="13"/>
        <v/>
      </c>
      <c r="DV16" s="115" t="str">
        <f t="shared" si="13"/>
        <v/>
      </c>
      <c r="DW16" s="115" t="str">
        <f t="shared" si="13"/>
        <v/>
      </c>
      <c r="DX16" s="115" t="str">
        <f t="shared" si="13"/>
        <v/>
      </c>
      <c r="DY16" s="115" t="str">
        <f t="shared" si="46"/>
        <v/>
      </c>
      <c r="DZ16" s="115" t="str">
        <f t="shared" si="47"/>
        <v/>
      </c>
    </row>
    <row r="17" spans="1:130" ht="15" customHeight="1" x14ac:dyDescent="0.25">
      <c r="A17" s="119" t="str">
        <f>'miRNA Table'!C16</f>
        <v>hsa-miR-214-3p</v>
      </c>
      <c r="B17" s="112" t="s">
        <v>45</v>
      </c>
      <c r="C17" s="113">
        <f>IF('Test Sample Data'!C16="","",IF(SUM('Test Sample Data'!C$3:C$98)&gt;10,IF(AND(ISNUMBER('Test Sample Data'!C16),'Test Sample Data'!C16&lt;$C$101,'Test Sample Data'!C16&gt;0),'Test Sample Data'!C16,$C$101),""))</f>
        <v>33.1</v>
      </c>
      <c r="D17" s="113">
        <f>IF('Test Sample Data'!D16="","",IF(SUM('Test Sample Data'!D$3:D$98)&gt;10,IF(AND(ISNUMBER('Test Sample Data'!D16),'Test Sample Data'!D16&lt;$C$101,'Test Sample Data'!D16&gt;0),'Test Sample Data'!D16,$C$101),""))</f>
        <v>33.11</v>
      </c>
      <c r="E17" s="113">
        <f>IF('Test Sample Data'!E16="","",IF(SUM('Test Sample Data'!E$3:E$98)&gt;10,IF(AND(ISNUMBER('Test Sample Data'!E16),'Test Sample Data'!E16&lt;$C$101,'Test Sample Data'!E16&gt;0),'Test Sample Data'!E16,$C$101),""))</f>
        <v>33.130000000000003</v>
      </c>
      <c r="F17" s="113" t="str">
        <f>IF('Test Sample Data'!F16="","",IF(SUM('Test Sample Data'!F$3:F$98)&gt;10,IF(AND(ISNUMBER('Test Sample Data'!F16),'Test Sample Data'!F16&lt;$C$101,'Test Sample Data'!F16&gt;0),'Test Sample Data'!F16,$C$101),""))</f>
        <v/>
      </c>
      <c r="G17" s="113" t="str">
        <f>IF('Test Sample Data'!G16="","",IF(SUM('Test Sample Data'!G$3:G$98)&gt;10,IF(AND(ISNUMBER('Test Sample Data'!G16),'Test Sample Data'!G16&lt;$C$101,'Test Sample Data'!G16&gt;0),'Test Sample Data'!G16,$C$101),""))</f>
        <v/>
      </c>
      <c r="H17" s="113" t="str">
        <f>IF('Test Sample Data'!H16="","",IF(SUM('Test Sample Data'!H$3:H$98)&gt;10,IF(AND(ISNUMBER('Test Sample Data'!H16),'Test Sample Data'!H16&lt;$C$101,'Test Sample Data'!H16&gt;0),'Test Sample Data'!H16,$C$101),""))</f>
        <v/>
      </c>
      <c r="I17" s="113" t="str">
        <f>IF('Test Sample Data'!I16="","",IF(SUM('Test Sample Data'!I$3:I$98)&gt;10,IF(AND(ISNUMBER('Test Sample Data'!I16),'Test Sample Data'!I16&lt;$C$101,'Test Sample Data'!I16&gt;0),'Test Sample Data'!I16,$C$101),""))</f>
        <v/>
      </c>
      <c r="J17" s="113" t="str">
        <f>IF('Test Sample Data'!J16="","",IF(SUM('Test Sample Data'!J$3:J$98)&gt;10,IF(AND(ISNUMBER('Test Sample Data'!J16),'Test Sample Data'!J16&lt;$C$101,'Test Sample Data'!J16&gt;0),'Test Sample Data'!J16,$C$101),""))</f>
        <v/>
      </c>
      <c r="K17" s="113" t="str">
        <f>IF('Test Sample Data'!K16="","",IF(SUM('Test Sample Data'!K$3:K$98)&gt;10,IF(AND(ISNUMBER('Test Sample Data'!K16),'Test Sample Data'!K16&lt;$C$101,'Test Sample Data'!K16&gt;0),'Test Sample Data'!K16,$C$101),""))</f>
        <v/>
      </c>
      <c r="L17" s="113" t="str">
        <f>IF('Test Sample Data'!L16="","",IF(SUM('Test Sample Data'!L$3:L$98)&gt;10,IF(AND(ISNUMBER('Test Sample Data'!L16),'Test Sample Data'!L16&lt;$C$101,'Test Sample Data'!L16&gt;0),'Test Sample Data'!L16,$C$101),""))</f>
        <v/>
      </c>
      <c r="M17" s="113" t="str">
        <f>IF('Test Sample Data'!M16="","",IF(SUM('Test Sample Data'!M$3:M$98)&gt;10,IF(AND(ISNUMBER('Test Sample Data'!M16),'Test Sample Data'!M16&lt;$C$101,'Test Sample Data'!M16&gt;0),'Test Sample Data'!M16,$C$101),""))</f>
        <v/>
      </c>
      <c r="N17" s="113" t="str">
        <f>IF('Test Sample Data'!N16="","",IF(SUM('Test Sample Data'!N$3:N$98)&gt;10,IF(AND(ISNUMBER('Test Sample Data'!N16),'Test Sample Data'!N16&lt;$C$101,'Test Sample Data'!N16&gt;0),'Test Sample Data'!N16,$C$101),""))</f>
        <v/>
      </c>
      <c r="O17" s="112" t="str">
        <f>'miRNA Table'!C16</f>
        <v>hsa-miR-214-3p</v>
      </c>
      <c r="P17" s="112" t="s">
        <v>45</v>
      </c>
      <c r="Q17" s="113">
        <f>IF('Control Sample Data'!C16="","",IF(SUM('Control Sample Data'!C$3:C$98)&gt;10,IF(AND(ISNUMBER('Control Sample Data'!C16),'Control Sample Data'!C16&lt;$C$101,'Control Sample Data'!C16&gt;0),'Control Sample Data'!C16,$C$101),""))</f>
        <v>33.130000000000003</v>
      </c>
      <c r="R17" s="113">
        <f>IF('Control Sample Data'!D16="","",IF(SUM('Control Sample Data'!D$3:D$98)&gt;10,IF(AND(ISNUMBER('Control Sample Data'!D16),'Control Sample Data'!D16&lt;$C$101,'Control Sample Data'!D16&gt;0),'Control Sample Data'!D16,$C$101),""))</f>
        <v>35</v>
      </c>
      <c r="S17" s="113">
        <f>IF('Control Sample Data'!E16="","",IF(SUM('Control Sample Data'!E$3:E$98)&gt;10,IF(AND(ISNUMBER('Control Sample Data'!E16),'Control Sample Data'!E16&lt;$C$101,'Control Sample Data'!E16&gt;0),'Control Sample Data'!E16,$C$101),""))</f>
        <v>34.1</v>
      </c>
      <c r="T17" s="113" t="str">
        <f>IF('Control Sample Data'!F16="","",IF(SUM('Control Sample Data'!F$3:F$98)&gt;10,IF(AND(ISNUMBER('Control Sample Data'!F16),'Control Sample Data'!F16&lt;$C$101,'Control Sample Data'!F16&gt;0),'Control Sample Data'!F16,$C$101),""))</f>
        <v/>
      </c>
      <c r="U17" s="113" t="str">
        <f>IF('Control Sample Data'!G16="","",IF(SUM('Control Sample Data'!G$3:G$98)&gt;10,IF(AND(ISNUMBER('Control Sample Data'!G16),'Control Sample Data'!G16&lt;$C$101,'Control Sample Data'!G16&gt;0),'Control Sample Data'!G16,$C$101),""))</f>
        <v/>
      </c>
      <c r="V17" s="113" t="str">
        <f>IF('Control Sample Data'!H16="","",IF(SUM('Control Sample Data'!H$3:H$98)&gt;10,IF(AND(ISNUMBER('Control Sample Data'!H16),'Control Sample Data'!H16&lt;$C$101,'Control Sample Data'!H16&gt;0),'Control Sample Data'!H16,$C$101),""))</f>
        <v/>
      </c>
      <c r="W17" s="113" t="str">
        <f>IF('Control Sample Data'!I16="","",IF(SUM('Control Sample Data'!I$3:I$98)&gt;10,IF(AND(ISNUMBER('Control Sample Data'!I16),'Control Sample Data'!I16&lt;$C$101,'Control Sample Data'!I16&gt;0),'Control Sample Data'!I16,$C$101),""))</f>
        <v/>
      </c>
      <c r="X17" s="113" t="str">
        <f>IF('Control Sample Data'!J16="","",IF(SUM('Control Sample Data'!J$3:J$98)&gt;10,IF(AND(ISNUMBER('Control Sample Data'!J16),'Control Sample Data'!J16&lt;$C$101,'Control Sample Data'!J16&gt;0),'Control Sample Data'!J16,$C$101),""))</f>
        <v/>
      </c>
      <c r="Y17" s="113" t="str">
        <f>IF('Control Sample Data'!K16="","",IF(SUM('Control Sample Data'!K$3:K$98)&gt;10,IF(AND(ISNUMBER('Control Sample Data'!K16),'Control Sample Data'!K16&lt;$C$101,'Control Sample Data'!K16&gt;0),'Control Sample Data'!K16,$C$101),""))</f>
        <v/>
      </c>
      <c r="Z17" s="113" t="str">
        <f>IF('Control Sample Data'!L16="","",IF(SUM('Control Sample Data'!L$3:L$98)&gt;10,IF(AND(ISNUMBER('Control Sample Data'!L16),'Control Sample Data'!L16&lt;$C$101,'Control Sample Data'!L16&gt;0),'Control Sample Data'!L16,$C$101),""))</f>
        <v/>
      </c>
      <c r="AA17" s="113" t="str">
        <f>IF('Control Sample Data'!M16="","",IF(SUM('Control Sample Data'!M$3:M$98)&gt;10,IF(AND(ISNUMBER('Control Sample Data'!M16),'Control Sample Data'!M16&lt;$C$101,'Control Sample Data'!M16&gt;0),'Control Sample Data'!M16,$C$101),""))</f>
        <v/>
      </c>
      <c r="AB17" s="144" t="str">
        <f>IF('Control Sample Data'!N16="","",IF(SUM('Control Sample Data'!N$3:N$98)&gt;10,IF(AND(ISNUMBER('Control Sample Data'!N16),'Control Sample Data'!N16&lt;$C$101,'Control Sample Data'!N16&gt;0),'Control Sample Data'!N16,$C$101),""))</f>
        <v/>
      </c>
      <c r="AC17" s="147">
        <f>IF(C17="","",IF(AND('miRNA Table'!$F$4="YES",'miRNA Table'!$F$6="YES"),C17-C$103,C17))</f>
        <v>33.1</v>
      </c>
      <c r="AD17" s="148">
        <f>IF(D17="","",IF(AND('miRNA Table'!$F$4="YES",'miRNA Table'!$F$6="YES"),D17-D$103,D17))</f>
        <v>33.11</v>
      </c>
      <c r="AE17" s="148">
        <f>IF(E17="","",IF(AND('miRNA Table'!$F$4="YES",'miRNA Table'!$F$6="YES"),E17-E$103,E17))</f>
        <v>33.130000000000003</v>
      </c>
      <c r="AF17" s="148" t="str">
        <f>IF(F17="","",IF(AND('miRNA Table'!$F$4="YES",'miRNA Table'!$F$6="YES"),F17-F$103,F17))</f>
        <v/>
      </c>
      <c r="AG17" s="148" t="str">
        <f>IF(G17="","",IF(AND('miRNA Table'!$F$4="YES",'miRNA Table'!$F$6="YES"),G17-G$103,G17))</f>
        <v/>
      </c>
      <c r="AH17" s="148" t="str">
        <f>IF(H17="","",IF(AND('miRNA Table'!$F$4="YES",'miRNA Table'!$F$6="YES"),H17-H$103,H17))</f>
        <v/>
      </c>
      <c r="AI17" s="148" t="str">
        <f>IF(I17="","",IF(AND('miRNA Table'!$F$4="YES",'miRNA Table'!$F$6="YES"),I17-I$103,I17))</f>
        <v/>
      </c>
      <c r="AJ17" s="148" t="str">
        <f>IF(J17="","",IF(AND('miRNA Table'!$F$4="YES",'miRNA Table'!$F$6="YES"),J17-J$103,J17))</f>
        <v/>
      </c>
      <c r="AK17" s="148" t="str">
        <f>IF(K17="","",IF(AND('miRNA Table'!$F$4="YES",'miRNA Table'!$F$6="YES"),K17-K$103,K17))</f>
        <v/>
      </c>
      <c r="AL17" s="148" t="str">
        <f>IF(L17="","",IF(AND('miRNA Table'!$F$4="YES",'miRNA Table'!$F$6="YES"),L17-L$103,L17))</f>
        <v/>
      </c>
      <c r="AM17" s="148" t="str">
        <f>IF(M17="","",IF(AND('miRNA Table'!$F$4="YES",'miRNA Table'!$F$6="YES"),M17-M$103,M17))</f>
        <v/>
      </c>
      <c r="AN17" s="149" t="str">
        <f>IF(N17="","",IF(AND('miRNA Table'!$F$4="YES",'miRNA Table'!$F$6="YES"),N17-N$103,N17))</f>
        <v/>
      </c>
      <c r="AO17" s="147">
        <f>IF(Q17="","",IF(AND('miRNA Table'!$F$4="YES",'miRNA Table'!$F$6="YES"),Q17-Q$103,Q17))</f>
        <v>33.130000000000003</v>
      </c>
      <c r="AP17" s="148">
        <f>IF(R17="","",IF(AND('miRNA Table'!$F$4="YES",'miRNA Table'!$F$6="YES"),R17-R$103,R17))</f>
        <v>35</v>
      </c>
      <c r="AQ17" s="148">
        <f>IF(S17="","",IF(AND('miRNA Table'!$F$4="YES",'miRNA Table'!$F$6="YES"),S17-S$103,S17))</f>
        <v>34.1</v>
      </c>
      <c r="AR17" s="148" t="str">
        <f>IF(T17="","",IF(AND('miRNA Table'!$F$4="YES",'miRNA Table'!$F$6="YES"),T17-T$103,T17))</f>
        <v/>
      </c>
      <c r="AS17" s="148" t="str">
        <f>IF(U17="","",IF(AND('miRNA Table'!$F$4="YES",'miRNA Table'!$F$6="YES"),U17-U$103,U17))</f>
        <v/>
      </c>
      <c r="AT17" s="148" t="str">
        <f>IF(V17="","",IF(AND('miRNA Table'!$F$4="YES",'miRNA Table'!$F$6="YES"),V17-V$103,V17))</f>
        <v/>
      </c>
      <c r="AU17" s="148" t="str">
        <f>IF(W17="","",IF(AND('miRNA Table'!$F$4="YES",'miRNA Table'!$F$6="YES"),W17-W$103,W17))</f>
        <v/>
      </c>
      <c r="AV17" s="148" t="str">
        <f>IF(X17="","",IF(AND('miRNA Table'!$F$4="YES",'miRNA Table'!$F$6="YES"),X17-X$103,X17))</f>
        <v/>
      </c>
      <c r="AW17" s="148" t="str">
        <f>IF(Y17="","",IF(AND('miRNA Table'!$F$4="YES",'miRNA Table'!$F$6="YES"),Y17-Y$103,Y17))</f>
        <v/>
      </c>
      <c r="AX17" s="148" t="str">
        <f>IF(Z17="","",IF(AND('miRNA Table'!$F$4="YES",'miRNA Table'!$F$6="YES"),Z17-Z$103,Z17))</f>
        <v/>
      </c>
      <c r="AY17" s="148" t="str">
        <f>IF(AA17="","",IF(AND('miRNA Table'!$F$4="YES",'miRNA Table'!$F$6="YES"),AA17-AA$103,AA17))</f>
        <v/>
      </c>
      <c r="AZ17" s="149" t="str">
        <f>IF(AB17="","",IF(AND('miRNA Table'!$F$4="YES",'miRNA Table'!$F$6="YES"),AB17-AB$103,AB17))</f>
        <v/>
      </c>
      <c r="BA17" s="157" t="str">
        <f>IF(ISERROR(VLOOKUP('Choose Reference miRNAs'!$A16,$A$4:$AZ$99,29,0)),"",VLOOKUP('Choose Reference miRNAs'!$A16,$A$4:$AZ$99,29,0))</f>
        <v/>
      </c>
      <c r="BB17" s="158" t="str">
        <f>IF(ISERROR(VLOOKUP('Choose Reference miRNAs'!$A16,$A$4:$AZ$99,30,0)),"",VLOOKUP('Choose Reference miRNAs'!$A16,$A$4:$AZ$99,30,0))</f>
        <v/>
      </c>
      <c r="BC17" s="158" t="str">
        <f>IF(ISERROR(VLOOKUP('Choose Reference miRNAs'!$A16,$A$4:$AZ$99,31,0)),"",VLOOKUP('Choose Reference miRNAs'!$A16,$A$4:$AZ$99,31,0))</f>
        <v/>
      </c>
      <c r="BD17" s="158" t="str">
        <f>IF(ISERROR(VLOOKUP('Choose Reference miRNAs'!$A16,$A$4:$AZ$99,32,0)),"",VLOOKUP('Choose Reference miRNAs'!$A16,$A$4:$AZ$99,32,0))</f>
        <v/>
      </c>
      <c r="BE17" s="158" t="str">
        <f>IF(ISERROR(VLOOKUP('Choose Reference miRNAs'!$A16,$A$4:$AZ$99,33,0)),"",VLOOKUP('Choose Reference miRNAs'!$A16,$A$4:$AZ$99,33,0))</f>
        <v/>
      </c>
      <c r="BF17" s="158" t="str">
        <f>IF(ISERROR(VLOOKUP('Choose Reference miRNAs'!$A16,$A$4:$AZ$99,34,0)),"",VLOOKUP('Choose Reference miRNAs'!$A16,$A$4:$AZ$99,34,0))</f>
        <v/>
      </c>
      <c r="BG17" s="158" t="str">
        <f>IF(ISERROR(VLOOKUP('Choose Reference miRNAs'!$A16,$A$4:$AZ$99,35,0)),"",VLOOKUP('Choose Reference miRNAs'!$A16,$A$4:$AZ$99,35,0))</f>
        <v/>
      </c>
      <c r="BH17" s="158" t="str">
        <f>IF(ISERROR(VLOOKUP('Choose Reference miRNAs'!$A16,$A$4:$AZ$99,36,0)),"",VLOOKUP('Choose Reference miRNAs'!$A16,$A$4:$AZ$99,36,0))</f>
        <v/>
      </c>
      <c r="BI17" s="158" t="str">
        <f>IF(ISERROR(VLOOKUP('Choose Reference miRNAs'!$A16,$A$4:$AZ$99,37,0)),"",VLOOKUP('Choose Reference miRNAs'!$A16,$A$4:$AZ$99,37,0))</f>
        <v/>
      </c>
      <c r="BJ17" s="158" t="str">
        <f>IF(ISERROR(VLOOKUP('Choose Reference miRNAs'!$A16,$A$4:$AZ$99,38,0)),"",VLOOKUP('Choose Reference miRNAs'!$A16,$A$4:$AZ$99,38,0))</f>
        <v/>
      </c>
      <c r="BK17" s="158" t="str">
        <f>IF(ISERROR(VLOOKUP('Choose Reference miRNAs'!$A16,$A$4:$AZ$99,39,0)),"",VLOOKUP('Choose Reference miRNAs'!$A16,$A$4:$AZ$99,38,0))</f>
        <v/>
      </c>
      <c r="BL17" s="159" t="str">
        <f>IF(ISERROR(VLOOKUP('Choose Reference miRNAs'!$A16,$A$4:$AZ$99,40,0)),"",VLOOKUP('Choose Reference miRNAs'!$A16,$A$4:$AZ$99,40,0))</f>
        <v/>
      </c>
      <c r="BM17" s="157" t="str">
        <f>IF(ISERROR(VLOOKUP('Choose Reference miRNAs'!$A16,$A$4:$AZ$99,41,0)),"",VLOOKUP('Choose Reference miRNAs'!$A16,$A$4:$AZ$99,41,0))</f>
        <v/>
      </c>
      <c r="BN17" s="158" t="str">
        <f>IF(ISERROR(VLOOKUP('Choose Reference miRNAs'!$A16,$A$4:$AZ$99,42,0)),"",VLOOKUP('Choose Reference miRNAs'!$A16,$A$4:$AZ$99,42,0))</f>
        <v/>
      </c>
      <c r="BO17" s="158" t="str">
        <f>IF(ISERROR(VLOOKUP('Choose Reference miRNAs'!$A16,$A$4:$AZ$99,43,0)),"",VLOOKUP('Choose Reference miRNAs'!$A16,$A$4:$AZ$99,43,0))</f>
        <v/>
      </c>
      <c r="BP17" s="158" t="str">
        <f>IF(ISERROR(VLOOKUP('Choose Reference miRNAs'!$A16,$A$4:$AZ$99,44,0)),"",VLOOKUP('Choose Reference miRNAs'!$A16,$A$4:$AZ$99,44,0))</f>
        <v/>
      </c>
      <c r="BQ17" s="158" t="str">
        <f>IF(ISERROR(VLOOKUP('Choose Reference miRNAs'!$A16,$A$4:$AZ$99,45,0)),"",VLOOKUP('Choose Reference miRNAs'!$A16,$A$4:$AZ$99,45,0))</f>
        <v/>
      </c>
      <c r="BR17" s="158" t="str">
        <f>IF(ISERROR(VLOOKUP('Choose Reference miRNAs'!$A16,$A$4:$AZ$99,46,0)),"",VLOOKUP('Choose Reference miRNAs'!$A16,$A$4:$AZ$99,46,0))</f>
        <v/>
      </c>
      <c r="BS17" s="158" t="str">
        <f>IF(ISERROR(VLOOKUP('Choose Reference miRNAs'!$A16,$A$4:$AZ$99,47,0)),"",VLOOKUP('Choose Reference miRNAs'!$A16,$A$4:$AZ$99,47,0))</f>
        <v/>
      </c>
      <c r="BT17" s="158" t="str">
        <f>IF(ISERROR(VLOOKUP('Choose Reference miRNAs'!$A16,$A$4:$AZ$99,48,0)),"",VLOOKUP('Choose Reference miRNAs'!$A16,$A$4:$AZ$99,48,0))</f>
        <v/>
      </c>
      <c r="BU17" s="158" t="str">
        <f>IF(ISERROR(VLOOKUP('Choose Reference miRNAs'!$A16,$A$4:$AZ$99,49,0)),"",VLOOKUP('Choose Reference miRNAs'!$A16,$A$4:$AZ$99,49,0))</f>
        <v/>
      </c>
      <c r="BV17" s="158" t="str">
        <f>IF(ISERROR(VLOOKUP('Choose Reference miRNAs'!$A16,$A$4:$AZ$99,50,0)),"",VLOOKUP('Choose Reference miRNAs'!$A16,$A$4:$AZ$99,50,0))</f>
        <v/>
      </c>
      <c r="BW17" s="158" t="str">
        <f>IF(ISERROR(VLOOKUP('Choose Reference miRNAs'!$A16,$A$4:$AZ$99,51,0)),"",VLOOKUP('Choose Reference miRNAs'!$A16,$A$4:$AZ$99,51,0))</f>
        <v/>
      </c>
      <c r="BX17" s="159" t="str">
        <f>IF(ISERROR(VLOOKUP('Choose Reference miRNAs'!$A16,$A$4:$AZ$99,52,0)),"",VLOOKUP('Choose Reference miRNAs'!$A16,$A$4:$AZ$99,52,0))</f>
        <v/>
      </c>
      <c r="BY17" s="114" t="str">
        <f t="shared" si="16"/>
        <v>hsa-miR-214-3p</v>
      </c>
      <c r="BZ17" s="112" t="s">
        <v>45</v>
      </c>
      <c r="CA17" s="113">
        <f t="shared" si="17"/>
        <v>13.568333333333332</v>
      </c>
      <c r="CB17" s="113">
        <f t="shared" si="18"/>
        <v>13.483333333333331</v>
      </c>
      <c r="CC17" s="113">
        <f t="shared" si="19"/>
        <v>13.54666666666667</v>
      </c>
      <c r="CD17" s="113" t="str">
        <f t="shared" si="20"/>
        <v/>
      </c>
      <c r="CE17" s="113" t="str">
        <f t="shared" si="21"/>
        <v/>
      </c>
      <c r="CF17" s="113" t="str">
        <f t="shared" si="22"/>
        <v/>
      </c>
      <c r="CG17" s="113" t="str">
        <f t="shared" si="23"/>
        <v/>
      </c>
      <c r="CH17" s="113" t="str">
        <f t="shared" si="24"/>
        <v/>
      </c>
      <c r="CI17" s="113" t="str">
        <f t="shared" si="25"/>
        <v/>
      </c>
      <c r="CJ17" s="113" t="str">
        <f t="shared" si="26"/>
        <v/>
      </c>
      <c r="CK17" s="113" t="str">
        <f t="shared" si="27"/>
        <v/>
      </c>
      <c r="CL17" s="113" t="str">
        <f t="shared" si="28"/>
        <v/>
      </c>
      <c r="CM17" s="113">
        <f t="shared" si="29"/>
        <v>13.276666666666667</v>
      </c>
      <c r="CN17" s="113">
        <f t="shared" si="30"/>
        <v>15.268333333333334</v>
      </c>
      <c r="CO17" s="113">
        <f t="shared" si="31"/>
        <v>14.205000000000002</v>
      </c>
      <c r="CP17" s="113" t="str">
        <f t="shared" si="32"/>
        <v/>
      </c>
      <c r="CQ17" s="113" t="str">
        <f t="shared" si="33"/>
        <v/>
      </c>
      <c r="CR17" s="113" t="str">
        <f t="shared" si="34"/>
        <v/>
      </c>
      <c r="CS17" s="113" t="str">
        <f t="shared" si="35"/>
        <v/>
      </c>
      <c r="CT17" s="113" t="str">
        <f t="shared" si="36"/>
        <v/>
      </c>
      <c r="CU17" s="113" t="str">
        <f t="shared" si="37"/>
        <v/>
      </c>
      <c r="CV17" s="113" t="str">
        <f t="shared" si="38"/>
        <v/>
      </c>
      <c r="CW17" s="113" t="str">
        <f t="shared" si="39"/>
        <v/>
      </c>
      <c r="CX17" s="113" t="str">
        <f t="shared" si="40"/>
        <v/>
      </c>
      <c r="CY17" s="80">
        <f t="shared" si="41"/>
        <v>13.532777777777776</v>
      </c>
      <c r="CZ17" s="80">
        <f t="shared" si="42"/>
        <v>14.25</v>
      </c>
      <c r="DA17" s="114" t="str">
        <f t="shared" si="43"/>
        <v>hsa-miR-214-3p</v>
      </c>
      <c r="DB17" s="112" t="s">
        <v>135</v>
      </c>
      <c r="DC17" s="115">
        <f t="shared" si="2"/>
        <v>8.2323660978655616E-5</v>
      </c>
      <c r="DD17" s="115">
        <f t="shared" si="3"/>
        <v>8.7319698024613122E-5</v>
      </c>
      <c r="DE17" s="115">
        <f t="shared" si="4"/>
        <v>8.3569343808055917E-5</v>
      </c>
      <c r="DF17" s="115" t="str">
        <f t="shared" si="5"/>
        <v/>
      </c>
      <c r="DG17" s="115" t="str">
        <f t="shared" si="6"/>
        <v/>
      </c>
      <c r="DH17" s="115" t="str">
        <f t="shared" si="7"/>
        <v/>
      </c>
      <c r="DI17" s="115" t="str">
        <f t="shared" si="8"/>
        <v/>
      </c>
      <c r="DJ17" s="115" t="str">
        <f t="shared" si="9"/>
        <v/>
      </c>
      <c r="DK17" s="115" t="str">
        <f t="shared" si="10"/>
        <v/>
      </c>
      <c r="DL17" s="115" t="str">
        <f t="shared" si="11"/>
        <v/>
      </c>
      <c r="DM17" s="115" t="str">
        <f t="shared" si="44"/>
        <v/>
      </c>
      <c r="DN17" s="115" t="str">
        <f t="shared" si="45"/>
        <v/>
      </c>
      <c r="DO17" s="115">
        <f t="shared" si="13"/>
        <v>1.0076856891873448E-4</v>
      </c>
      <c r="DP17" s="115">
        <f t="shared" si="13"/>
        <v>2.5338078824993164E-5</v>
      </c>
      <c r="DQ17" s="115">
        <f t="shared" si="13"/>
        <v>5.295035932324624E-5</v>
      </c>
      <c r="DR17" s="115" t="str">
        <f t="shared" si="13"/>
        <v/>
      </c>
      <c r="DS17" s="115" t="str">
        <f t="shared" si="13"/>
        <v/>
      </c>
      <c r="DT17" s="115" t="str">
        <f t="shared" si="13"/>
        <v/>
      </c>
      <c r="DU17" s="115" t="str">
        <f t="shared" si="13"/>
        <v/>
      </c>
      <c r="DV17" s="115" t="str">
        <f t="shared" si="13"/>
        <v/>
      </c>
      <c r="DW17" s="115" t="str">
        <f t="shared" si="13"/>
        <v/>
      </c>
      <c r="DX17" s="115" t="str">
        <f t="shared" si="13"/>
        <v/>
      </c>
      <c r="DY17" s="115" t="str">
        <f t="shared" si="46"/>
        <v/>
      </c>
      <c r="DZ17" s="115" t="str">
        <f t="shared" si="47"/>
        <v/>
      </c>
    </row>
    <row r="18" spans="1:130" ht="15" customHeight="1" x14ac:dyDescent="0.25">
      <c r="A18" s="119" t="str">
        <f>'miRNA Table'!C17</f>
        <v>hsa-miR-15a-5p</v>
      </c>
      <c r="B18" s="112" t="s">
        <v>46</v>
      </c>
      <c r="C18" s="113">
        <f>IF('Test Sample Data'!C17="","",IF(SUM('Test Sample Data'!C$3:C$98)&gt;10,IF(AND(ISNUMBER('Test Sample Data'!C17),'Test Sample Data'!C17&lt;$C$101,'Test Sample Data'!C17&gt;0),'Test Sample Data'!C17,$C$101),""))</f>
        <v>25.02</v>
      </c>
      <c r="D18" s="113">
        <f>IF('Test Sample Data'!D17="","",IF(SUM('Test Sample Data'!D$3:D$98)&gt;10,IF(AND(ISNUMBER('Test Sample Data'!D17),'Test Sample Data'!D17&lt;$C$101,'Test Sample Data'!D17&gt;0),'Test Sample Data'!D17,$C$101),""))</f>
        <v>25</v>
      </c>
      <c r="E18" s="113">
        <f>IF('Test Sample Data'!E17="","",IF(SUM('Test Sample Data'!E$3:E$98)&gt;10,IF(AND(ISNUMBER('Test Sample Data'!E17),'Test Sample Data'!E17&lt;$C$101,'Test Sample Data'!E17&gt;0),'Test Sample Data'!E17,$C$101),""))</f>
        <v>24.89</v>
      </c>
      <c r="F18" s="113" t="str">
        <f>IF('Test Sample Data'!F17="","",IF(SUM('Test Sample Data'!F$3:F$98)&gt;10,IF(AND(ISNUMBER('Test Sample Data'!F17),'Test Sample Data'!F17&lt;$C$101,'Test Sample Data'!F17&gt;0),'Test Sample Data'!F17,$C$101),""))</f>
        <v/>
      </c>
      <c r="G18" s="113" t="str">
        <f>IF('Test Sample Data'!G17="","",IF(SUM('Test Sample Data'!G$3:G$98)&gt;10,IF(AND(ISNUMBER('Test Sample Data'!G17),'Test Sample Data'!G17&lt;$C$101,'Test Sample Data'!G17&gt;0),'Test Sample Data'!G17,$C$101),""))</f>
        <v/>
      </c>
      <c r="H18" s="113" t="str">
        <f>IF('Test Sample Data'!H17="","",IF(SUM('Test Sample Data'!H$3:H$98)&gt;10,IF(AND(ISNUMBER('Test Sample Data'!H17),'Test Sample Data'!H17&lt;$C$101,'Test Sample Data'!H17&gt;0),'Test Sample Data'!H17,$C$101),""))</f>
        <v/>
      </c>
      <c r="I18" s="113" t="str">
        <f>IF('Test Sample Data'!I17="","",IF(SUM('Test Sample Data'!I$3:I$98)&gt;10,IF(AND(ISNUMBER('Test Sample Data'!I17),'Test Sample Data'!I17&lt;$C$101,'Test Sample Data'!I17&gt;0),'Test Sample Data'!I17,$C$101),""))</f>
        <v/>
      </c>
      <c r="J18" s="113" t="str">
        <f>IF('Test Sample Data'!J17="","",IF(SUM('Test Sample Data'!J$3:J$98)&gt;10,IF(AND(ISNUMBER('Test Sample Data'!J17),'Test Sample Data'!J17&lt;$C$101,'Test Sample Data'!J17&gt;0),'Test Sample Data'!J17,$C$101),""))</f>
        <v/>
      </c>
      <c r="K18" s="113" t="str">
        <f>IF('Test Sample Data'!K17="","",IF(SUM('Test Sample Data'!K$3:K$98)&gt;10,IF(AND(ISNUMBER('Test Sample Data'!K17),'Test Sample Data'!K17&lt;$C$101,'Test Sample Data'!K17&gt;0),'Test Sample Data'!K17,$C$101),""))</f>
        <v/>
      </c>
      <c r="L18" s="113" t="str">
        <f>IF('Test Sample Data'!L17="","",IF(SUM('Test Sample Data'!L$3:L$98)&gt;10,IF(AND(ISNUMBER('Test Sample Data'!L17),'Test Sample Data'!L17&lt;$C$101,'Test Sample Data'!L17&gt;0),'Test Sample Data'!L17,$C$101),""))</f>
        <v/>
      </c>
      <c r="M18" s="113" t="str">
        <f>IF('Test Sample Data'!M17="","",IF(SUM('Test Sample Data'!M$3:M$98)&gt;10,IF(AND(ISNUMBER('Test Sample Data'!M17),'Test Sample Data'!M17&lt;$C$101,'Test Sample Data'!M17&gt;0),'Test Sample Data'!M17,$C$101),""))</f>
        <v/>
      </c>
      <c r="N18" s="113" t="str">
        <f>IF('Test Sample Data'!N17="","",IF(SUM('Test Sample Data'!N$3:N$98)&gt;10,IF(AND(ISNUMBER('Test Sample Data'!N17),'Test Sample Data'!N17&lt;$C$101,'Test Sample Data'!N17&gt;0),'Test Sample Data'!N17,$C$101),""))</f>
        <v/>
      </c>
      <c r="O18" s="112" t="str">
        <f>'miRNA Table'!C17</f>
        <v>hsa-miR-15a-5p</v>
      </c>
      <c r="P18" s="112" t="s">
        <v>46</v>
      </c>
      <c r="Q18" s="113">
        <f>IF('Control Sample Data'!C17="","",IF(SUM('Control Sample Data'!C$3:C$98)&gt;10,IF(AND(ISNUMBER('Control Sample Data'!C17),'Control Sample Data'!C17&lt;$C$101,'Control Sample Data'!C17&gt;0),'Control Sample Data'!C17,$C$101),""))</f>
        <v>25.3</v>
      </c>
      <c r="R18" s="113">
        <f>IF('Control Sample Data'!D17="","",IF(SUM('Control Sample Data'!D$3:D$98)&gt;10,IF(AND(ISNUMBER('Control Sample Data'!D17),'Control Sample Data'!D17&lt;$C$101,'Control Sample Data'!D17&gt;0),'Control Sample Data'!D17,$C$101),""))</f>
        <v>25.36</v>
      </c>
      <c r="S18" s="113">
        <f>IF('Control Sample Data'!E17="","",IF(SUM('Control Sample Data'!E$3:E$98)&gt;10,IF(AND(ISNUMBER('Control Sample Data'!E17),'Control Sample Data'!E17&lt;$C$101,'Control Sample Data'!E17&gt;0),'Control Sample Data'!E17,$C$101),""))</f>
        <v>25.3</v>
      </c>
      <c r="T18" s="113" t="str">
        <f>IF('Control Sample Data'!F17="","",IF(SUM('Control Sample Data'!F$3:F$98)&gt;10,IF(AND(ISNUMBER('Control Sample Data'!F17),'Control Sample Data'!F17&lt;$C$101,'Control Sample Data'!F17&gt;0),'Control Sample Data'!F17,$C$101),""))</f>
        <v/>
      </c>
      <c r="U18" s="113" t="str">
        <f>IF('Control Sample Data'!G17="","",IF(SUM('Control Sample Data'!G$3:G$98)&gt;10,IF(AND(ISNUMBER('Control Sample Data'!G17),'Control Sample Data'!G17&lt;$C$101,'Control Sample Data'!G17&gt;0),'Control Sample Data'!G17,$C$101),""))</f>
        <v/>
      </c>
      <c r="V18" s="113" t="str">
        <f>IF('Control Sample Data'!H17="","",IF(SUM('Control Sample Data'!H$3:H$98)&gt;10,IF(AND(ISNUMBER('Control Sample Data'!H17),'Control Sample Data'!H17&lt;$C$101,'Control Sample Data'!H17&gt;0),'Control Sample Data'!H17,$C$101),""))</f>
        <v/>
      </c>
      <c r="W18" s="113" t="str">
        <f>IF('Control Sample Data'!I17="","",IF(SUM('Control Sample Data'!I$3:I$98)&gt;10,IF(AND(ISNUMBER('Control Sample Data'!I17),'Control Sample Data'!I17&lt;$C$101,'Control Sample Data'!I17&gt;0),'Control Sample Data'!I17,$C$101),""))</f>
        <v/>
      </c>
      <c r="X18" s="113" t="str">
        <f>IF('Control Sample Data'!J17="","",IF(SUM('Control Sample Data'!J$3:J$98)&gt;10,IF(AND(ISNUMBER('Control Sample Data'!J17),'Control Sample Data'!J17&lt;$C$101,'Control Sample Data'!J17&gt;0),'Control Sample Data'!J17,$C$101),""))</f>
        <v/>
      </c>
      <c r="Y18" s="113" t="str">
        <f>IF('Control Sample Data'!K17="","",IF(SUM('Control Sample Data'!K$3:K$98)&gt;10,IF(AND(ISNUMBER('Control Sample Data'!K17),'Control Sample Data'!K17&lt;$C$101,'Control Sample Data'!K17&gt;0),'Control Sample Data'!K17,$C$101),""))</f>
        <v/>
      </c>
      <c r="Z18" s="113" t="str">
        <f>IF('Control Sample Data'!L17="","",IF(SUM('Control Sample Data'!L$3:L$98)&gt;10,IF(AND(ISNUMBER('Control Sample Data'!L17),'Control Sample Data'!L17&lt;$C$101,'Control Sample Data'!L17&gt;0),'Control Sample Data'!L17,$C$101),""))</f>
        <v/>
      </c>
      <c r="AA18" s="113" t="str">
        <f>IF('Control Sample Data'!M17="","",IF(SUM('Control Sample Data'!M$3:M$98)&gt;10,IF(AND(ISNUMBER('Control Sample Data'!M17),'Control Sample Data'!M17&lt;$C$101,'Control Sample Data'!M17&gt;0),'Control Sample Data'!M17,$C$101),""))</f>
        <v/>
      </c>
      <c r="AB18" s="144" t="str">
        <f>IF('Control Sample Data'!N17="","",IF(SUM('Control Sample Data'!N$3:N$98)&gt;10,IF(AND(ISNUMBER('Control Sample Data'!N17),'Control Sample Data'!N17&lt;$C$101,'Control Sample Data'!N17&gt;0),'Control Sample Data'!N17,$C$101),""))</f>
        <v/>
      </c>
      <c r="AC18" s="147">
        <f>IF(C18="","",IF(AND('miRNA Table'!$F$4="YES",'miRNA Table'!$F$6="YES"),C18-C$103,C18))</f>
        <v>25.02</v>
      </c>
      <c r="AD18" s="148">
        <f>IF(D18="","",IF(AND('miRNA Table'!$F$4="YES",'miRNA Table'!$F$6="YES"),D18-D$103,D18))</f>
        <v>25</v>
      </c>
      <c r="AE18" s="148">
        <f>IF(E18="","",IF(AND('miRNA Table'!$F$4="YES",'miRNA Table'!$F$6="YES"),E18-E$103,E18))</f>
        <v>24.89</v>
      </c>
      <c r="AF18" s="148" t="str">
        <f>IF(F18="","",IF(AND('miRNA Table'!$F$4="YES",'miRNA Table'!$F$6="YES"),F18-F$103,F18))</f>
        <v/>
      </c>
      <c r="AG18" s="148" t="str">
        <f>IF(G18="","",IF(AND('miRNA Table'!$F$4="YES",'miRNA Table'!$F$6="YES"),G18-G$103,G18))</f>
        <v/>
      </c>
      <c r="AH18" s="148" t="str">
        <f>IF(H18="","",IF(AND('miRNA Table'!$F$4="YES",'miRNA Table'!$F$6="YES"),H18-H$103,H18))</f>
        <v/>
      </c>
      <c r="AI18" s="148" t="str">
        <f>IF(I18="","",IF(AND('miRNA Table'!$F$4="YES",'miRNA Table'!$F$6="YES"),I18-I$103,I18))</f>
        <v/>
      </c>
      <c r="AJ18" s="148" t="str">
        <f>IF(J18="","",IF(AND('miRNA Table'!$F$4="YES",'miRNA Table'!$F$6="YES"),J18-J$103,J18))</f>
        <v/>
      </c>
      <c r="AK18" s="148" t="str">
        <f>IF(K18="","",IF(AND('miRNA Table'!$F$4="YES",'miRNA Table'!$F$6="YES"),K18-K$103,K18))</f>
        <v/>
      </c>
      <c r="AL18" s="148" t="str">
        <f>IF(L18="","",IF(AND('miRNA Table'!$F$4="YES",'miRNA Table'!$F$6="YES"),L18-L$103,L18))</f>
        <v/>
      </c>
      <c r="AM18" s="148" t="str">
        <f>IF(M18="","",IF(AND('miRNA Table'!$F$4="YES",'miRNA Table'!$F$6="YES"),M18-M$103,M18))</f>
        <v/>
      </c>
      <c r="AN18" s="149" t="str">
        <f>IF(N18="","",IF(AND('miRNA Table'!$F$4="YES",'miRNA Table'!$F$6="YES"),N18-N$103,N18))</f>
        <v/>
      </c>
      <c r="AO18" s="147">
        <f>IF(Q18="","",IF(AND('miRNA Table'!$F$4="YES",'miRNA Table'!$F$6="YES"),Q18-Q$103,Q18))</f>
        <v>25.3</v>
      </c>
      <c r="AP18" s="148">
        <f>IF(R18="","",IF(AND('miRNA Table'!$F$4="YES",'miRNA Table'!$F$6="YES"),R18-R$103,R18))</f>
        <v>25.36</v>
      </c>
      <c r="AQ18" s="148">
        <f>IF(S18="","",IF(AND('miRNA Table'!$F$4="YES",'miRNA Table'!$F$6="YES"),S18-S$103,S18))</f>
        <v>25.3</v>
      </c>
      <c r="AR18" s="148" t="str">
        <f>IF(T18="","",IF(AND('miRNA Table'!$F$4="YES",'miRNA Table'!$F$6="YES"),T18-T$103,T18))</f>
        <v/>
      </c>
      <c r="AS18" s="148" t="str">
        <f>IF(U18="","",IF(AND('miRNA Table'!$F$4="YES",'miRNA Table'!$F$6="YES"),U18-U$103,U18))</f>
        <v/>
      </c>
      <c r="AT18" s="148" t="str">
        <f>IF(V18="","",IF(AND('miRNA Table'!$F$4="YES",'miRNA Table'!$F$6="YES"),V18-V$103,V18))</f>
        <v/>
      </c>
      <c r="AU18" s="148" t="str">
        <f>IF(W18="","",IF(AND('miRNA Table'!$F$4="YES",'miRNA Table'!$F$6="YES"),W18-W$103,W18))</f>
        <v/>
      </c>
      <c r="AV18" s="148" t="str">
        <f>IF(X18="","",IF(AND('miRNA Table'!$F$4="YES",'miRNA Table'!$F$6="YES"),X18-X$103,X18))</f>
        <v/>
      </c>
      <c r="AW18" s="148" t="str">
        <f>IF(Y18="","",IF(AND('miRNA Table'!$F$4="YES",'miRNA Table'!$F$6="YES"),Y18-Y$103,Y18))</f>
        <v/>
      </c>
      <c r="AX18" s="148" t="str">
        <f>IF(Z18="","",IF(AND('miRNA Table'!$F$4="YES",'miRNA Table'!$F$6="YES"),Z18-Z$103,Z18))</f>
        <v/>
      </c>
      <c r="AY18" s="148" t="str">
        <f>IF(AA18="","",IF(AND('miRNA Table'!$F$4="YES",'miRNA Table'!$F$6="YES"),AA18-AA$103,AA18))</f>
        <v/>
      </c>
      <c r="AZ18" s="149" t="str">
        <f>IF(AB18="","",IF(AND('miRNA Table'!$F$4="YES",'miRNA Table'!$F$6="YES"),AB18-AB$103,AB18))</f>
        <v/>
      </c>
      <c r="BA18" s="157" t="str">
        <f>IF(ISERROR(VLOOKUP('Choose Reference miRNAs'!$A17,$A$4:$AZ$99,29,0)),"",VLOOKUP('Choose Reference miRNAs'!$A17,$A$4:$AZ$99,29,0))</f>
        <v/>
      </c>
      <c r="BB18" s="158" t="str">
        <f>IF(ISERROR(VLOOKUP('Choose Reference miRNAs'!$A17,$A$4:$AZ$99,30,0)),"",VLOOKUP('Choose Reference miRNAs'!$A17,$A$4:$AZ$99,30,0))</f>
        <v/>
      </c>
      <c r="BC18" s="158" t="str">
        <f>IF(ISERROR(VLOOKUP('Choose Reference miRNAs'!$A17,$A$4:$AZ$99,31,0)),"",VLOOKUP('Choose Reference miRNAs'!$A17,$A$4:$AZ$99,31,0))</f>
        <v/>
      </c>
      <c r="BD18" s="158" t="str">
        <f>IF(ISERROR(VLOOKUP('Choose Reference miRNAs'!$A17,$A$4:$AZ$99,32,0)),"",VLOOKUP('Choose Reference miRNAs'!$A17,$A$4:$AZ$99,32,0))</f>
        <v/>
      </c>
      <c r="BE18" s="158" t="str">
        <f>IF(ISERROR(VLOOKUP('Choose Reference miRNAs'!$A17,$A$4:$AZ$99,33,0)),"",VLOOKUP('Choose Reference miRNAs'!$A17,$A$4:$AZ$99,33,0))</f>
        <v/>
      </c>
      <c r="BF18" s="158" t="str">
        <f>IF(ISERROR(VLOOKUP('Choose Reference miRNAs'!$A17,$A$4:$AZ$99,34,0)),"",VLOOKUP('Choose Reference miRNAs'!$A17,$A$4:$AZ$99,34,0))</f>
        <v/>
      </c>
      <c r="BG18" s="158" t="str">
        <f>IF(ISERROR(VLOOKUP('Choose Reference miRNAs'!$A17,$A$4:$AZ$99,35,0)),"",VLOOKUP('Choose Reference miRNAs'!$A17,$A$4:$AZ$99,35,0))</f>
        <v/>
      </c>
      <c r="BH18" s="158" t="str">
        <f>IF(ISERROR(VLOOKUP('Choose Reference miRNAs'!$A17,$A$4:$AZ$99,36,0)),"",VLOOKUP('Choose Reference miRNAs'!$A17,$A$4:$AZ$99,36,0))</f>
        <v/>
      </c>
      <c r="BI18" s="158" t="str">
        <f>IF(ISERROR(VLOOKUP('Choose Reference miRNAs'!$A17,$A$4:$AZ$99,37,0)),"",VLOOKUP('Choose Reference miRNAs'!$A17,$A$4:$AZ$99,37,0))</f>
        <v/>
      </c>
      <c r="BJ18" s="158" t="str">
        <f>IF(ISERROR(VLOOKUP('Choose Reference miRNAs'!$A17,$A$4:$AZ$99,38,0)),"",VLOOKUP('Choose Reference miRNAs'!$A17,$A$4:$AZ$99,38,0))</f>
        <v/>
      </c>
      <c r="BK18" s="158" t="str">
        <f>IF(ISERROR(VLOOKUP('Choose Reference miRNAs'!$A17,$A$4:$AZ$99,39,0)),"",VLOOKUP('Choose Reference miRNAs'!$A17,$A$4:$AZ$99,38,0))</f>
        <v/>
      </c>
      <c r="BL18" s="159" t="str">
        <f>IF(ISERROR(VLOOKUP('Choose Reference miRNAs'!$A17,$A$4:$AZ$99,40,0)),"",VLOOKUP('Choose Reference miRNAs'!$A17,$A$4:$AZ$99,40,0))</f>
        <v/>
      </c>
      <c r="BM18" s="157" t="str">
        <f>IF(ISERROR(VLOOKUP('Choose Reference miRNAs'!$A17,$A$4:$AZ$99,41,0)),"",VLOOKUP('Choose Reference miRNAs'!$A17,$A$4:$AZ$99,41,0))</f>
        <v/>
      </c>
      <c r="BN18" s="158" t="str">
        <f>IF(ISERROR(VLOOKUP('Choose Reference miRNAs'!$A17,$A$4:$AZ$99,42,0)),"",VLOOKUP('Choose Reference miRNAs'!$A17,$A$4:$AZ$99,42,0))</f>
        <v/>
      </c>
      <c r="BO18" s="158" t="str">
        <f>IF(ISERROR(VLOOKUP('Choose Reference miRNAs'!$A17,$A$4:$AZ$99,43,0)),"",VLOOKUP('Choose Reference miRNAs'!$A17,$A$4:$AZ$99,43,0))</f>
        <v/>
      </c>
      <c r="BP18" s="158" t="str">
        <f>IF(ISERROR(VLOOKUP('Choose Reference miRNAs'!$A17,$A$4:$AZ$99,44,0)),"",VLOOKUP('Choose Reference miRNAs'!$A17,$A$4:$AZ$99,44,0))</f>
        <v/>
      </c>
      <c r="BQ18" s="158" t="str">
        <f>IF(ISERROR(VLOOKUP('Choose Reference miRNAs'!$A17,$A$4:$AZ$99,45,0)),"",VLOOKUP('Choose Reference miRNAs'!$A17,$A$4:$AZ$99,45,0))</f>
        <v/>
      </c>
      <c r="BR18" s="158" t="str">
        <f>IF(ISERROR(VLOOKUP('Choose Reference miRNAs'!$A17,$A$4:$AZ$99,46,0)),"",VLOOKUP('Choose Reference miRNAs'!$A17,$A$4:$AZ$99,46,0))</f>
        <v/>
      </c>
      <c r="BS18" s="158" t="str">
        <f>IF(ISERROR(VLOOKUP('Choose Reference miRNAs'!$A17,$A$4:$AZ$99,47,0)),"",VLOOKUP('Choose Reference miRNAs'!$A17,$A$4:$AZ$99,47,0))</f>
        <v/>
      </c>
      <c r="BT18" s="158" t="str">
        <f>IF(ISERROR(VLOOKUP('Choose Reference miRNAs'!$A17,$A$4:$AZ$99,48,0)),"",VLOOKUP('Choose Reference miRNAs'!$A17,$A$4:$AZ$99,48,0))</f>
        <v/>
      </c>
      <c r="BU18" s="158" t="str">
        <f>IF(ISERROR(VLOOKUP('Choose Reference miRNAs'!$A17,$A$4:$AZ$99,49,0)),"",VLOOKUP('Choose Reference miRNAs'!$A17,$A$4:$AZ$99,49,0))</f>
        <v/>
      </c>
      <c r="BV18" s="158" t="str">
        <f>IF(ISERROR(VLOOKUP('Choose Reference miRNAs'!$A17,$A$4:$AZ$99,50,0)),"",VLOOKUP('Choose Reference miRNAs'!$A17,$A$4:$AZ$99,50,0))</f>
        <v/>
      </c>
      <c r="BW18" s="158" t="str">
        <f>IF(ISERROR(VLOOKUP('Choose Reference miRNAs'!$A17,$A$4:$AZ$99,51,0)),"",VLOOKUP('Choose Reference miRNAs'!$A17,$A$4:$AZ$99,51,0))</f>
        <v/>
      </c>
      <c r="BX18" s="159" t="str">
        <f>IF(ISERROR(VLOOKUP('Choose Reference miRNAs'!$A17,$A$4:$AZ$99,52,0)),"",VLOOKUP('Choose Reference miRNAs'!$A17,$A$4:$AZ$99,52,0))</f>
        <v/>
      </c>
      <c r="BY18" s="114" t="str">
        <f t="shared" si="16"/>
        <v>hsa-miR-15a-5p</v>
      </c>
      <c r="BZ18" s="112" t="s">
        <v>46</v>
      </c>
      <c r="CA18" s="113">
        <f t="shared" si="17"/>
        <v>5.4883333333333297</v>
      </c>
      <c r="CB18" s="113">
        <f t="shared" si="18"/>
        <v>5.3733333333333313</v>
      </c>
      <c r="CC18" s="113">
        <f t="shared" si="19"/>
        <v>5.3066666666666684</v>
      </c>
      <c r="CD18" s="113" t="str">
        <f t="shared" si="20"/>
        <v/>
      </c>
      <c r="CE18" s="113" t="str">
        <f t="shared" si="21"/>
        <v/>
      </c>
      <c r="CF18" s="113" t="str">
        <f t="shared" si="22"/>
        <v/>
      </c>
      <c r="CG18" s="113" t="str">
        <f t="shared" si="23"/>
        <v/>
      </c>
      <c r="CH18" s="113" t="str">
        <f t="shared" si="24"/>
        <v/>
      </c>
      <c r="CI18" s="113" t="str">
        <f t="shared" si="25"/>
        <v/>
      </c>
      <c r="CJ18" s="113" t="str">
        <f t="shared" si="26"/>
        <v/>
      </c>
      <c r="CK18" s="113" t="str">
        <f t="shared" si="27"/>
        <v/>
      </c>
      <c r="CL18" s="113" t="str">
        <f t="shared" si="28"/>
        <v/>
      </c>
      <c r="CM18" s="113">
        <f t="shared" si="29"/>
        <v>5.4466666666666654</v>
      </c>
      <c r="CN18" s="113">
        <f t="shared" si="30"/>
        <v>5.6283333333333339</v>
      </c>
      <c r="CO18" s="113">
        <f t="shared" si="31"/>
        <v>5.4050000000000011</v>
      </c>
      <c r="CP18" s="113" t="str">
        <f t="shared" si="32"/>
        <v/>
      </c>
      <c r="CQ18" s="113" t="str">
        <f t="shared" si="33"/>
        <v/>
      </c>
      <c r="CR18" s="113" t="str">
        <f t="shared" si="34"/>
        <v/>
      </c>
      <c r="CS18" s="113" t="str">
        <f t="shared" si="35"/>
        <v/>
      </c>
      <c r="CT18" s="113" t="str">
        <f t="shared" si="36"/>
        <v/>
      </c>
      <c r="CU18" s="113" t="str">
        <f t="shared" si="37"/>
        <v/>
      </c>
      <c r="CV18" s="113" t="str">
        <f t="shared" si="38"/>
        <v/>
      </c>
      <c r="CW18" s="113" t="str">
        <f t="shared" si="39"/>
        <v/>
      </c>
      <c r="CX18" s="113" t="str">
        <f t="shared" si="40"/>
        <v/>
      </c>
      <c r="CY18" s="80">
        <f t="shared" si="41"/>
        <v>5.3894444444444431</v>
      </c>
      <c r="CZ18" s="80">
        <f t="shared" si="42"/>
        <v>5.4933333333333332</v>
      </c>
      <c r="DA18" s="114" t="str">
        <f t="shared" si="43"/>
        <v>hsa-miR-15a-5p</v>
      </c>
      <c r="DB18" s="112" t="s">
        <v>136</v>
      </c>
      <c r="DC18" s="115">
        <f t="shared" si="2"/>
        <v>2.2276504273791506E-2</v>
      </c>
      <c r="DD18" s="115">
        <f t="shared" si="3"/>
        <v>2.4124898230067783E-2</v>
      </c>
      <c r="DE18" s="115">
        <f t="shared" si="4"/>
        <v>2.5265864129995669E-2</v>
      </c>
      <c r="DF18" s="115" t="str">
        <f t="shared" si="5"/>
        <v/>
      </c>
      <c r="DG18" s="115" t="str">
        <f t="shared" si="6"/>
        <v/>
      </c>
      <c r="DH18" s="115" t="str">
        <f t="shared" si="7"/>
        <v/>
      </c>
      <c r="DI18" s="115" t="str">
        <f t="shared" si="8"/>
        <v/>
      </c>
      <c r="DJ18" s="115" t="str">
        <f t="shared" si="9"/>
        <v/>
      </c>
      <c r="DK18" s="115" t="str">
        <f t="shared" si="10"/>
        <v/>
      </c>
      <c r="DL18" s="115" t="str">
        <f t="shared" si="11"/>
        <v/>
      </c>
      <c r="DM18" s="115" t="str">
        <f t="shared" si="44"/>
        <v/>
      </c>
      <c r="DN18" s="115" t="str">
        <f t="shared" si="45"/>
        <v/>
      </c>
      <c r="DO18" s="115">
        <f t="shared" si="13"/>
        <v>2.292925567361187E-2</v>
      </c>
      <c r="DP18" s="115">
        <f t="shared" si="13"/>
        <v>2.0216354341970333E-2</v>
      </c>
      <c r="DQ18" s="115">
        <f t="shared" si="13"/>
        <v>2.3601134149419136E-2</v>
      </c>
      <c r="DR18" s="115" t="str">
        <f t="shared" si="13"/>
        <v/>
      </c>
      <c r="DS18" s="115" t="str">
        <f t="shared" si="13"/>
        <v/>
      </c>
      <c r="DT18" s="115" t="str">
        <f t="shared" si="13"/>
        <v/>
      </c>
      <c r="DU18" s="115" t="str">
        <f t="shared" si="13"/>
        <v/>
      </c>
      <c r="DV18" s="115" t="str">
        <f t="shared" si="13"/>
        <v/>
      </c>
      <c r="DW18" s="115" t="str">
        <f t="shared" si="13"/>
        <v/>
      </c>
      <c r="DX18" s="115" t="str">
        <f t="shared" si="13"/>
        <v/>
      </c>
      <c r="DY18" s="115" t="str">
        <f t="shared" si="46"/>
        <v/>
      </c>
      <c r="DZ18" s="115" t="str">
        <f t="shared" si="47"/>
        <v/>
      </c>
    </row>
    <row r="19" spans="1:130" ht="15" customHeight="1" x14ac:dyDescent="0.25">
      <c r="A19" s="119" t="str">
        <f>'miRNA Table'!C18</f>
        <v>hsa-miR-378a-3p</v>
      </c>
      <c r="B19" s="112" t="s">
        <v>47</v>
      </c>
      <c r="C19" s="113">
        <f>IF('Test Sample Data'!C18="","",IF(SUM('Test Sample Data'!C$3:C$98)&gt;10,IF(AND(ISNUMBER('Test Sample Data'!C18),'Test Sample Data'!C18&lt;$C$101,'Test Sample Data'!C18&gt;0),'Test Sample Data'!C18,$C$101),""))</f>
        <v>35</v>
      </c>
      <c r="D19" s="113">
        <f>IF('Test Sample Data'!D18="","",IF(SUM('Test Sample Data'!D$3:D$98)&gt;10,IF(AND(ISNUMBER('Test Sample Data'!D18),'Test Sample Data'!D18&lt;$C$101,'Test Sample Data'!D18&gt;0),'Test Sample Data'!D18,$C$101),""))</f>
        <v>35</v>
      </c>
      <c r="E19" s="113">
        <f>IF('Test Sample Data'!E18="","",IF(SUM('Test Sample Data'!E$3:E$98)&gt;10,IF(AND(ISNUMBER('Test Sample Data'!E18),'Test Sample Data'!E18&lt;$C$101,'Test Sample Data'!E18&gt;0),'Test Sample Data'!E18,$C$101),""))</f>
        <v>35</v>
      </c>
      <c r="F19" s="113" t="str">
        <f>IF('Test Sample Data'!F18="","",IF(SUM('Test Sample Data'!F$3:F$98)&gt;10,IF(AND(ISNUMBER('Test Sample Data'!F18),'Test Sample Data'!F18&lt;$C$101,'Test Sample Data'!F18&gt;0),'Test Sample Data'!F18,$C$101),""))</f>
        <v/>
      </c>
      <c r="G19" s="113" t="str">
        <f>IF('Test Sample Data'!G18="","",IF(SUM('Test Sample Data'!G$3:G$98)&gt;10,IF(AND(ISNUMBER('Test Sample Data'!G18),'Test Sample Data'!G18&lt;$C$101,'Test Sample Data'!G18&gt;0),'Test Sample Data'!G18,$C$101),""))</f>
        <v/>
      </c>
      <c r="H19" s="113" t="str">
        <f>IF('Test Sample Data'!H18="","",IF(SUM('Test Sample Data'!H$3:H$98)&gt;10,IF(AND(ISNUMBER('Test Sample Data'!H18),'Test Sample Data'!H18&lt;$C$101,'Test Sample Data'!H18&gt;0),'Test Sample Data'!H18,$C$101),""))</f>
        <v/>
      </c>
      <c r="I19" s="113" t="str">
        <f>IF('Test Sample Data'!I18="","",IF(SUM('Test Sample Data'!I$3:I$98)&gt;10,IF(AND(ISNUMBER('Test Sample Data'!I18),'Test Sample Data'!I18&lt;$C$101,'Test Sample Data'!I18&gt;0),'Test Sample Data'!I18,$C$101),""))</f>
        <v/>
      </c>
      <c r="J19" s="113" t="str">
        <f>IF('Test Sample Data'!J18="","",IF(SUM('Test Sample Data'!J$3:J$98)&gt;10,IF(AND(ISNUMBER('Test Sample Data'!J18),'Test Sample Data'!J18&lt;$C$101,'Test Sample Data'!J18&gt;0),'Test Sample Data'!J18,$C$101),""))</f>
        <v/>
      </c>
      <c r="K19" s="113" t="str">
        <f>IF('Test Sample Data'!K18="","",IF(SUM('Test Sample Data'!K$3:K$98)&gt;10,IF(AND(ISNUMBER('Test Sample Data'!K18),'Test Sample Data'!K18&lt;$C$101,'Test Sample Data'!K18&gt;0),'Test Sample Data'!K18,$C$101),""))</f>
        <v/>
      </c>
      <c r="L19" s="113" t="str">
        <f>IF('Test Sample Data'!L18="","",IF(SUM('Test Sample Data'!L$3:L$98)&gt;10,IF(AND(ISNUMBER('Test Sample Data'!L18),'Test Sample Data'!L18&lt;$C$101,'Test Sample Data'!L18&gt;0),'Test Sample Data'!L18,$C$101),""))</f>
        <v/>
      </c>
      <c r="M19" s="113" t="str">
        <f>IF('Test Sample Data'!M18="","",IF(SUM('Test Sample Data'!M$3:M$98)&gt;10,IF(AND(ISNUMBER('Test Sample Data'!M18),'Test Sample Data'!M18&lt;$C$101,'Test Sample Data'!M18&gt;0),'Test Sample Data'!M18,$C$101),""))</f>
        <v/>
      </c>
      <c r="N19" s="113" t="str">
        <f>IF('Test Sample Data'!N18="","",IF(SUM('Test Sample Data'!N$3:N$98)&gt;10,IF(AND(ISNUMBER('Test Sample Data'!N18),'Test Sample Data'!N18&lt;$C$101,'Test Sample Data'!N18&gt;0),'Test Sample Data'!N18,$C$101),""))</f>
        <v/>
      </c>
      <c r="O19" s="112" t="str">
        <f>'miRNA Table'!C18</f>
        <v>hsa-miR-378a-3p</v>
      </c>
      <c r="P19" s="112" t="s">
        <v>47</v>
      </c>
      <c r="Q19" s="113">
        <f>IF('Control Sample Data'!C18="","",IF(SUM('Control Sample Data'!C$3:C$98)&gt;10,IF(AND(ISNUMBER('Control Sample Data'!C18),'Control Sample Data'!C18&lt;$C$101,'Control Sample Data'!C18&gt;0),'Control Sample Data'!C18,$C$101),""))</f>
        <v>35</v>
      </c>
      <c r="R19" s="113">
        <f>IF('Control Sample Data'!D18="","",IF(SUM('Control Sample Data'!D$3:D$98)&gt;10,IF(AND(ISNUMBER('Control Sample Data'!D18),'Control Sample Data'!D18&lt;$C$101,'Control Sample Data'!D18&gt;0),'Control Sample Data'!D18,$C$101),""))</f>
        <v>35</v>
      </c>
      <c r="S19" s="113">
        <f>IF('Control Sample Data'!E18="","",IF(SUM('Control Sample Data'!E$3:E$98)&gt;10,IF(AND(ISNUMBER('Control Sample Data'!E18),'Control Sample Data'!E18&lt;$C$101,'Control Sample Data'!E18&gt;0),'Control Sample Data'!E18,$C$101),""))</f>
        <v>35</v>
      </c>
      <c r="T19" s="113" t="str">
        <f>IF('Control Sample Data'!F18="","",IF(SUM('Control Sample Data'!F$3:F$98)&gt;10,IF(AND(ISNUMBER('Control Sample Data'!F18),'Control Sample Data'!F18&lt;$C$101,'Control Sample Data'!F18&gt;0),'Control Sample Data'!F18,$C$101),""))</f>
        <v/>
      </c>
      <c r="U19" s="113" t="str">
        <f>IF('Control Sample Data'!G18="","",IF(SUM('Control Sample Data'!G$3:G$98)&gt;10,IF(AND(ISNUMBER('Control Sample Data'!G18),'Control Sample Data'!G18&lt;$C$101,'Control Sample Data'!G18&gt;0),'Control Sample Data'!G18,$C$101),""))</f>
        <v/>
      </c>
      <c r="V19" s="113" t="str">
        <f>IF('Control Sample Data'!H18="","",IF(SUM('Control Sample Data'!H$3:H$98)&gt;10,IF(AND(ISNUMBER('Control Sample Data'!H18),'Control Sample Data'!H18&lt;$C$101,'Control Sample Data'!H18&gt;0),'Control Sample Data'!H18,$C$101),""))</f>
        <v/>
      </c>
      <c r="W19" s="113" t="str">
        <f>IF('Control Sample Data'!I18="","",IF(SUM('Control Sample Data'!I$3:I$98)&gt;10,IF(AND(ISNUMBER('Control Sample Data'!I18),'Control Sample Data'!I18&lt;$C$101,'Control Sample Data'!I18&gt;0),'Control Sample Data'!I18,$C$101),""))</f>
        <v/>
      </c>
      <c r="X19" s="113" t="str">
        <f>IF('Control Sample Data'!J18="","",IF(SUM('Control Sample Data'!J$3:J$98)&gt;10,IF(AND(ISNUMBER('Control Sample Data'!J18),'Control Sample Data'!J18&lt;$C$101,'Control Sample Data'!J18&gt;0),'Control Sample Data'!J18,$C$101),""))</f>
        <v/>
      </c>
      <c r="Y19" s="113" t="str">
        <f>IF('Control Sample Data'!K18="","",IF(SUM('Control Sample Data'!K$3:K$98)&gt;10,IF(AND(ISNUMBER('Control Sample Data'!K18),'Control Sample Data'!K18&lt;$C$101,'Control Sample Data'!K18&gt;0),'Control Sample Data'!K18,$C$101),""))</f>
        <v/>
      </c>
      <c r="Z19" s="113" t="str">
        <f>IF('Control Sample Data'!L18="","",IF(SUM('Control Sample Data'!L$3:L$98)&gt;10,IF(AND(ISNUMBER('Control Sample Data'!L18),'Control Sample Data'!L18&lt;$C$101,'Control Sample Data'!L18&gt;0),'Control Sample Data'!L18,$C$101),""))</f>
        <v/>
      </c>
      <c r="AA19" s="113" t="str">
        <f>IF('Control Sample Data'!M18="","",IF(SUM('Control Sample Data'!M$3:M$98)&gt;10,IF(AND(ISNUMBER('Control Sample Data'!M18),'Control Sample Data'!M18&lt;$C$101,'Control Sample Data'!M18&gt;0),'Control Sample Data'!M18,$C$101),""))</f>
        <v/>
      </c>
      <c r="AB19" s="144" t="str">
        <f>IF('Control Sample Data'!N18="","",IF(SUM('Control Sample Data'!N$3:N$98)&gt;10,IF(AND(ISNUMBER('Control Sample Data'!N18),'Control Sample Data'!N18&lt;$C$101,'Control Sample Data'!N18&gt;0),'Control Sample Data'!N18,$C$101),""))</f>
        <v/>
      </c>
      <c r="AC19" s="147">
        <f>IF(C19="","",IF(AND('miRNA Table'!$F$4="YES",'miRNA Table'!$F$6="YES"),C19-C$103,C19))</f>
        <v>35</v>
      </c>
      <c r="AD19" s="148">
        <f>IF(D19="","",IF(AND('miRNA Table'!$F$4="YES",'miRNA Table'!$F$6="YES"),D19-D$103,D19))</f>
        <v>35</v>
      </c>
      <c r="AE19" s="148">
        <f>IF(E19="","",IF(AND('miRNA Table'!$F$4="YES",'miRNA Table'!$F$6="YES"),E19-E$103,E19))</f>
        <v>35</v>
      </c>
      <c r="AF19" s="148" t="str">
        <f>IF(F19="","",IF(AND('miRNA Table'!$F$4="YES",'miRNA Table'!$F$6="YES"),F19-F$103,F19))</f>
        <v/>
      </c>
      <c r="AG19" s="148" t="str">
        <f>IF(G19="","",IF(AND('miRNA Table'!$F$4="YES",'miRNA Table'!$F$6="YES"),G19-G$103,G19))</f>
        <v/>
      </c>
      <c r="AH19" s="148" t="str">
        <f>IF(H19="","",IF(AND('miRNA Table'!$F$4="YES",'miRNA Table'!$F$6="YES"),H19-H$103,H19))</f>
        <v/>
      </c>
      <c r="AI19" s="148" t="str">
        <f>IF(I19="","",IF(AND('miRNA Table'!$F$4="YES",'miRNA Table'!$F$6="YES"),I19-I$103,I19))</f>
        <v/>
      </c>
      <c r="AJ19" s="148" t="str">
        <f>IF(J19="","",IF(AND('miRNA Table'!$F$4="YES",'miRNA Table'!$F$6="YES"),J19-J$103,J19))</f>
        <v/>
      </c>
      <c r="AK19" s="148" t="str">
        <f>IF(K19="","",IF(AND('miRNA Table'!$F$4="YES",'miRNA Table'!$F$6="YES"),K19-K$103,K19))</f>
        <v/>
      </c>
      <c r="AL19" s="148" t="str">
        <f>IF(L19="","",IF(AND('miRNA Table'!$F$4="YES",'miRNA Table'!$F$6="YES"),L19-L$103,L19))</f>
        <v/>
      </c>
      <c r="AM19" s="148" t="str">
        <f>IF(M19="","",IF(AND('miRNA Table'!$F$4="YES",'miRNA Table'!$F$6="YES"),M19-M$103,M19))</f>
        <v/>
      </c>
      <c r="AN19" s="149" t="str">
        <f>IF(N19="","",IF(AND('miRNA Table'!$F$4="YES",'miRNA Table'!$F$6="YES"),N19-N$103,N19))</f>
        <v/>
      </c>
      <c r="AO19" s="147">
        <f>IF(Q19="","",IF(AND('miRNA Table'!$F$4="YES",'miRNA Table'!$F$6="YES"),Q19-Q$103,Q19))</f>
        <v>35</v>
      </c>
      <c r="AP19" s="148">
        <f>IF(R19="","",IF(AND('miRNA Table'!$F$4="YES",'miRNA Table'!$F$6="YES"),R19-R$103,R19))</f>
        <v>35</v>
      </c>
      <c r="AQ19" s="148">
        <f>IF(S19="","",IF(AND('miRNA Table'!$F$4="YES",'miRNA Table'!$F$6="YES"),S19-S$103,S19))</f>
        <v>35</v>
      </c>
      <c r="AR19" s="148" t="str">
        <f>IF(T19="","",IF(AND('miRNA Table'!$F$4="YES",'miRNA Table'!$F$6="YES"),T19-T$103,T19))</f>
        <v/>
      </c>
      <c r="AS19" s="148" t="str">
        <f>IF(U19="","",IF(AND('miRNA Table'!$F$4="YES",'miRNA Table'!$F$6="YES"),U19-U$103,U19))</f>
        <v/>
      </c>
      <c r="AT19" s="148" t="str">
        <f>IF(V19="","",IF(AND('miRNA Table'!$F$4="YES",'miRNA Table'!$F$6="YES"),V19-V$103,V19))</f>
        <v/>
      </c>
      <c r="AU19" s="148" t="str">
        <f>IF(W19="","",IF(AND('miRNA Table'!$F$4="YES",'miRNA Table'!$F$6="YES"),W19-W$103,W19))</f>
        <v/>
      </c>
      <c r="AV19" s="148" t="str">
        <f>IF(X19="","",IF(AND('miRNA Table'!$F$4="YES",'miRNA Table'!$F$6="YES"),X19-X$103,X19))</f>
        <v/>
      </c>
      <c r="AW19" s="148" t="str">
        <f>IF(Y19="","",IF(AND('miRNA Table'!$F$4="YES",'miRNA Table'!$F$6="YES"),Y19-Y$103,Y19))</f>
        <v/>
      </c>
      <c r="AX19" s="148" t="str">
        <f>IF(Z19="","",IF(AND('miRNA Table'!$F$4="YES",'miRNA Table'!$F$6="YES"),Z19-Z$103,Z19))</f>
        <v/>
      </c>
      <c r="AY19" s="148" t="str">
        <f>IF(AA19="","",IF(AND('miRNA Table'!$F$4="YES",'miRNA Table'!$F$6="YES"),AA19-AA$103,AA19))</f>
        <v/>
      </c>
      <c r="AZ19" s="149" t="str">
        <f>IF(AB19="","",IF(AND('miRNA Table'!$F$4="YES",'miRNA Table'!$F$6="YES"),AB19-AB$103,AB19))</f>
        <v/>
      </c>
      <c r="BA19" s="157" t="str">
        <f>IF(ISERROR(VLOOKUP('Choose Reference miRNAs'!$A18,$A$4:$AZ$99,29,0)),"",VLOOKUP('Choose Reference miRNAs'!$A18,$A$4:$AZ$99,29,0))</f>
        <v/>
      </c>
      <c r="BB19" s="158" t="str">
        <f>IF(ISERROR(VLOOKUP('Choose Reference miRNAs'!$A18,$A$4:$AZ$99,30,0)),"",VLOOKUP('Choose Reference miRNAs'!$A18,$A$4:$AZ$99,30,0))</f>
        <v/>
      </c>
      <c r="BC19" s="158" t="str">
        <f>IF(ISERROR(VLOOKUP('Choose Reference miRNAs'!$A18,$A$4:$AZ$99,31,0)),"",VLOOKUP('Choose Reference miRNAs'!$A18,$A$4:$AZ$99,31,0))</f>
        <v/>
      </c>
      <c r="BD19" s="158" t="str">
        <f>IF(ISERROR(VLOOKUP('Choose Reference miRNAs'!$A18,$A$4:$AZ$99,32,0)),"",VLOOKUP('Choose Reference miRNAs'!$A18,$A$4:$AZ$99,32,0))</f>
        <v/>
      </c>
      <c r="BE19" s="158" t="str">
        <f>IF(ISERROR(VLOOKUP('Choose Reference miRNAs'!$A18,$A$4:$AZ$99,33,0)),"",VLOOKUP('Choose Reference miRNAs'!$A18,$A$4:$AZ$99,33,0))</f>
        <v/>
      </c>
      <c r="BF19" s="158" t="str">
        <f>IF(ISERROR(VLOOKUP('Choose Reference miRNAs'!$A18,$A$4:$AZ$99,34,0)),"",VLOOKUP('Choose Reference miRNAs'!$A18,$A$4:$AZ$99,34,0))</f>
        <v/>
      </c>
      <c r="BG19" s="158" t="str">
        <f>IF(ISERROR(VLOOKUP('Choose Reference miRNAs'!$A18,$A$4:$AZ$99,35,0)),"",VLOOKUP('Choose Reference miRNAs'!$A18,$A$4:$AZ$99,35,0))</f>
        <v/>
      </c>
      <c r="BH19" s="158" t="str">
        <f>IF(ISERROR(VLOOKUP('Choose Reference miRNAs'!$A18,$A$4:$AZ$99,36,0)),"",VLOOKUP('Choose Reference miRNAs'!$A18,$A$4:$AZ$99,36,0))</f>
        <v/>
      </c>
      <c r="BI19" s="158" t="str">
        <f>IF(ISERROR(VLOOKUP('Choose Reference miRNAs'!$A18,$A$4:$AZ$99,37,0)),"",VLOOKUP('Choose Reference miRNAs'!$A18,$A$4:$AZ$99,37,0))</f>
        <v/>
      </c>
      <c r="BJ19" s="158" t="str">
        <f>IF(ISERROR(VLOOKUP('Choose Reference miRNAs'!$A18,$A$4:$AZ$99,38,0)),"",VLOOKUP('Choose Reference miRNAs'!$A18,$A$4:$AZ$99,38,0))</f>
        <v/>
      </c>
      <c r="BK19" s="158" t="str">
        <f>IF(ISERROR(VLOOKUP('Choose Reference miRNAs'!$A18,$A$4:$AZ$99,39,0)),"",VLOOKUP('Choose Reference miRNAs'!$A18,$A$4:$AZ$99,38,0))</f>
        <v/>
      </c>
      <c r="BL19" s="159" t="str">
        <f>IF(ISERROR(VLOOKUP('Choose Reference miRNAs'!$A18,$A$4:$AZ$99,40,0)),"",VLOOKUP('Choose Reference miRNAs'!$A18,$A$4:$AZ$99,40,0))</f>
        <v/>
      </c>
      <c r="BM19" s="157" t="str">
        <f>IF(ISERROR(VLOOKUP('Choose Reference miRNAs'!$A18,$A$4:$AZ$99,41,0)),"",VLOOKUP('Choose Reference miRNAs'!$A18,$A$4:$AZ$99,41,0))</f>
        <v/>
      </c>
      <c r="BN19" s="158" t="str">
        <f>IF(ISERROR(VLOOKUP('Choose Reference miRNAs'!$A18,$A$4:$AZ$99,42,0)),"",VLOOKUP('Choose Reference miRNAs'!$A18,$A$4:$AZ$99,42,0))</f>
        <v/>
      </c>
      <c r="BO19" s="158" t="str">
        <f>IF(ISERROR(VLOOKUP('Choose Reference miRNAs'!$A18,$A$4:$AZ$99,43,0)),"",VLOOKUP('Choose Reference miRNAs'!$A18,$A$4:$AZ$99,43,0))</f>
        <v/>
      </c>
      <c r="BP19" s="158" t="str">
        <f>IF(ISERROR(VLOOKUP('Choose Reference miRNAs'!$A18,$A$4:$AZ$99,44,0)),"",VLOOKUP('Choose Reference miRNAs'!$A18,$A$4:$AZ$99,44,0))</f>
        <v/>
      </c>
      <c r="BQ19" s="158" t="str">
        <f>IF(ISERROR(VLOOKUP('Choose Reference miRNAs'!$A18,$A$4:$AZ$99,45,0)),"",VLOOKUP('Choose Reference miRNAs'!$A18,$A$4:$AZ$99,45,0))</f>
        <v/>
      </c>
      <c r="BR19" s="158" t="str">
        <f>IF(ISERROR(VLOOKUP('Choose Reference miRNAs'!$A18,$A$4:$AZ$99,46,0)),"",VLOOKUP('Choose Reference miRNAs'!$A18,$A$4:$AZ$99,46,0))</f>
        <v/>
      </c>
      <c r="BS19" s="158" t="str">
        <f>IF(ISERROR(VLOOKUP('Choose Reference miRNAs'!$A18,$A$4:$AZ$99,47,0)),"",VLOOKUP('Choose Reference miRNAs'!$A18,$A$4:$AZ$99,47,0))</f>
        <v/>
      </c>
      <c r="BT19" s="158" t="str">
        <f>IF(ISERROR(VLOOKUP('Choose Reference miRNAs'!$A18,$A$4:$AZ$99,48,0)),"",VLOOKUP('Choose Reference miRNAs'!$A18,$A$4:$AZ$99,48,0))</f>
        <v/>
      </c>
      <c r="BU19" s="158" t="str">
        <f>IF(ISERROR(VLOOKUP('Choose Reference miRNAs'!$A18,$A$4:$AZ$99,49,0)),"",VLOOKUP('Choose Reference miRNAs'!$A18,$A$4:$AZ$99,49,0))</f>
        <v/>
      </c>
      <c r="BV19" s="158" t="str">
        <f>IF(ISERROR(VLOOKUP('Choose Reference miRNAs'!$A18,$A$4:$AZ$99,50,0)),"",VLOOKUP('Choose Reference miRNAs'!$A18,$A$4:$AZ$99,50,0))</f>
        <v/>
      </c>
      <c r="BW19" s="158" t="str">
        <f>IF(ISERROR(VLOOKUP('Choose Reference miRNAs'!$A18,$A$4:$AZ$99,51,0)),"",VLOOKUP('Choose Reference miRNAs'!$A18,$A$4:$AZ$99,51,0))</f>
        <v/>
      </c>
      <c r="BX19" s="159" t="str">
        <f>IF(ISERROR(VLOOKUP('Choose Reference miRNAs'!$A18,$A$4:$AZ$99,52,0)),"",VLOOKUP('Choose Reference miRNAs'!$A18,$A$4:$AZ$99,52,0))</f>
        <v/>
      </c>
      <c r="BY19" s="114" t="str">
        <f t="shared" si="16"/>
        <v>hsa-miR-378a-3p</v>
      </c>
      <c r="BZ19" s="112" t="s">
        <v>47</v>
      </c>
      <c r="CA19" s="113">
        <f t="shared" si="17"/>
        <v>15.46833333333333</v>
      </c>
      <c r="CB19" s="113">
        <f t="shared" si="18"/>
        <v>15.373333333333331</v>
      </c>
      <c r="CC19" s="113">
        <f t="shared" si="19"/>
        <v>15.416666666666668</v>
      </c>
      <c r="CD19" s="113" t="str">
        <f t="shared" si="20"/>
        <v/>
      </c>
      <c r="CE19" s="113" t="str">
        <f t="shared" si="21"/>
        <v/>
      </c>
      <c r="CF19" s="113" t="str">
        <f t="shared" si="22"/>
        <v/>
      </c>
      <c r="CG19" s="113" t="str">
        <f t="shared" si="23"/>
        <v/>
      </c>
      <c r="CH19" s="113" t="str">
        <f t="shared" si="24"/>
        <v/>
      </c>
      <c r="CI19" s="113" t="str">
        <f t="shared" si="25"/>
        <v/>
      </c>
      <c r="CJ19" s="113" t="str">
        <f t="shared" si="26"/>
        <v/>
      </c>
      <c r="CK19" s="113" t="str">
        <f t="shared" si="27"/>
        <v/>
      </c>
      <c r="CL19" s="113" t="str">
        <f t="shared" si="28"/>
        <v/>
      </c>
      <c r="CM19" s="113">
        <f t="shared" si="29"/>
        <v>15.146666666666665</v>
      </c>
      <c r="CN19" s="113">
        <f t="shared" si="30"/>
        <v>15.268333333333334</v>
      </c>
      <c r="CO19" s="113">
        <f t="shared" si="31"/>
        <v>15.105</v>
      </c>
      <c r="CP19" s="113" t="str">
        <f t="shared" si="32"/>
        <v/>
      </c>
      <c r="CQ19" s="113" t="str">
        <f t="shared" si="33"/>
        <v/>
      </c>
      <c r="CR19" s="113" t="str">
        <f t="shared" si="34"/>
        <v/>
      </c>
      <c r="CS19" s="113" t="str">
        <f t="shared" si="35"/>
        <v/>
      </c>
      <c r="CT19" s="113" t="str">
        <f t="shared" si="36"/>
        <v/>
      </c>
      <c r="CU19" s="113" t="str">
        <f t="shared" si="37"/>
        <v/>
      </c>
      <c r="CV19" s="113" t="str">
        <f t="shared" si="38"/>
        <v/>
      </c>
      <c r="CW19" s="113" t="str">
        <f t="shared" si="39"/>
        <v/>
      </c>
      <c r="CX19" s="113" t="str">
        <f t="shared" si="40"/>
        <v/>
      </c>
      <c r="CY19" s="80">
        <f t="shared" si="41"/>
        <v>15.419444444444443</v>
      </c>
      <c r="CZ19" s="80">
        <f t="shared" si="42"/>
        <v>15.173333333333332</v>
      </c>
      <c r="DA19" s="114" t="str">
        <f t="shared" si="43"/>
        <v>hsa-miR-378a-3p</v>
      </c>
      <c r="DB19" s="112" t="s">
        <v>137</v>
      </c>
      <c r="DC19" s="115">
        <f t="shared" si="2"/>
        <v>2.2058078793939433E-5</v>
      </c>
      <c r="DD19" s="115">
        <f t="shared" si="3"/>
        <v>2.3559470927800586E-5</v>
      </c>
      <c r="DE19" s="115">
        <f t="shared" si="4"/>
        <v>2.2862351636912248E-5</v>
      </c>
      <c r="DF19" s="115" t="str">
        <f t="shared" si="5"/>
        <v/>
      </c>
      <c r="DG19" s="115" t="str">
        <f t="shared" si="6"/>
        <v/>
      </c>
      <c r="DH19" s="115" t="str">
        <f t="shared" si="7"/>
        <v/>
      </c>
      <c r="DI19" s="115" t="str">
        <f t="shared" si="8"/>
        <v/>
      </c>
      <c r="DJ19" s="115" t="str">
        <f t="shared" si="9"/>
        <v/>
      </c>
      <c r="DK19" s="115" t="str">
        <f t="shared" si="10"/>
        <v/>
      </c>
      <c r="DL19" s="115" t="str">
        <f t="shared" si="11"/>
        <v/>
      </c>
      <c r="DM19" s="115" t="str">
        <f t="shared" si="44"/>
        <v/>
      </c>
      <c r="DN19" s="115" t="str">
        <f t="shared" si="45"/>
        <v/>
      </c>
      <c r="DO19" s="115">
        <f t="shared" si="13"/>
        <v>2.7567602563207533E-5</v>
      </c>
      <c r="DP19" s="115">
        <f t="shared" si="13"/>
        <v>2.5338078824993164E-5</v>
      </c>
      <c r="DQ19" s="115">
        <f t="shared" si="13"/>
        <v>2.8375394977208331E-5</v>
      </c>
      <c r="DR19" s="115" t="str">
        <f t="shared" si="13"/>
        <v/>
      </c>
      <c r="DS19" s="115" t="str">
        <f t="shared" si="13"/>
        <v/>
      </c>
      <c r="DT19" s="115" t="str">
        <f t="shared" si="13"/>
        <v/>
      </c>
      <c r="DU19" s="115" t="str">
        <f t="shared" si="13"/>
        <v/>
      </c>
      <c r="DV19" s="115" t="str">
        <f t="shared" si="13"/>
        <v/>
      </c>
      <c r="DW19" s="115" t="str">
        <f t="shared" si="13"/>
        <v/>
      </c>
      <c r="DX19" s="115" t="str">
        <f t="shared" ref="DX19:DX82" si="48">IF(CV19="","",POWER(2, -CV19))</f>
        <v/>
      </c>
      <c r="DY19" s="115" t="str">
        <f t="shared" si="46"/>
        <v/>
      </c>
      <c r="DZ19" s="115" t="str">
        <f t="shared" si="47"/>
        <v/>
      </c>
    </row>
    <row r="20" spans="1:130" ht="15" customHeight="1" x14ac:dyDescent="0.25">
      <c r="A20" s="119" t="str">
        <f>'miRNA Table'!C19</f>
        <v>hsa-let-7b-5p</v>
      </c>
      <c r="B20" s="112" t="s">
        <v>48</v>
      </c>
      <c r="C20" s="113">
        <f>IF('Test Sample Data'!C19="","",IF(SUM('Test Sample Data'!C$3:C$98)&gt;10,IF(AND(ISNUMBER('Test Sample Data'!C19),'Test Sample Data'!C19&lt;$C$101,'Test Sample Data'!C19&gt;0),'Test Sample Data'!C19,$C$101),""))</f>
        <v>35</v>
      </c>
      <c r="D20" s="113">
        <f>IF('Test Sample Data'!D19="","",IF(SUM('Test Sample Data'!D$3:D$98)&gt;10,IF(AND(ISNUMBER('Test Sample Data'!D19),'Test Sample Data'!D19&lt;$C$101,'Test Sample Data'!D19&gt;0),'Test Sample Data'!D19,$C$101),""))</f>
        <v>35</v>
      </c>
      <c r="E20" s="113">
        <f>IF('Test Sample Data'!E19="","",IF(SUM('Test Sample Data'!E$3:E$98)&gt;10,IF(AND(ISNUMBER('Test Sample Data'!E19),'Test Sample Data'!E19&lt;$C$101,'Test Sample Data'!E19&gt;0),'Test Sample Data'!E19,$C$101),""))</f>
        <v>35</v>
      </c>
      <c r="F20" s="113" t="str">
        <f>IF('Test Sample Data'!F19="","",IF(SUM('Test Sample Data'!F$3:F$98)&gt;10,IF(AND(ISNUMBER('Test Sample Data'!F19),'Test Sample Data'!F19&lt;$C$101,'Test Sample Data'!F19&gt;0),'Test Sample Data'!F19,$C$101),""))</f>
        <v/>
      </c>
      <c r="G20" s="113" t="str">
        <f>IF('Test Sample Data'!G19="","",IF(SUM('Test Sample Data'!G$3:G$98)&gt;10,IF(AND(ISNUMBER('Test Sample Data'!G19),'Test Sample Data'!G19&lt;$C$101,'Test Sample Data'!G19&gt;0),'Test Sample Data'!G19,$C$101),""))</f>
        <v/>
      </c>
      <c r="H20" s="113" t="str">
        <f>IF('Test Sample Data'!H19="","",IF(SUM('Test Sample Data'!H$3:H$98)&gt;10,IF(AND(ISNUMBER('Test Sample Data'!H19),'Test Sample Data'!H19&lt;$C$101,'Test Sample Data'!H19&gt;0),'Test Sample Data'!H19,$C$101),""))</f>
        <v/>
      </c>
      <c r="I20" s="113" t="str">
        <f>IF('Test Sample Data'!I19="","",IF(SUM('Test Sample Data'!I$3:I$98)&gt;10,IF(AND(ISNUMBER('Test Sample Data'!I19),'Test Sample Data'!I19&lt;$C$101,'Test Sample Data'!I19&gt;0),'Test Sample Data'!I19,$C$101),""))</f>
        <v/>
      </c>
      <c r="J20" s="113" t="str">
        <f>IF('Test Sample Data'!J19="","",IF(SUM('Test Sample Data'!J$3:J$98)&gt;10,IF(AND(ISNUMBER('Test Sample Data'!J19),'Test Sample Data'!J19&lt;$C$101,'Test Sample Data'!J19&gt;0),'Test Sample Data'!J19,$C$101),""))</f>
        <v/>
      </c>
      <c r="K20" s="113" t="str">
        <f>IF('Test Sample Data'!K19="","",IF(SUM('Test Sample Data'!K$3:K$98)&gt;10,IF(AND(ISNUMBER('Test Sample Data'!K19),'Test Sample Data'!K19&lt;$C$101,'Test Sample Data'!K19&gt;0),'Test Sample Data'!K19,$C$101),""))</f>
        <v/>
      </c>
      <c r="L20" s="113" t="str">
        <f>IF('Test Sample Data'!L19="","",IF(SUM('Test Sample Data'!L$3:L$98)&gt;10,IF(AND(ISNUMBER('Test Sample Data'!L19),'Test Sample Data'!L19&lt;$C$101,'Test Sample Data'!L19&gt;0),'Test Sample Data'!L19,$C$101),""))</f>
        <v/>
      </c>
      <c r="M20" s="113" t="str">
        <f>IF('Test Sample Data'!M19="","",IF(SUM('Test Sample Data'!M$3:M$98)&gt;10,IF(AND(ISNUMBER('Test Sample Data'!M19),'Test Sample Data'!M19&lt;$C$101,'Test Sample Data'!M19&gt;0),'Test Sample Data'!M19,$C$101),""))</f>
        <v/>
      </c>
      <c r="N20" s="113" t="str">
        <f>IF('Test Sample Data'!N19="","",IF(SUM('Test Sample Data'!N$3:N$98)&gt;10,IF(AND(ISNUMBER('Test Sample Data'!N19),'Test Sample Data'!N19&lt;$C$101,'Test Sample Data'!N19&gt;0),'Test Sample Data'!N19,$C$101),""))</f>
        <v/>
      </c>
      <c r="O20" s="112" t="str">
        <f>'miRNA Table'!C19</f>
        <v>hsa-let-7b-5p</v>
      </c>
      <c r="P20" s="112" t="s">
        <v>48</v>
      </c>
      <c r="Q20" s="113">
        <f>IF('Control Sample Data'!C19="","",IF(SUM('Control Sample Data'!C$3:C$98)&gt;10,IF(AND(ISNUMBER('Control Sample Data'!C19),'Control Sample Data'!C19&lt;$C$101,'Control Sample Data'!C19&gt;0),'Control Sample Data'!C19,$C$101),""))</f>
        <v>35</v>
      </c>
      <c r="R20" s="113">
        <f>IF('Control Sample Data'!D19="","",IF(SUM('Control Sample Data'!D$3:D$98)&gt;10,IF(AND(ISNUMBER('Control Sample Data'!D19),'Control Sample Data'!D19&lt;$C$101,'Control Sample Data'!D19&gt;0),'Control Sample Data'!D19,$C$101),""))</f>
        <v>35</v>
      </c>
      <c r="S20" s="113">
        <f>IF('Control Sample Data'!E19="","",IF(SUM('Control Sample Data'!E$3:E$98)&gt;10,IF(AND(ISNUMBER('Control Sample Data'!E19),'Control Sample Data'!E19&lt;$C$101,'Control Sample Data'!E19&gt;0),'Control Sample Data'!E19,$C$101),""))</f>
        <v>35</v>
      </c>
      <c r="T20" s="113" t="str">
        <f>IF('Control Sample Data'!F19="","",IF(SUM('Control Sample Data'!F$3:F$98)&gt;10,IF(AND(ISNUMBER('Control Sample Data'!F19),'Control Sample Data'!F19&lt;$C$101,'Control Sample Data'!F19&gt;0),'Control Sample Data'!F19,$C$101),""))</f>
        <v/>
      </c>
      <c r="U20" s="113" t="str">
        <f>IF('Control Sample Data'!G19="","",IF(SUM('Control Sample Data'!G$3:G$98)&gt;10,IF(AND(ISNUMBER('Control Sample Data'!G19),'Control Sample Data'!G19&lt;$C$101,'Control Sample Data'!G19&gt;0),'Control Sample Data'!G19,$C$101),""))</f>
        <v/>
      </c>
      <c r="V20" s="113" t="str">
        <f>IF('Control Sample Data'!H19="","",IF(SUM('Control Sample Data'!H$3:H$98)&gt;10,IF(AND(ISNUMBER('Control Sample Data'!H19),'Control Sample Data'!H19&lt;$C$101,'Control Sample Data'!H19&gt;0),'Control Sample Data'!H19,$C$101),""))</f>
        <v/>
      </c>
      <c r="W20" s="113" t="str">
        <f>IF('Control Sample Data'!I19="","",IF(SUM('Control Sample Data'!I$3:I$98)&gt;10,IF(AND(ISNUMBER('Control Sample Data'!I19),'Control Sample Data'!I19&lt;$C$101,'Control Sample Data'!I19&gt;0),'Control Sample Data'!I19,$C$101),""))</f>
        <v/>
      </c>
      <c r="X20" s="113" t="str">
        <f>IF('Control Sample Data'!J19="","",IF(SUM('Control Sample Data'!J$3:J$98)&gt;10,IF(AND(ISNUMBER('Control Sample Data'!J19),'Control Sample Data'!J19&lt;$C$101,'Control Sample Data'!J19&gt;0),'Control Sample Data'!J19,$C$101),""))</f>
        <v/>
      </c>
      <c r="Y20" s="113" t="str">
        <f>IF('Control Sample Data'!K19="","",IF(SUM('Control Sample Data'!K$3:K$98)&gt;10,IF(AND(ISNUMBER('Control Sample Data'!K19),'Control Sample Data'!K19&lt;$C$101,'Control Sample Data'!K19&gt;0),'Control Sample Data'!K19,$C$101),""))</f>
        <v/>
      </c>
      <c r="Z20" s="113" t="str">
        <f>IF('Control Sample Data'!L19="","",IF(SUM('Control Sample Data'!L$3:L$98)&gt;10,IF(AND(ISNUMBER('Control Sample Data'!L19),'Control Sample Data'!L19&lt;$C$101,'Control Sample Data'!L19&gt;0),'Control Sample Data'!L19,$C$101),""))</f>
        <v/>
      </c>
      <c r="AA20" s="113" t="str">
        <f>IF('Control Sample Data'!M19="","",IF(SUM('Control Sample Data'!M$3:M$98)&gt;10,IF(AND(ISNUMBER('Control Sample Data'!M19),'Control Sample Data'!M19&lt;$C$101,'Control Sample Data'!M19&gt;0),'Control Sample Data'!M19,$C$101),""))</f>
        <v/>
      </c>
      <c r="AB20" s="144" t="str">
        <f>IF('Control Sample Data'!N19="","",IF(SUM('Control Sample Data'!N$3:N$98)&gt;10,IF(AND(ISNUMBER('Control Sample Data'!N19),'Control Sample Data'!N19&lt;$C$101,'Control Sample Data'!N19&gt;0),'Control Sample Data'!N19,$C$101),""))</f>
        <v/>
      </c>
      <c r="AC20" s="147">
        <f>IF(C20="","",IF(AND('miRNA Table'!$F$4="YES",'miRNA Table'!$F$6="YES"),C20-C$103,C20))</f>
        <v>35</v>
      </c>
      <c r="AD20" s="148">
        <f>IF(D20="","",IF(AND('miRNA Table'!$F$4="YES",'miRNA Table'!$F$6="YES"),D20-D$103,D20))</f>
        <v>35</v>
      </c>
      <c r="AE20" s="148">
        <f>IF(E20="","",IF(AND('miRNA Table'!$F$4="YES",'miRNA Table'!$F$6="YES"),E20-E$103,E20))</f>
        <v>35</v>
      </c>
      <c r="AF20" s="148" t="str">
        <f>IF(F20="","",IF(AND('miRNA Table'!$F$4="YES",'miRNA Table'!$F$6="YES"),F20-F$103,F20))</f>
        <v/>
      </c>
      <c r="AG20" s="148" t="str">
        <f>IF(G20="","",IF(AND('miRNA Table'!$F$4="YES",'miRNA Table'!$F$6="YES"),G20-G$103,G20))</f>
        <v/>
      </c>
      <c r="AH20" s="148" t="str">
        <f>IF(H20="","",IF(AND('miRNA Table'!$F$4="YES",'miRNA Table'!$F$6="YES"),H20-H$103,H20))</f>
        <v/>
      </c>
      <c r="AI20" s="148" t="str">
        <f>IF(I20="","",IF(AND('miRNA Table'!$F$4="YES",'miRNA Table'!$F$6="YES"),I20-I$103,I20))</f>
        <v/>
      </c>
      <c r="AJ20" s="148" t="str">
        <f>IF(J20="","",IF(AND('miRNA Table'!$F$4="YES",'miRNA Table'!$F$6="YES"),J20-J$103,J20))</f>
        <v/>
      </c>
      <c r="AK20" s="148" t="str">
        <f>IF(K20="","",IF(AND('miRNA Table'!$F$4="YES",'miRNA Table'!$F$6="YES"),K20-K$103,K20))</f>
        <v/>
      </c>
      <c r="AL20" s="148" t="str">
        <f>IF(L20="","",IF(AND('miRNA Table'!$F$4="YES",'miRNA Table'!$F$6="YES"),L20-L$103,L20))</f>
        <v/>
      </c>
      <c r="AM20" s="148" t="str">
        <f>IF(M20="","",IF(AND('miRNA Table'!$F$4="YES",'miRNA Table'!$F$6="YES"),M20-M$103,M20))</f>
        <v/>
      </c>
      <c r="AN20" s="149" t="str">
        <f>IF(N20="","",IF(AND('miRNA Table'!$F$4="YES",'miRNA Table'!$F$6="YES"),N20-N$103,N20))</f>
        <v/>
      </c>
      <c r="AO20" s="147">
        <f>IF(Q20="","",IF(AND('miRNA Table'!$F$4="YES",'miRNA Table'!$F$6="YES"),Q20-Q$103,Q20))</f>
        <v>35</v>
      </c>
      <c r="AP20" s="148">
        <f>IF(R20="","",IF(AND('miRNA Table'!$F$4="YES",'miRNA Table'!$F$6="YES"),R20-R$103,R20))</f>
        <v>35</v>
      </c>
      <c r="AQ20" s="148">
        <f>IF(S20="","",IF(AND('miRNA Table'!$F$4="YES",'miRNA Table'!$F$6="YES"),S20-S$103,S20))</f>
        <v>35</v>
      </c>
      <c r="AR20" s="148" t="str">
        <f>IF(T20="","",IF(AND('miRNA Table'!$F$4="YES",'miRNA Table'!$F$6="YES"),T20-T$103,T20))</f>
        <v/>
      </c>
      <c r="AS20" s="148" t="str">
        <f>IF(U20="","",IF(AND('miRNA Table'!$F$4="YES",'miRNA Table'!$F$6="YES"),U20-U$103,U20))</f>
        <v/>
      </c>
      <c r="AT20" s="148" t="str">
        <f>IF(V20="","",IF(AND('miRNA Table'!$F$4="YES",'miRNA Table'!$F$6="YES"),V20-V$103,V20))</f>
        <v/>
      </c>
      <c r="AU20" s="148" t="str">
        <f>IF(W20="","",IF(AND('miRNA Table'!$F$4="YES",'miRNA Table'!$F$6="YES"),W20-W$103,W20))</f>
        <v/>
      </c>
      <c r="AV20" s="148" t="str">
        <f>IF(X20="","",IF(AND('miRNA Table'!$F$4="YES",'miRNA Table'!$F$6="YES"),X20-X$103,X20))</f>
        <v/>
      </c>
      <c r="AW20" s="148" t="str">
        <f>IF(Y20="","",IF(AND('miRNA Table'!$F$4="YES",'miRNA Table'!$F$6="YES"),Y20-Y$103,Y20))</f>
        <v/>
      </c>
      <c r="AX20" s="148" t="str">
        <f>IF(Z20="","",IF(AND('miRNA Table'!$F$4="YES",'miRNA Table'!$F$6="YES"),Z20-Z$103,Z20))</f>
        <v/>
      </c>
      <c r="AY20" s="148" t="str">
        <f>IF(AA20="","",IF(AND('miRNA Table'!$F$4="YES",'miRNA Table'!$F$6="YES"),AA20-AA$103,AA20))</f>
        <v/>
      </c>
      <c r="AZ20" s="149" t="str">
        <f>IF(AB20="","",IF(AND('miRNA Table'!$F$4="YES",'miRNA Table'!$F$6="YES"),AB20-AB$103,AB20))</f>
        <v/>
      </c>
      <c r="BA20" s="157" t="str">
        <f>IF(ISERROR(VLOOKUP('Choose Reference miRNAs'!$A19,$A$4:$AZ$99,29,0)),"",VLOOKUP('Choose Reference miRNAs'!$A19,$A$4:$AZ$99,29,0))</f>
        <v/>
      </c>
      <c r="BB20" s="158" t="str">
        <f>IF(ISERROR(VLOOKUP('Choose Reference miRNAs'!$A19,$A$4:$AZ$99,30,0)),"",VLOOKUP('Choose Reference miRNAs'!$A19,$A$4:$AZ$99,30,0))</f>
        <v/>
      </c>
      <c r="BC20" s="158" t="str">
        <f>IF(ISERROR(VLOOKUP('Choose Reference miRNAs'!$A19,$A$4:$AZ$99,31,0)),"",VLOOKUP('Choose Reference miRNAs'!$A19,$A$4:$AZ$99,31,0))</f>
        <v/>
      </c>
      <c r="BD20" s="158" t="str">
        <f>IF(ISERROR(VLOOKUP('Choose Reference miRNAs'!$A19,$A$4:$AZ$99,32,0)),"",VLOOKUP('Choose Reference miRNAs'!$A19,$A$4:$AZ$99,32,0))</f>
        <v/>
      </c>
      <c r="BE20" s="158" t="str">
        <f>IF(ISERROR(VLOOKUP('Choose Reference miRNAs'!$A19,$A$4:$AZ$99,33,0)),"",VLOOKUP('Choose Reference miRNAs'!$A19,$A$4:$AZ$99,33,0))</f>
        <v/>
      </c>
      <c r="BF20" s="158" t="str">
        <f>IF(ISERROR(VLOOKUP('Choose Reference miRNAs'!$A19,$A$4:$AZ$99,34,0)),"",VLOOKUP('Choose Reference miRNAs'!$A19,$A$4:$AZ$99,34,0))</f>
        <v/>
      </c>
      <c r="BG20" s="158" t="str">
        <f>IF(ISERROR(VLOOKUP('Choose Reference miRNAs'!$A19,$A$4:$AZ$99,35,0)),"",VLOOKUP('Choose Reference miRNAs'!$A19,$A$4:$AZ$99,35,0))</f>
        <v/>
      </c>
      <c r="BH20" s="158" t="str">
        <f>IF(ISERROR(VLOOKUP('Choose Reference miRNAs'!$A19,$A$4:$AZ$99,36,0)),"",VLOOKUP('Choose Reference miRNAs'!$A19,$A$4:$AZ$99,36,0))</f>
        <v/>
      </c>
      <c r="BI20" s="158" t="str">
        <f>IF(ISERROR(VLOOKUP('Choose Reference miRNAs'!$A19,$A$4:$AZ$99,37,0)),"",VLOOKUP('Choose Reference miRNAs'!$A19,$A$4:$AZ$99,37,0))</f>
        <v/>
      </c>
      <c r="BJ20" s="158" t="str">
        <f>IF(ISERROR(VLOOKUP('Choose Reference miRNAs'!$A19,$A$4:$AZ$99,38,0)),"",VLOOKUP('Choose Reference miRNAs'!$A19,$A$4:$AZ$99,38,0))</f>
        <v/>
      </c>
      <c r="BK20" s="158" t="str">
        <f>IF(ISERROR(VLOOKUP('Choose Reference miRNAs'!$A19,$A$4:$AZ$99,39,0)),"",VLOOKUP('Choose Reference miRNAs'!$A19,$A$4:$AZ$99,38,0))</f>
        <v/>
      </c>
      <c r="BL20" s="159" t="str">
        <f>IF(ISERROR(VLOOKUP('Choose Reference miRNAs'!$A19,$A$4:$AZ$99,40,0)),"",VLOOKUP('Choose Reference miRNAs'!$A19,$A$4:$AZ$99,40,0))</f>
        <v/>
      </c>
      <c r="BM20" s="157" t="str">
        <f>IF(ISERROR(VLOOKUP('Choose Reference miRNAs'!$A19,$A$4:$AZ$99,41,0)),"",VLOOKUP('Choose Reference miRNAs'!$A19,$A$4:$AZ$99,41,0))</f>
        <v/>
      </c>
      <c r="BN20" s="158" t="str">
        <f>IF(ISERROR(VLOOKUP('Choose Reference miRNAs'!$A19,$A$4:$AZ$99,42,0)),"",VLOOKUP('Choose Reference miRNAs'!$A19,$A$4:$AZ$99,42,0))</f>
        <v/>
      </c>
      <c r="BO20" s="158" t="str">
        <f>IF(ISERROR(VLOOKUP('Choose Reference miRNAs'!$A19,$A$4:$AZ$99,43,0)),"",VLOOKUP('Choose Reference miRNAs'!$A19,$A$4:$AZ$99,43,0))</f>
        <v/>
      </c>
      <c r="BP20" s="158" t="str">
        <f>IF(ISERROR(VLOOKUP('Choose Reference miRNAs'!$A19,$A$4:$AZ$99,44,0)),"",VLOOKUP('Choose Reference miRNAs'!$A19,$A$4:$AZ$99,44,0))</f>
        <v/>
      </c>
      <c r="BQ20" s="158" t="str">
        <f>IF(ISERROR(VLOOKUP('Choose Reference miRNAs'!$A19,$A$4:$AZ$99,45,0)),"",VLOOKUP('Choose Reference miRNAs'!$A19,$A$4:$AZ$99,45,0))</f>
        <v/>
      </c>
      <c r="BR20" s="158" t="str">
        <f>IF(ISERROR(VLOOKUP('Choose Reference miRNAs'!$A19,$A$4:$AZ$99,46,0)),"",VLOOKUP('Choose Reference miRNAs'!$A19,$A$4:$AZ$99,46,0))</f>
        <v/>
      </c>
      <c r="BS20" s="158" t="str">
        <f>IF(ISERROR(VLOOKUP('Choose Reference miRNAs'!$A19,$A$4:$AZ$99,47,0)),"",VLOOKUP('Choose Reference miRNAs'!$A19,$A$4:$AZ$99,47,0))</f>
        <v/>
      </c>
      <c r="BT20" s="158" t="str">
        <f>IF(ISERROR(VLOOKUP('Choose Reference miRNAs'!$A19,$A$4:$AZ$99,48,0)),"",VLOOKUP('Choose Reference miRNAs'!$A19,$A$4:$AZ$99,48,0))</f>
        <v/>
      </c>
      <c r="BU20" s="158" t="str">
        <f>IF(ISERROR(VLOOKUP('Choose Reference miRNAs'!$A19,$A$4:$AZ$99,49,0)),"",VLOOKUP('Choose Reference miRNAs'!$A19,$A$4:$AZ$99,49,0))</f>
        <v/>
      </c>
      <c r="BV20" s="158" t="str">
        <f>IF(ISERROR(VLOOKUP('Choose Reference miRNAs'!$A19,$A$4:$AZ$99,50,0)),"",VLOOKUP('Choose Reference miRNAs'!$A19,$A$4:$AZ$99,50,0))</f>
        <v/>
      </c>
      <c r="BW20" s="158" t="str">
        <f>IF(ISERROR(VLOOKUP('Choose Reference miRNAs'!$A19,$A$4:$AZ$99,51,0)),"",VLOOKUP('Choose Reference miRNAs'!$A19,$A$4:$AZ$99,51,0))</f>
        <v/>
      </c>
      <c r="BX20" s="159" t="str">
        <f>IF(ISERROR(VLOOKUP('Choose Reference miRNAs'!$A19,$A$4:$AZ$99,52,0)),"",VLOOKUP('Choose Reference miRNAs'!$A19,$A$4:$AZ$99,52,0))</f>
        <v/>
      </c>
      <c r="BY20" s="114" t="str">
        <f t="shared" si="16"/>
        <v>hsa-let-7b-5p</v>
      </c>
      <c r="BZ20" s="112" t="s">
        <v>48</v>
      </c>
      <c r="CA20" s="113">
        <f t="shared" si="17"/>
        <v>15.46833333333333</v>
      </c>
      <c r="CB20" s="113">
        <f t="shared" si="18"/>
        <v>15.373333333333331</v>
      </c>
      <c r="CC20" s="113">
        <f t="shared" si="19"/>
        <v>15.416666666666668</v>
      </c>
      <c r="CD20" s="113" t="str">
        <f t="shared" si="20"/>
        <v/>
      </c>
      <c r="CE20" s="113" t="str">
        <f t="shared" si="21"/>
        <v/>
      </c>
      <c r="CF20" s="113" t="str">
        <f t="shared" si="22"/>
        <v/>
      </c>
      <c r="CG20" s="113" t="str">
        <f t="shared" si="23"/>
        <v/>
      </c>
      <c r="CH20" s="113" t="str">
        <f t="shared" si="24"/>
        <v/>
      </c>
      <c r="CI20" s="113" t="str">
        <f t="shared" si="25"/>
        <v/>
      </c>
      <c r="CJ20" s="113" t="str">
        <f t="shared" si="26"/>
        <v/>
      </c>
      <c r="CK20" s="113" t="str">
        <f t="shared" si="27"/>
        <v/>
      </c>
      <c r="CL20" s="113" t="str">
        <f t="shared" si="28"/>
        <v/>
      </c>
      <c r="CM20" s="113">
        <f t="shared" si="29"/>
        <v>15.146666666666665</v>
      </c>
      <c r="CN20" s="113">
        <f t="shared" si="30"/>
        <v>15.268333333333334</v>
      </c>
      <c r="CO20" s="113">
        <f t="shared" si="31"/>
        <v>15.105</v>
      </c>
      <c r="CP20" s="113" t="str">
        <f t="shared" si="32"/>
        <v/>
      </c>
      <c r="CQ20" s="113" t="str">
        <f t="shared" si="33"/>
        <v/>
      </c>
      <c r="CR20" s="113" t="str">
        <f t="shared" si="34"/>
        <v/>
      </c>
      <c r="CS20" s="113" t="str">
        <f t="shared" si="35"/>
        <v/>
      </c>
      <c r="CT20" s="113" t="str">
        <f t="shared" si="36"/>
        <v/>
      </c>
      <c r="CU20" s="113" t="str">
        <f t="shared" si="37"/>
        <v/>
      </c>
      <c r="CV20" s="113" t="str">
        <f t="shared" si="38"/>
        <v/>
      </c>
      <c r="CW20" s="113" t="str">
        <f t="shared" si="39"/>
        <v/>
      </c>
      <c r="CX20" s="113" t="str">
        <f t="shared" si="40"/>
        <v/>
      </c>
      <c r="CY20" s="80">
        <f t="shared" si="41"/>
        <v>15.419444444444443</v>
      </c>
      <c r="CZ20" s="80">
        <f t="shared" si="42"/>
        <v>15.173333333333332</v>
      </c>
      <c r="DA20" s="114" t="str">
        <f t="shared" si="43"/>
        <v>hsa-let-7b-5p</v>
      </c>
      <c r="DB20" s="112" t="s">
        <v>138</v>
      </c>
      <c r="DC20" s="115">
        <f t="shared" si="2"/>
        <v>2.2058078793939433E-5</v>
      </c>
      <c r="DD20" s="115">
        <f t="shared" si="3"/>
        <v>2.3559470927800586E-5</v>
      </c>
      <c r="DE20" s="115">
        <f t="shared" si="4"/>
        <v>2.2862351636912248E-5</v>
      </c>
      <c r="DF20" s="115" t="str">
        <f t="shared" si="5"/>
        <v/>
      </c>
      <c r="DG20" s="115" t="str">
        <f t="shared" si="6"/>
        <v/>
      </c>
      <c r="DH20" s="115" t="str">
        <f t="shared" si="7"/>
        <v/>
      </c>
      <c r="DI20" s="115" t="str">
        <f t="shared" si="8"/>
        <v/>
      </c>
      <c r="DJ20" s="115" t="str">
        <f t="shared" si="9"/>
        <v/>
      </c>
      <c r="DK20" s="115" t="str">
        <f t="shared" si="10"/>
        <v/>
      </c>
      <c r="DL20" s="115" t="str">
        <f t="shared" si="11"/>
        <v/>
      </c>
      <c r="DM20" s="115" t="str">
        <f t="shared" si="44"/>
        <v/>
      </c>
      <c r="DN20" s="115" t="str">
        <f t="shared" si="45"/>
        <v/>
      </c>
      <c r="DO20" s="115">
        <f t="shared" ref="DO20:DT31" si="49">IF(CM20="","",POWER(2, -CM20))</f>
        <v>2.7567602563207533E-5</v>
      </c>
      <c r="DP20" s="115">
        <f t="shared" si="49"/>
        <v>2.5338078824993164E-5</v>
      </c>
      <c r="DQ20" s="115">
        <f t="shared" si="49"/>
        <v>2.8375394977208331E-5</v>
      </c>
      <c r="DR20" s="115" t="str">
        <f t="shared" si="49"/>
        <v/>
      </c>
      <c r="DS20" s="115" t="str">
        <f t="shared" si="49"/>
        <v/>
      </c>
      <c r="DT20" s="115" t="str">
        <f t="shared" si="49"/>
        <v/>
      </c>
      <c r="DU20" s="115" t="str">
        <f t="shared" ref="DU20:DX83" si="50">IF(CS20="","",POWER(2, -CS20))</f>
        <v/>
      </c>
      <c r="DV20" s="115" t="str">
        <f t="shared" si="50"/>
        <v/>
      </c>
      <c r="DW20" s="115" t="str">
        <f t="shared" si="50"/>
        <v/>
      </c>
      <c r="DX20" s="115" t="str">
        <f t="shared" si="48"/>
        <v/>
      </c>
      <c r="DY20" s="115" t="str">
        <f t="shared" si="46"/>
        <v/>
      </c>
      <c r="DZ20" s="115" t="str">
        <f t="shared" si="47"/>
        <v/>
      </c>
    </row>
    <row r="21" spans="1:130" ht="15" customHeight="1" x14ac:dyDescent="0.25">
      <c r="A21" s="119" t="str">
        <f>'miRNA Table'!C20</f>
        <v>hsa-miR-205-5p</v>
      </c>
      <c r="B21" s="112" t="s">
        <v>49</v>
      </c>
      <c r="C21" s="113">
        <f>IF('Test Sample Data'!C20="","",IF(SUM('Test Sample Data'!C$3:C$98)&gt;10,IF(AND(ISNUMBER('Test Sample Data'!C20),'Test Sample Data'!C20&lt;$C$101,'Test Sample Data'!C20&gt;0),'Test Sample Data'!C20,$C$101),""))</f>
        <v>35</v>
      </c>
      <c r="D21" s="113">
        <f>IF('Test Sample Data'!D20="","",IF(SUM('Test Sample Data'!D$3:D$98)&gt;10,IF(AND(ISNUMBER('Test Sample Data'!D20),'Test Sample Data'!D20&lt;$C$101,'Test Sample Data'!D20&gt;0),'Test Sample Data'!D20,$C$101),""))</f>
        <v>35</v>
      </c>
      <c r="E21" s="113">
        <f>IF('Test Sample Data'!E20="","",IF(SUM('Test Sample Data'!E$3:E$98)&gt;10,IF(AND(ISNUMBER('Test Sample Data'!E20),'Test Sample Data'!E20&lt;$C$101,'Test Sample Data'!E20&gt;0),'Test Sample Data'!E20,$C$101),""))</f>
        <v>35</v>
      </c>
      <c r="F21" s="113" t="str">
        <f>IF('Test Sample Data'!F20="","",IF(SUM('Test Sample Data'!F$3:F$98)&gt;10,IF(AND(ISNUMBER('Test Sample Data'!F20),'Test Sample Data'!F20&lt;$C$101,'Test Sample Data'!F20&gt;0),'Test Sample Data'!F20,$C$101),""))</f>
        <v/>
      </c>
      <c r="G21" s="113" t="str">
        <f>IF('Test Sample Data'!G20="","",IF(SUM('Test Sample Data'!G$3:G$98)&gt;10,IF(AND(ISNUMBER('Test Sample Data'!G20),'Test Sample Data'!G20&lt;$C$101,'Test Sample Data'!G20&gt;0),'Test Sample Data'!G20,$C$101),""))</f>
        <v/>
      </c>
      <c r="H21" s="113" t="str">
        <f>IF('Test Sample Data'!H20="","",IF(SUM('Test Sample Data'!H$3:H$98)&gt;10,IF(AND(ISNUMBER('Test Sample Data'!H20),'Test Sample Data'!H20&lt;$C$101,'Test Sample Data'!H20&gt;0),'Test Sample Data'!H20,$C$101),""))</f>
        <v/>
      </c>
      <c r="I21" s="113" t="str">
        <f>IF('Test Sample Data'!I20="","",IF(SUM('Test Sample Data'!I$3:I$98)&gt;10,IF(AND(ISNUMBER('Test Sample Data'!I20),'Test Sample Data'!I20&lt;$C$101,'Test Sample Data'!I20&gt;0),'Test Sample Data'!I20,$C$101),""))</f>
        <v/>
      </c>
      <c r="J21" s="113" t="str">
        <f>IF('Test Sample Data'!J20="","",IF(SUM('Test Sample Data'!J$3:J$98)&gt;10,IF(AND(ISNUMBER('Test Sample Data'!J20),'Test Sample Data'!J20&lt;$C$101,'Test Sample Data'!J20&gt;0),'Test Sample Data'!J20,$C$101),""))</f>
        <v/>
      </c>
      <c r="K21" s="113" t="str">
        <f>IF('Test Sample Data'!K20="","",IF(SUM('Test Sample Data'!K$3:K$98)&gt;10,IF(AND(ISNUMBER('Test Sample Data'!K20),'Test Sample Data'!K20&lt;$C$101,'Test Sample Data'!K20&gt;0),'Test Sample Data'!K20,$C$101),""))</f>
        <v/>
      </c>
      <c r="L21" s="113" t="str">
        <f>IF('Test Sample Data'!L20="","",IF(SUM('Test Sample Data'!L$3:L$98)&gt;10,IF(AND(ISNUMBER('Test Sample Data'!L20),'Test Sample Data'!L20&lt;$C$101,'Test Sample Data'!L20&gt;0),'Test Sample Data'!L20,$C$101),""))</f>
        <v/>
      </c>
      <c r="M21" s="113" t="str">
        <f>IF('Test Sample Data'!M20="","",IF(SUM('Test Sample Data'!M$3:M$98)&gt;10,IF(AND(ISNUMBER('Test Sample Data'!M20),'Test Sample Data'!M20&lt;$C$101,'Test Sample Data'!M20&gt;0),'Test Sample Data'!M20,$C$101),""))</f>
        <v/>
      </c>
      <c r="N21" s="113" t="str">
        <f>IF('Test Sample Data'!N20="","",IF(SUM('Test Sample Data'!N$3:N$98)&gt;10,IF(AND(ISNUMBER('Test Sample Data'!N20),'Test Sample Data'!N20&lt;$C$101,'Test Sample Data'!N20&gt;0),'Test Sample Data'!N20,$C$101),""))</f>
        <v/>
      </c>
      <c r="O21" s="112" t="str">
        <f>'miRNA Table'!C20</f>
        <v>hsa-miR-205-5p</v>
      </c>
      <c r="P21" s="112" t="s">
        <v>49</v>
      </c>
      <c r="Q21" s="113">
        <f>IF('Control Sample Data'!C20="","",IF(SUM('Control Sample Data'!C$3:C$98)&gt;10,IF(AND(ISNUMBER('Control Sample Data'!C20),'Control Sample Data'!C20&lt;$C$101,'Control Sample Data'!C20&gt;0),'Control Sample Data'!C20,$C$101),""))</f>
        <v>35</v>
      </c>
      <c r="R21" s="113">
        <f>IF('Control Sample Data'!D20="","",IF(SUM('Control Sample Data'!D$3:D$98)&gt;10,IF(AND(ISNUMBER('Control Sample Data'!D20),'Control Sample Data'!D20&lt;$C$101,'Control Sample Data'!D20&gt;0),'Control Sample Data'!D20,$C$101),""))</f>
        <v>35</v>
      </c>
      <c r="S21" s="113">
        <f>IF('Control Sample Data'!E20="","",IF(SUM('Control Sample Data'!E$3:E$98)&gt;10,IF(AND(ISNUMBER('Control Sample Data'!E20),'Control Sample Data'!E20&lt;$C$101,'Control Sample Data'!E20&gt;0),'Control Sample Data'!E20,$C$101),""))</f>
        <v>35</v>
      </c>
      <c r="T21" s="113" t="str">
        <f>IF('Control Sample Data'!F20="","",IF(SUM('Control Sample Data'!F$3:F$98)&gt;10,IF(AND(ISNUMBER('Control Sample Data'!F20),'Control Sample Data'!F20&lt;$C$101,'Control Sample Data'!F20&gt;0),'Control Sample Data'!F20,$C$101),""))</f>
        <v/>
      </c>
      <c r="U21" s="113" t="str">
        <f>IF('Control Sample Data'!G20="","",IF(SUM('Control Sample Data'!G$3:G$98)&gt;10,IF(AND(ISNUMBER('Control Sample Data'!G20),'Control Sample Data'!G20&lt;$C$101,'Control Sample Data'!G20&gt;0),'Control Sample Data'!G20,$C$101),""))</f>
        <v/>
      </c>
      <c r="V21" s="113" t="str">
        <f>IF('Control Sample Data'!H20="","",IF(SUM('Control Sample Data'!H$3:H$98)&gt;10,IF(AND(ISNUMBER('Control Sample Data'!H20),'Control Sample Data'!H20&lt;$C$101,'Control Sample Data'!H20&gt;0),'Control Sample Data'!H20,$C$101),""))</f>
        <v/>
      </c>
      <c r="W21" s="113" t="str">
        <f>IF('Control Sample Data'!I20="","",IF(SUM('Control Sample Data'!I$3:I$98)&gt;10,IF(AND(ISNUMBER('Control Sample Data'!I20),'Control Sample Data'!I20&lt;$C$101,'Control Sample Data'!I20&gt;0),'Control Sample Data'!I20,$C$101),""))</f>
        <v/>
      </c>
      <c r="X21" s="113" t="str">
        <f>IF('Control Sample Data'!J20="","",IF(SUM('Control Sample Data'!J$3:J$98)&gt;10,IF(AND(ISNUMBER('Control Sample Data'!J20),'Control Sample Data'!J20&lt;$C$101,'Control Sample Data'!J20&gt;0),'Control Sample Data'!J20,$C$101),""))</f>
        <v/>
      </c>
      <c r="Y21" s="113" t="str">
        <f>IF('Control Sample Data'!K20="","",IF(SUM('Control Sample Data'!K$3:K$98)&gt;10,IF(AND(ISNUMBER('Control Sample Data'!K20),'Control Sample Data'!K20&lt;$C$101,'Control Sample Data'!K20&gt;0),'Control Sample Data'!K20,$C$101),""))</f>
        <v/>
      </c>
      <c r="Z21" s="113" t="str">
        <f>IF('Control Sample Data'!L20="","",IF(SUM('Control Sample Data'!L$3:L$98)&gt;10,IF(AND(ISNUMBER('Control Sample Data'!L20),'Control Sample Data'!L20&lt;$C$101,'Control Sample Data'!L20&gt;0),'Control Sample Data'!L20,$C$101),""))</f>
        <v/>
      </c>
      <c r="AA21" s="113" t="str">
        <f>IF('Control Sample Data'!M20="","",IF(SUM('Control Sample Data'!M$3:M$98)&gt;10,IF(AND(ISNUMBER('Control Sample Data'!M20),'Control Sample Data'!M20&lt;$C$101,'Control Sample Data'!M20&gt;0),'Control Sample Data'!M20,$C$101),""))</f>
        <v/>
      </c>
      <c r="AB21" s="144" t="str">
        <f>IF('Control Sample Data'!N20="","",IF(SUM('Control Sample Data'!N$3:N$98)&gt;10,IF(AND(ISNUMBER('Control Sample Data'!N20),'Control Sample Data'!N20&lt;$C$101,'Control Sample Data'!N20&gt;0),'Control Sample Data'!N20,$C$101),""))</f>
        <v/>
      </c>
      <c r="AC21" s="147">
        <f>IF(C21="","",IF(AND('miRNA Table'!$F$4="YES",'miRNA Table'!$F$6="YES"),C21-C$103,C21))</f>
        <v>35</v>
      </c>
      <c r="AD21" s="148">
        <f>IF(D21="","",IF(AND('miRNA Table'!$F$4="YES",'miRNA Table'!$F$6="YES"),D21-D$103,D21))</f>
        <v>35</v>
      </c>
      <c r="AE21" s="148">
        <f>IF(E21="","",IF(AND('miRNA Table'!$F$4="YES",'miRNA Table'!$F$6="YES"),E21-E$103,E21))</f>
        <v>35</v>
      </c>
      <c r="AF21" s="148" t="str">
        <f>IF(F21="","",IF(AND('miRNA Table'!$F$4="YES",'miRNA Table'!$F$6="YES"),F21-F$103,F21))</f>
        <v/>
      </c>
      <c r="AG21" s="148" t="str">
        <f>IF(G21="","",IF(AND('miRNA Table'!$F$4="YES",'miRNA Table'!$F$6="YES"),G21-G$103,G21))</f>
        <v/>
      </c>
      <c r="AH21" s="148" t="str">
        <f>IF(H21="","",IF(AND('miRNA Table'!$F$4="YES",'miRNA Table'!$F$6="YES"),H21-H$103,H21))</f>
        <v/>
      </c>
      <c r="AI21" s="148" t="str">
        <f>IF(I21="","",IF(AND('miRNA Table'!$F$4="YES",'miRNA Table'!$F$6="YES"),I21-I$103,I21))</f>
        <v/>
      </c>
      <c r="AJ21" s="148" t="str">
        <f>IF(J21="","",IF(AND('miRNA Table'!$F$4="YES",'miRNA Table'!$F$6="YES"),J21-J$103,J21))</f>
        <v/>
      </c>
      <c r="AK21" s="148" t="str">
        <f>IF(K21="","",IF(AND('miRNA Table'!$F$4="YES",'miRNA Table'!$F$6="YES"),K21-K$103,K21))</f>
        <v/>
      </c>
      <c r="AL21" s="148" t="str">
        <f>IF(L21="","",IF(AND('miRNA Table'!$F$4="YES",'miRNA Table'!$F$6="YES"),L21-L$103,L21))</f>
        <v/>
      </c>
      <c r="AM21" s="148" t="str">
        <f>IF(M21="","",IF(AND('miRNA Table'!$F$4="YES",'miRNA Table'!$F$6="YES"),M21-M$103,M21))</f>
        <v/>
      </c>
      <c r="AN21" s="149" t="str">
        <f>IF(N21="","",IF(AND('miRNA Table'!$F$4="YES",'miRNA Table'!$F$6="YES"),N21-N$103,N21))</f>
        <v/>
      </c>
      <c r="AO21" s="147">
        <f>IF(Q21="","",IF(AND('miRNA Table'!$F$4="YES",'miRNA Table'!$F$6="YES"),Q21-Q$103,Q21))</f>
        <v>35</v>
      </c>
      <c r="AP21" s="148">
        <f>IF(R21="","",IF(AND('miRNA Table'!$F$4="YES",'miRNA Table'!$F$6="YES"),R21-R$103,R21))</f>
        <v>35</v>
      </c>
      <c r="AQ21" s="148">
        <f>IF(S21="","",IF(AND('miRNA Table'!$F$4="YES",'miRNA Table'!$F$6="YES"),S21-S$103,S21))</f>
        <v>35</v>
      </c>
      <c r="AR21" s="148" t="str">
        <f>IF(T21="","",IF(AND('miRNA Table'!$F$4="YES",'miRNA Table'!$F$6="YES"),T21-T$103,T21))</f>
        <v/>
      </c>
      <c r="AS21" s="148" t="str">
        <f>IF(U21="","",IF(AND('miRNA Table'!$F$4="YES",'miRNA Table'!$F$6="YES"),U21-U$103,U21))</f>
        <v/>
      </c>
      <c r="AT21" s="148" t="str">
        <f>IF(V21="","",IF(AND('miRNA Table'!$F$4="YES",'miRNA Table'!$F$6="YES"),V21-V$103,V21))</f>
        <v/>
      </c>
      <c r="AU21" s="148" t="str">
        <f>IF(W21="","",IF(AND('miRNA Table'!$F$4="YES",'miRNA Table'!$F$6="YES"),W21-W$103,W21))</f>
        <v/>
      </c>
      <c r="AV21" s="148" t="str">
        <f>IF(X21="","",IF(AND('miRNA Table'!$F$4="YES",'miRNA Table'!$F$6="YES"),X21-X$103,X21))</f>
        <v/>
      </c>
      <c r="AW21" s="148" t="str">
        <f>IF(Y21="","",IF(AND('miRNA Table'!$F$4="YES",'miRNA Table'!$F$6="YES"),Y21-Y$103,Y21))</f>
        <v/>
      </c>
      <c r="AX21" s="148" t="str">
        <f>IF(Z21="","",IF(AND('miRNA Table'!$F$4="YES",'miRNA Table'!$F$6="YES"),Z21-Z$103,Z21))</f>
        <v/>
      </c>
      <c r="AY21" s="148" t="str">
        <f>IF(AA21="","",IF(AND('miRNA Table'!$F$4="YES",'miRNA Table'!$F$6="YES"),AA21-AA$103,AA21))</f>
        <v/>
      </c>
      <c r="AZ21" s="149" t="str">
        <f>IF(AB21="","",IF(AND('miRNA Table'!$F$4="YES",'miRNA Table'!$F$6="YES"),AB21-AB$103,AB21))</f>
        <v/>
      </c>
      <c r="BA21" s="157" t="str">
        <f>IF(ISERROR(VLOOKUP('Choose Reference miRNAs'!$A20,$A$4:$AZ$99,29,0)),"",VLOOKUP('Choose Reference miRNAs'!$A20,$A$4:$AZ$99,29,0))</f>
        <v/>
      </c>
      <c r="BB21" s="158" t="str">
        <f>IF(ISERROR(VLOOKUP('Choose Reference miRNAs'!$A20,$A$4:$AZ$99,30,0)),"",VLOOKUP('Choose Reference miRNAs'!$A20,$A$4:$AZ$99,30,0))</f>
        <v/>
      </c>
      <c r="BC21" s="158" t="str">
        <f>IF(ISERROR(VLOOKUP('Choose Reference miRNAs'!$A20,$A$4:$AZ$99,31,0)),"",VLOOKUP('Choose Reference miRNAs'!$A20,$A$4:$AZ$99,31,0))</f>
        <v/>
      </c>
      <c r="BD21" s="158" t="str">
        <f>IF(ISERROR(VLOOKUP('Choose Reference miRNAs'!$A20,$A$4:$AZ$99,32,0)),"",VLOOKUP('Choose Reference miRNAs'!$A20,$A$4:$AZ$99,32,0))</f>
        <v/>
      </c>
      <c r="BE21" s="158" t="str">
        <f>IF(ISERROR(VLOOKUP('Choose Reference miRNAs'!$A20,$A$4:$AZ$99,33,0)),"",VLOOKUP('Choose Reference miRNAs'!$A20,$A$4:$AZ$99,33,0))</f>
        <v/>
      </c>
      <c r="BF21" s="158" t="str">
        <f>IF(ISERROR(VLOOKUP('Choose Reference miRNAs'!$A20,$A$4:$AZ$99,34,0)),"",VLOOKUP('Choose Reference miRNAs'!$A20,$A$4:$AZ$99,34,0))</f>
        <v/>
      </c>
      <c r="BG21" s="158" t="str">
        <f>IF(ISERROR(VLOOKUP('Choose Reference miRNAs'!$A20,$A$4:$AZ$99,35,0)),"",VLOOKUP('Choose Reference miRNAs'!$A20,$A$4:$AZ$99,35,0))</f>
        <v/>
      </c>
      <c r="BH21" s="158" t="str">
        <f>IF(ISERROR(VLOOKUP('Choose Reference miRNAs'!$A20,$A$4:$AZ$99,36,0)),"",VLOOKUP('Choose Reference miRNAs'!$A20,$A$4:$AZ$99,36,0))</f>
        <v/>
      </c>
      <c r="BI21" s="158" t="str">
        <f>IF(ISERROR(VLOOKUP('Choose Reference miRNAs'!$A20,$A$4:$AZ$99,37,0)),"",VLOOKUP('Choose Reference miRNAs'!$A20,$A$4:$AZ$99,37,0))</f>
        <v/>
      </c>
      <c r="BJ21" s="158" t="str">
        <f>IF(ISERROR(VLOOKUP('Choose Reference miRNAs'!$A20,$A$4:$AZ$99,38,0)),"",VLOOKUP('Choose Reference miRNAs'!$A20,$A$4:$AZ$99,38,0))</f>
        <v/>
      </c>
      <c r="BK21" s="158" t="str">
        <f>IF(ISERROR(VLOOKUP('Choose Reference miRNAs'!$A20,$A$4:$AZ$99,39,0)),"",VLOOKUP('Choose Reference miRNAs'!$A20,$A$4:$AZ$99,38,0))</f>
        <v/>
      </c>
      <c r="BL21" s="159" t="str">
        <f>IF(ISERROR(VLOOKUP('Choose Reference miRNAs'!$A20,$A$4:$AZ$99,40,0)),"",VLOOKUP('Choose Reference miRNAs'!$A20,$A$4:$AZ$99,40,0))</f>
        <v/>
      </c>
      <c r="BM21" s="157" t="str">
        <f>IF(ISERROR(VLOOKUP('Choose Reference miRNAs'!$A20,$A$4:$AZ$99,41,0)),"",VLOOKUP('Choose Reference miRNAs'!$A20,$A$4:$AZ$99,41,0))</f>
        <v/>
      </c>
      <c r="BN21" s="158" t="str">
        <f>IF(ISERROR(VLOOKUP('Choose Reference miRNAs'!$A20,$A$4:$AZ$99,42,0)),"",VLOOKUP('Choose Reference miRNAs'!$A20,$A$4:$AZ$99,42,0))</f>
        <v/>
      </c>
      <c r="BO21" s="158" t="str">
        <f>IF(ISERROR(VLOOKUP('Choose Reference miRNAs'!$A20,$A$4:$AZ$99,43,0)),"",VLOOKUP('Choose Reference miRNAs'!$A20,$A$4:$AZ$99,43,0))</f>
        <v/>
      </c>
      <c r="BP21" s="158" t="str">
        <f>IF(ISERROR(VLOOKUP('Choose Reference miRNAs'!$A20,$A$4:$AZ$99,44,0)),"",VLOOKUP('Choose Reference miRNAs'!$A20,$A$4:$AZ$99,44,0))</f>
        <v/>
      </c>
      <c r="BQ21" s="158" t="str">
        <f>IF(ISERROR(VLOOKUP('Choose Reference miRNAs'!$A20,$A$4:$AZ$99,45,0)),"",VLOOKUP('Choose Reference miRNAs'!$A20,$A$4:$AZ$99,45,0))</f>
        <v/>
      </c>
      <c r="BR21" s="158" t="str">
        <f>IF(ISERROR(VLOOKUP('Choose Reference miRNAs'!$A20,$A$4:$AZ$99,46,0)),"",VLOOKUP('Choose Reference miRNAs'!$A20,$A$4:$AZ$99,46,0))</f>
        <v/>
      </c>
      <c r="BS21" s="158" t="str">
        <f>IF(ISERROR(VLOOKUP('Choose Reference miRNAs'!$A20,$A$4:$AZ$99,47,0)),"",VLOOKUP('Choose Reference miRNAs'!$A20,$A$4:$AZ$99,47,0))</f>
        <v/>
      </c>
      <c r="BT21" s="158" t="str">
        <f>IF(ISERROR(VLOOKUP('Choose Reference miRNAs'!$A20,$A$4:$AZ$99,48,0)),"",VLOOKUP('Choose Reference miRNAs'!$A20,$A$4:$AZ$99,48,0))</f>
        <v/>
      </c>
      <c r="BU21" s="158" t="str">
        <f>IF(ISERROR(VLOOKUP('Choose Reference miRNAs'!$A20,$A$4:$AZ$99,49,0)),"",VLOOKUP('Choose Reference miRNAs'!$A20,$A$4:$AZ$99,49,0))</f>
        <v/>
      </c>
      <c r="BV21" s="158" t="str">
        <f>IF(ISERROR(VLOOKUP('Choose Reference miRNAs'!$A20,$A$4:$AZ$99,50,0)),"",VLOOKUP('Choose Reference miRNAs'!$A20,$A$4:$AZ$99,50,0))</f>
        <v/>
      </c>
      <c r="BW21" s="158" t="str">
        <f>IF(ISERROR(VLOOKUP('Choose Reference miRNAs'!$A20,$A$4:$AZ$99,51,0)),"",VLOOKUP('Choose Reference miRNAs'!$A20,$A$4:$AZ$99,51,0))</f>
        <v/>
      </c>
      <c r="BX21" s="159" t="str">
        <f>IF(ISERROR(VLOOKUP('Choose Reference miRNAs'!$A20,$A$4:$AZ$99,52,0)),"",VLOOKUP('Choose Reference miRNAs'!$A20,$A$4:$AZ$99,52,0))</f>
        <v/>
      </c>
      <c r="BY21" s="114" t="str">
        <f t="shared" si="16"/>
        <v>hsa-miR-205-5p</v>
      </c>
      <c r="BZ21" s="112" t="s">
        <v>49</v>
      </c>
      <c r="CA21" s="113">
        <f t="shared" si="17"/>
        <v>15.46833333333333</v>
      </c>
      <c r="CB21" s="113">
        <f t="shared" si="18"/>
        <v>15.373333333333331</v>
      </c>
      <c r="CC21" s="113">
        <f t="shared" si="19"/>
        <v>15.416666666666668</v>
      </c>
      <c r="CD21" s="113" t="str">
        <f t="shared" si="20"/>
        <v/>
      </c>
      <c r="CE21" s="113" t="str">
        <f t="shared" si="21"/>
        <v/>
      </c>
      <c r="CF21" s="113" t="str">
        <f t="shared" si="22"/>
        <v/>
      </c>
      <c r="CG21" s="113" t="str">
        <f t="shared" si="23"/>
        <v/>
      </c>
      <c r="CH21" s="113" t="str">
        <f t="shared" si="24"/>
        <v/>
      </c>
      <c r="CI21" s="113" t="str">
        <f t="shared" si="25"/>
        <v/>
      </c>
      <c r="CJ21" s="113" t="str">
        <f t="shared" si="26"/>
        <v/>
      </c>
      <c r="CK21" s="113" t="str">
        <f t="shared" si="27"/>
        <v/>
      </c>
      <c r="CL21" s="113" t="str">
        <f t="shared" si="28"/>
        <v/>
      </c>
      <c r="CM21" s="113">
        <f t="shared" si="29"/>
        <v>15.146666666666665</v>
      </c>
      <c r="CN21" s="113">
        <f t="shared" si="30"/>
        <v>15.268333333333334</v>
      </c>
      <c r="CO21" s="113">
        <f t="shared" si="31"/>
        <v>15.105</v>
      </c>
      <c r="CP21" s="113" t="str">
        <f t="shared" si="32"/>
        <v/>
      </c>
      <c r="CQ21" s="113" t="str">
        <f t="shared" si="33"/>
        <v/>
      </c>
      <c r="CR21" s="113" t="str">
        <f t="shared" si="34"/>
        <v/>
      </c>
      <c r="CS21" s="113" t="str">
        <f t="shared" si="35"/>
        <v/>
      </c>
      <c r="CT21" s="113" t="str">
        <f t="shared" si="36"/>
        <v/>
      </c>
      <c r="CU21" s="113" t="str">
        <f t="shared" si="37"/>
        <v/>
      </c>
      <c r="CV21" s="113" t="str">
        <f t="shared" si="38"/>
        <v/>
      </c>
      <c r="CW21" s="113" t="str">
        <f t="shared" si="39"/>
        <v/>
      </c>
      <c r="CX21" s="113" t="str">
        <f t="shared" si="40"/>
        <v/>
      </c>
      <c r="CY21" s="80">
        <f t="shared" si="41"/>
        <v>15.419444444444443</v>
      </c>
      <c r="CZ21" s="80">
        <f t="shared" si="42"/>
        <v>15.173333333333332</v>
      </c>
      <c r="DA21" s="114" t="str">
        <f t="shared" si="43"/>
        <v>hsa-miR-205-5p</v>
      </c>
      <c r="DB21" s="112" t="s">
        <v>139</v>
      </c>
      <c r="DC21" s="115">
        <f t="shared" si="2"/>
        <v>2.2058078793939433E-5</v>
      </c>
      <c r="DD21" s="115">
        <f t="shared" si="3"/>
        <v>2.3559470927800586E-5</v>
      </c>
      <c r="DE21" s="115">
        <f t="shared" si="4"/>
        <v>2.2862351636912248E-5</v>
      </c>
      <c r="DF21" s="115" t="str">
        <f t="shared" si="5"/>
        <v/>
      </c>
      <c r="DG21" s="115" t="str">
        <f t="shared" si="6"/>
        <v/>
      </c>
      <c r="DH21" s="115" t="str">
        <f t="shared" si="7"/>
        <v/>
      </c>
      <c r="DI21" s="115" t="str">
        <f t="shared" si="8"/>
        <v/>
      </c>
      <c r="DJ21" s="115" t="str">
        <f t="shared" si="9"/>
        <v/>
      </c>
      <c r="DK21" s="115" t="str">
        <f t="shared" si="10"/>
        <v/>
      </c>
      <c r="DL21" s="115" t="str">
        <f t="shared" si="11"/>
        <v/>
      </c>
      <c r="DM21" s="115" t="str">
        <f t="shared" si="44"/>
        <v/>
      </c>
      <c r="DN21" s="115" t="str">
        <f t="shared" si="45"/>
        <v/>
      </c>
      <c r="DO21" s="115">
        <f t="shared" si="49"/>
        <v>2.7567602563207533E-5</v>
      </c>
      <c r="DP21" s="115">
        <f t="shared" si="49"/>
        <v>2.5338078824993164E-5</v>
      </c>
      <c r="DQ21" s="115">
        <f t="shared" si="49"/>
        <v>2.8375394977208331E-5</v>
      </c>
      <c r="DR21" s="115" t="str">
        <f t="shared" si="49"/>
        <v/>
      </c>
      <c r="DS21" s="115" t="str">
        <f t="shared" si="49"/>
        <v/>
      </c>
      <c r="DT21" s="115" t="str">
        <f t="shared" si="49"/>
        <v/>
      </c>
      <c r="DU21" s="115" t="str">
        <f t="shared" si="50"/>
        <v/>
      </c>
      <c r="DV21" s="115" t="str">
        <f t="shared" si="50"/>
        <v/>
      </c>
      <c r="DW21" s="115" t="str">
        <f t="shared" si="50"/>
        <v/>
      </c>
      <c r="DX21" s="115" t="str">
        <f t="shared" si="48"/>
        <v/>
      </c>
      <c r="DY21" s="115" t="str">
        <f t="shared" si="46"/>
        <v/>
      </c>
      <c r="DZ21" s="115" t="str">
        <f t="shared" si="47"/>
        <v/>
      </c>
    </row>
    <row r="22" spans="1:130" ht="15" customHeight="1" x14ac:dyDescent="0.25">
      <c r="A22" s="119" t="str">
        <f>'miRNA Table'!C21</f>
        <v>hsa-miR-181a-5p</v>
      </c>
      <c r="B22" s="112" t="s">
        <v>50</v>
      </c>
      <c r="C22" s="113">
        <f>IF('Test Sample Data'!C21="","",IF(SUM('Test Sample Data'!C$3:C$98)&gt;10,IF(AND(ISNUMBER('Test Sample Data'!C21),'Test Sample Data'!C21&lt;$C$101,'Test Sample Data'!C21&gt;0),'Test Sample Data'!C21,$C$101),""))</f>
        <v>35</v>
      </c>
      <c r="D22" s="113">
        <f>IF('Test Sample Data'!D21="","",IF(SUM('Test Sample Data'!D$3:D$98)&gt;10,IF(AND(ISNUMBER('Test Sample Data'!D21),'Test Sample Data'!D21&lt;$C$101,'Test Sample Data'!D21&gt;0),'Test Sample Data'!D21,$C$101),""))</f>
        <v>35</v>
      </c>
      <c r="E22" s="113">
        <f>IF('Test Sample Data'!E21="","",IF(SUM('Test Sample Data'!E$3:E$98)&gt;10,IF(AND(ISNUMBER('Test Sample Data'!E21),'Test Sample Data'!E21&lt;$C$101,'Test Sample Data'!E21&gt;0),'Test Sample Data'!E21,$C$101),""))</f>
        <v>35</v>
      </c>
      <c r="F22" s="113" t="str">
        <f>IF('Test Sample Data'!F21="","",IF(SUM('Test Sample Data'!F$3:F$98)&gt;10,IF(AND(ISNUMBER('Test Sample Data'!F21),'Test Sample Data'!F21&lt;$C$101,'Test Sample Data'!F21&gt;0),'Test Sample Data'!F21,$C$101),""))</f>
        <v/>
      </c>
      <c r="G22" s="113" t="str">
        <f>IF('Test Sample Data'!G21="","",IF(SUM('Test Sample Data'!G$3:G$98)&gt;10,IF(AND(ISNUMBER('Test Sample Data'!G21),'Test Sample Data'!G21&lt;$C$101,'Test Sample Data'!G21&gt;0),'Test Sample Data'!G21,$C$101),""))</f>
        <v/>
      </c>
      <c r="H22" s="113" t="str">
        <f>IF('Test Sample Data'!H21="","",IF(SUM('Test Sample Data'!H$3:H$98)&gt;10,IF(AND(ISNUMBER('Test Sample Data'!H21),'Test Sample Data'!H21&lt;$C$101,'Test Sample Data'!H21&gt;0),'Test Sample Data'!H21,$C$101),""))</f>
        <v/>
      </c>
      <c r="I22" s="113" t="str">
        <f>IF('Test Sample Data'!I21="","",IF(SUM('Test Sample Data'!I$3:I$98)&gt;10,IF(AND(ISNUMBER('Test Sample Data'!I21),'Test Sample Data'!I21&lt;$C$101,'Test Sample Data'!I21&gt;0),'Test Sample Data'!I21,$C$101),""))</f>
        <v/>
      </c>
      <c r="J22" s="113" t="str">
        <f>IF('Test Sample Data'!J21="","",IF(SUM('Test Sample Data'!J$3:J$98)&gt;10,IF(AND(ISNUMBER('Test Sample Data'!J21),'Test Sample Data'!J21&lt;$C$101,'Test Sample Data'!J21&gt;0),'Test Sample Data'!J21,$C$101),""))</f>
        <v/>
      </c>
      <c r="K22" s="113" t="str">
        <f>IF('Test Sample Data'!K21="","",IF(SUM('Test Sample Data'!K$3:K$98)&gt;10,IF(AND(ISNUMBER('Test Sample Data'!K21),'Test Sample Data'!K21&lt;$C$101,'Test Sample Data'!K21&gt;0),'Test Sample Data'!K21,$C$101),""))</f>
        <v/>
      </c>
      <c r="L22" s="113" t="str">
        <f>IF('Test Sample Data'!L21="","",IF(SUM('Test Sample Data'!L$3:L$98)&gt;10,IF(AND(ISNUMBER('Test Sample Data'!L21),'Test Sample Data'!L21&lt;$C$101,'Test Sample Data'!L21&gt;0),'Test Sample Data'!L21,$C$101),""))</f>
        <v/>
      </c>
      <c r="M22" s="113" t="str">
        <f>IF('Test Sample Data'!M21="","",IF(SUM('Test Sample Data'!M$3:M$98)&gt;10,IF(AND(ISNUMBER('Test Sample Data'!M21),'Test Sample Data'!M21&lt;$C$101,'Test Sample Data'!M21&gt;0),'Test Sample Data'!M21,$C$101),""))</f>
        <v/>
      </c>
      <c r="N22" s="113" t="str">
        <f>IF('Test Sample Data'!N21="","",IF(SUM('Test Sample Data'!N$3:N$98)&gt;10,IF(AND(ISNUMBER('Test Sample Data'!N21),'Test Sample Data'!N21&lt;$C$101,'Test Sample Data'!N21&gt;0),'Test Sample Data'!N21,$C$101),""))</f>
        <v/>
      </c>
      <c r="O22" s="112" t="str">
        <f>'miRNA Table'!C21</f>
        <v>hsa-miR-181a-5p</v>
      </c>
      <c r="P22" s="112" t="s">
        <v>50</v>
      </c>
      <c r="Q22" s="113">
        <f>IF('Control Sample Data'!C21="","",IF(SUM('Control Sample Data'!C$3:C$98)&gt;10,IF(AND(ISNUMBER('Control Sample Data'!C21),'Control Sample Data'!C21&lt;$C$101,'Control Sample Data'!C21&gt;0),'Control Sample Data'!C21,$C$101),""))</f>
        <v>33.119999999999997</v>
      </c>
      <c r="R22" s="113">
        <f>IF('Control Sample Data'!D21="","",IF(SUM('Control Sample Data'!D$3:D$98)&gt;10,IF(AND(ISNUMBER('Control Sample Data'!D21),'Control Sample Data'!D21&lt;$C$101,'Control Sample Data'!D21&gt;0),'Control Sample Data'!D21,$C$101),""))</f>
        <v>35</v>
      </c>
      <c r="S22" s="113">
        <f>IF('Control Sample Data'!E21="","",IF(SUM('Control Sample Data'!E$3:E$98)&gt;10,IF(AND(ISNUMBER('Control Sample Data'!E21),'Control Sample Data'!E21&lt;$C$101,'Control Sample Data'!E21&gt;0),'Control Sample Data'!E21,$C$101),""))</f>
        <v>35</v>
      </c>
      <c r="T22" s="113" t="str">
        <f>IF('Control Sample Data'!F21="","",IF(SUM('Control Sample Data'!F$3:F$98)&gt;10,IF(AND(ISNUMBER('Control Sample Data'!F21),'Control Sample Data'!F21&lt;$C$101,'Control Sample Data'!F21&gt;0),'Control Sample Data'!F21,$C$101),""))</f>
        <v/>
      </c>
      <c r="U22" s="113" t="str">
        <f>IF('Control Sample Data'!G21="","",IF(SUM('Control Sample Data'!G$3:G$98)&gt;10,IF(AND(ISNUMBER('Control Sample Data'!G21),'Control Sample Data'!G21&lt;$C$101,'Control Sample Data'!G21&gt;0),'Control Sample Data'!G21,$C$101),""))</f>
        <v/>
      </c>
      <c r="V22" s="113" t="str">
        <f>IF('Control Sample Data'!H21="","",IF(SUM('Control Sample Data'!H$3:H$98)&gt;10,IF(AND(ISNUMBER('Control Sample Data'!H21),'Control Sample Data'!H21&lt;$C$101,'Control Sample Data'!H21&gt;0),'Control Sample Data'!H21,$C$101),""))</f>
        <v/>
      </c>
      <c r="W22" s="113" t="str">
        <f>IF('Control Sample Data'!I21="","",IF(SUM('Control Sample Data'!I$3:I$98)&gt;10,IF(AND(ISNUMBER('Control Sample Data'!I21),'Control Sample Data'!I21&lt;$C$101,'Control Sample Data'!I21&gt;0),'Control Sample Data'!I21,$C$101),""))</f>
        <v/>
      </c>
      <c r="X22" s="113" t="str">
        <f>IF('Control Sample Data'!J21="","",IF(SUM('Control Sample Data'!J$3:J$98)&gt;10,IF(AND(ISNUMBER('Control Sample Data'!J21),'Control Sample Data'!J21&lt;$C$101,'Control Sample Data'!J21&gt;0),'Control Sample Data'!J21,$C$101),""))</f>
        <v/>
      </c>
      <c r="Y22" s="113" t="str">
        <f>IF('Control Sample Data'!K21="","",IF(SUM('Control Sample Data'!K$3:K$98)&gt;10,IF(AND(ISNUMBER('Control Sample Data'!K21),'Control Sample Data'!K21&lt;$C$101,'Control Sample Data'!K21&gt;0),'Control Sample Data'!K21,$C$101),""))</f>
        <v/>
      </c>
      <c r="Z22" s="113" t="str">
        <f>IF('Control Sample Data'!L21="","",IF(SUM('Control Sample Data'!L$3:L$98)&gt;10,IF(AND(ISNUMBER('Control Sample Data'!L21),'Control Sample Data'!L21&lt;$C$101,'Control Sample Data'!L21&gt;0),'Control Sample Data'!L21,$C$101),""))</f>
        <v/>
      </c>
      <c r="AA22" s="113" t="str">
        <f>IF('Control Sample Data'!M21="","",IF(SUM('Control Sample Data'!M$3:M$98)&gt;10,IF(AND(ISNUMBER('Control Sample Data'!M21),'Control Sample Data'!M21&lt;$C$101,'Control Sample Data'!M21&gt;0),'Control Sample Data'!M21,$C$101),""))</f>
        <v/>
      </c>
      <c r="AB22" s="144" t="str">
        <f>IF('Control Sample Data'!N21="","",IF(SUM('Control Sample Data'!N$3:N$98)&gt;10,IF(AND(ISNUMBER('Control Sample Data'!N21),'Control Sample Data'!N21&lt;$C$101,'Control Sample Data'!N21&gt;0),'Control Sample Data'!N21,$C$101),""))</f>
        <v/>
      </c>
      <c r="AC22" s="147">
        <f>IF(C22="","",IF(AND('miRNA Table'!$F$4="YES",'miRNA Table'!$F$6="YES"),C22-C$103,C22))</f>
        <v>35</v>
      </c>
      <c r="AD22" s="148">
        <f>IF(D22="","",IF(AND('miRNA Table'!$F$4="YES",'miRNA Table'!$F$6="YES"),D22-D$103,D22))</f>
        <v>35</v>
      </c>
      <c r="AE22" s="148">
        <f>IF(E22="","",IF(AND('miRNA Table'!$F$4="YES",'miRNA Table'!$F$6="YES"),E22-E$103,E22))</f>
        <v>35</v>
      </c>
      <c r="AF22" s="148" t="str">
        <f>IF(F22="","",IF(AND('miRNA Table'!$F$4="YES",'miRNA Table'!$F$6="YES"),F22-F$103,F22))</f>
        <v/>
      </c>
      <c r="AG22" s="148" t="str">
        <f>IF(G22="","",IF(AND('miRNA Table'!$F$4="YES",'miRNA Table'!$F$6="YES"),G22-G$103,G22))</f>
        <v/>
      </c>
      <c r="AH22" s="148" t="str">
        <f>IF(H22="","",IF(AND('miRNA Table'!$F$4="YES",'miRNA Table'!$F$6="YES"),H22-H$103,H22))</f>
        <v/>
      </c>
      <c r="AI22" s="148" t="str">
        <f>IF(I22="","",IF(AND('miRNA Table'!$F$4="YES",'miRNA Table'!$F$6="YES"),I22-I$103,I22))</f>
        <v/>
      </c>
      <c r="AJ22" s="148" t="str">
        <f>IF(J22="","",IF(AND('miRNA Table'!$F$4="YES",'miRNA Table'!$F$6="YES"),J22-J$103,J22))</f>
        <v/>
      </c>
      <c r="AK22" s="148" t="str">
        <f>IF(K22="","",IF(AND('miRNA Table'!$F$4="YES",'miRNA Table'!$F$6="YES"),K22-K$103,K22))</f>
        <v/>
      </c>
      <c r="AL22" s="148" t="str">
        <f>IF(L22="","",IF(AND('miRNA Table'!$F$4="YES",'miRNA Table'!$F$6="YES"),L22-L$103,L22))</f>
        <v/>
      </c>
      <c r="AM22" s="148" t="str">
        <f>IF(M22="","",IF(AND('miRNA Table'!$F$4="YES",'miRNA Table'!$F$6="YES"),M22-M$103,M22))</f>
        <v/>
      </c>
      <c r="AN22" s="149" t="str">
        <f>IF(N22="","",IF(AND('miRNA Table'!$F$4="YES",'miRNA Table'!$F$6="YES"),N22-N$103,N22))</f>
        <v/>
      </c>
      <c r="AO22" s="147">
        <f>IF(Q22="","",IF(AND('miRNA Table'!$F$4="YES",'miRNA Table'!$F$6="YES"),Q22-Q$103,Q22))</f>
        <v>33.119999999999997</v>
      </c>
      <c r="AP22" s="148">
        <f>IF(R22="","",IF(AND('miRNA Table'!$F$4="YES",'miRNA Table'!$F$6="YES"),R22-R$103,R22))</f>
        <v>35</v>
      </c>
      <c r="AQ22" s="148">
        <f>IF(S22="","",IF(AND('miRNA Table'!$F$4="YES",'miRNA Table'!$F$6="YES"),S22-S$103,S22))</f>
        <v>35</v>
      </c>
      <c r="AR22" s="148" t="str">
        <f>IF(T22="","",IF(AND('miRNA Table'!$F$4="YES",'miRNA Table'!$F$6="YES"),T22-T$103,T22))</f>
        <v/>
      </c>
      <c r="AS22" s="148" t="str">
        <f>IF(U22="","",IF(AND('miRNA Table'!$F$4="YES",'miRNA Table'!$F$6="YES"),U22-U$103,U22))</f>
        <v/>
      </c>
      <c r="AT22" s="148" t="str">
        <f>IF(V22="","",IF(AND('miRNA Table'!$F$4="YES",'miRNA Table'!$F$6="YES"),V22-V$103,V22))</f>
        <v/>
      </c>
      <c r="AU22" s="148" t="str">
        <f>IF(W22="","",IF(AND('miRNA Table'!$F$4="YES",'miRNA Table'!$F$6="YES"),W22-W$103,W22))</f>
        <v/>
      </c>
      <c r="AV22" s="148" t="str">
        <f>IF(X22="","",IF(AND('miRNA Table'!$F$4="YES",'miRNA Table'!$F$6="YES"),X22-X$103,X22))</f>
        <v/>
      </c>
      <c r="AW22" s="148" t="str">
        <f>IF(Y22="","",IF(AND('miRNA Table'!$F$4="YES",'miRNA Table'!$F$6="YES"),Y22-Y$103,Y22))</f>
        <v/>
      </c>
      <c r="AX22" s="148" t="str">
        <f>IF(Z22="","",IF(AND('miRNA Table'!$F$4="YES",'miRNA Table'!$F$6="YES"),Z22-Z$103,Z22))</f>
        <v/>
      </c>
      <c r="AY22" s="148" t="str">
        <f>IF(AA22="","",IF(AND('miRNA Table'!$F$4="YES",'miRNA Table'!$F$6="YES"),AA22-AA$103,AA22))</f>
        <v/>
      </c>
      <c r="AZ22" s="149" t="str">
        <f>IF(AB22="","",IF(AND('miRNA Table'!$F$4="YES",'miRNA Table'!$F$6="YES"),AB22-AB$103,AB22))</f>
        <v/>
      </c>
      <c r="BA22" s="157" t="str">
        <f>IF(ISERROR(VLOOKUP('Choose Reference miRNAs'!$A21,$A$4:$AZ$99,29,0)),"",VLOOKUP('Choose Reference miRNAs'!$A21,$A$4:$AZ$99,29,0))</f>
        <v/>
      </c>
      <c r="BB22" s="158" t="str">
        <f>IF(ISERROR(VLOOKUP('Choose Reference miRNAs'!$A21,$A$4:$AZ$99,30,0)),"",VLOOKUP('Choose Reference miRNAs'!$A21,$A$4:$AZ$99,30,0))</f>
        <v/>
      </c>
      <c r="BC22" s="158" t="str">
        <f>IF(ISERROR(VLOOKUP('Choose Reference miRNAs'!$A21,$A$4:$AZ$99,31,0)),"",VLOOKUP('Choose Reference miRNAs'!$A21,$A$4:$AZ$99,31,0))</f>
        <v/>
      </c>
      <c r="BD22" s="158" t="str">
        <f>IF(ISERROR(VLOOKUP('Choose Reference miRNAs'!$A21,$A$4:$AZ$99,32,0)),"",VLOOKUP('Choose Reference miRNAs'!$A21,$A$4:$AZ$99,32,0))</f>
        <v/>
      </c>
      <c r="BE22" s="158" t="str">
        <f>IF(ISERROR(VLOOKUP('Choose Reference miRNAs'!$A21,$A$4:$AZ$99,33,0)),"",VLOOKUP('Choose Reference miRNAs'!$A21,$A$4:$AZ$99,33,0))</f>
        <v/>
      </c>
      <c r="BF22" s="158" t="str">
        <f>IF(ISERROR(VLOOKUP('Choose Reference miRNAs'!$A21,$A$4:$AZ$99,34,0)),"",VLOOKUP('Choose Reference miRNAs'!$A21,$A$4:$AZ$99,34,0))</f>
        <v/>
      </c>
      <c r="BG22" s="158" t="str">
        <f>IF(ISERROR(VLOOKUP('Choose Reference miRNAs'!$A21,$A$4:$AZ$99,35,0)),"",VLOOKUP('Choose Reference miRNAs'!$A21,$A$4:$AZ$99,35,0))</f>
        <v/>
      </c>
      <c r="BH22" s="158" t="str">
        <f>IF(ISERROR(VLOOKUP('Choose Reference miRNAs'!$A21,$A$4:$AZ$99,36,0)),"",VLOOKUP('Choose Reference miRNAs'!$A21,$A$4:$AZ$99,36,0))</f>
        <v/>
      </c>
      <c r="BI22" s="158" t="str">
        <f>IF(ISERROR(VLOOKUP('Choose Reference miRNAs'!$A21,$A$4:$AZ$99,37,0)),"",VLOOKUP('Choose Reference miRNAs'!$A21,$A$4:$AZ$99,37,0))</f>
        <v/>
      </c>
      <c r="BJ22" s="158" t="str">
        <f>IF(ISERROR(VLOOKUP('Choose Reference miRNAs'!$A21,$A$4:$AZ$99,38,0)),"",VLOOKUP('Choose Reference miRNAs'!$A21,$A$4:$AZ$99,38,0))</f>
        <v/>
      </c>
      <c r="BK22" s="158" t="str">
        <f>IF(ISERROR(VLOOKUP('Choose Reference miRNAs'!$A21,$A$4:$AZ$99,39,0)),"",VLOOKUP('Choose Reference miRNAs'!$A21,$A$4:$AZ$99,38,0))</f>
        <v/>
      </c>
      <c r="BL22" s="159" t="str">
        <f>IF(ISERROR(VLOOKUP('Choose Reference miRNAs'!$A21,$A$4:$AZ$99,40,0)),"",VLOOKUP('Choose Reference miRNAs'!$A21,$A$4:$AZ$99,40,0))</f>
        <v/>
      </c>
      <c r="BM22" s="157" t="str">
        <f>IF(ISERROR(VLOOKUP('Choose Reference miRNAs'!$A21,$A$4:$AZ$99,41,0)),"",VLOOKUP('Choose Reference miRNAs'!$A21,$A$4:$AZ$99,41,0))</f>
        <v/>
      </c>
      <c r="BN22" s="158" t="str">
        <f>IF(ISERROR(VLOOKUP('Choose Reference miRNAs'!$A21,$A$4:$AZ$99,42,0)),"",VLOOKUP('Choose Reference miRNAs'!$A21,$A$4:$AZ$99,42,0))</f>
        <v/>
      </c>
      <c r="BO22" s="158" t="str">
        <f>IF(ISERROR(VLOOKUP('Choose Reference miRNAs'!$A21,$A$4:$AZ$99,43,0)),"",VLOOKUP('Choose Reference miRNAs'!$A21,$A$4:$AZ$99,43,0))</f>
        <v/>
      </c>
      <c r="BP22" s="158" t="str">
        <f>IF(ISERROR(VLOOKUP('Choose Reference miRNAs'!$A21,$A$4:$AZ$99,44,0)),"",VLOOKUP('Choose Reference miRNAs'!$A21,$A$4:$AZ$99,44,0))</f>
        <v/>
      </c>
      <c r="BQ22" s="158" t="str">
        <f>IF(ISERROR(VLOOKUP('Choose Reference miRNAs'!$A21,$A$4:$AZ$99,45,0)),"",VLOOKUP('Choose Reference miRNAs'!$A21,$A$4:$AZ$99,45,0))</f>
        <v/>
      </c>
      <c r="BR22" s="158" t="str">
        <f>IF(ISERROR(VLOOKUP('Choose Reference miRNAs'!$A21,$A$4:$AZ$99,46,0)),"",VLOOKUP('Choose Reference miRNAs'!$A21,$A$4:$AZ$99,46,0))</f>
        <v/>
      </c>
      <c r="BS22" s="158" t="str">
        <f>IF(ISERROR(VLOOKUP('Choose Reference miRNAs'!$A21,$A$4:$AZ$99,47,0)),"",VLOOKUP('Choose Reference miRNAs'!$A21,$A$4:$AZ$99,47,0))</f>
        <v/>
      </c>
      <c r="BT22" s="158" t="str">
        <f>IF(ISERROR(VLOOKUP('Choose Reference miRNAs'!$A21,$A$4:$AZ$99,48,0)),"",VLOOKUP('Choose Reference miRNAs'!$A21,$A$4:$AZ$99,48,0))</f>
        <v/>
      </c>
      <c r="BU22" s="158" t="str">
        <f>IF(ISERROR(VLOOKUP('Choose Reference miRNAs'!$A21,$A$4:$AZ$99,49,0)),"",VLOOKUP('Choose Reference miRNAs'!$A21,$A$4:$AZ$99,49,0))</f>
        <v/>
      </c>
      <c r="BV22" s="158" t="str">
        <f>IF(ISERROR(VLOOKUP('Choose Reference miRNAs'!$A21,$A$4:$AZ$99,50,0)),"",VLOOKUP('Choose Reference miRNAs'!$A21,$A$4:$AZ$99,50,0))</f>
        <v/>
      </c>
      <c r="BW22" s="158" t="str">
        <f>IF(ISERROR(VLOOKUP('Choose Reference miRNAs'!$A21,$A$4:$AZ$99,51,0)),"",VLOOKUP('Choose Reference miRNAs'!$A21,$A$4:$AZ$99,51,0))</f>
        <v/>
      </c>
      <c r="BX22" s="159" t="str">
        <f>IF(ISERROR(VLOOKUP('Choose Reference miRNAs'!$A21,$A$4:$AZ$99,52,0)),"",VLOOKUP('Choose Reference miRNAs'!$A21,$A$4:$AZ$99,52,0))</f>
        <v/>
      </c>
      <c r="BY22" s="114" t="str">
        <f t="shared" si="16"/>
        <v>hsa-miR-181a-5p</v>
      </c>
      <c r="BZ22" s="112" t="s">
        <v>50</v>
      </c>
      <c r="CA22" s="113">
        <f t="shared" si="17"/>
        <v>15.46833333333333</v>
      </c>
      <c r="CB22" s="113">
        <f t="shared" si="18"/>
        <v>15.373333333333331</v>
      </c>
      <c r="CC22" s="113">
        <f t="shared" si="19"/>
        <v>15.416666666666668</v>
      </c>
      <c r="CD22" s="113" t="str">
        <f t="shared" si="20"/>
        <v/>
      </c>
      <c r="CE22" s="113" t="str">
        <f t="shared" si="21"/>
        <v/>
      </c>
      <c r="CF22" s="113" t="str">
        <f t="shared" si="22"/>
        <v/>
      </c>
      <c r="CG22" s="113" t="str">
        <f t="shared" si="23"/>
        <v/>
      </c>
      <c r="CH22" s="113" t="str">
        <f t="shared" si="24"/>
        <v/>
      </c>
      <c r="CI22" s="113" t="str">
        <f t="shared" si="25"/>
        <v/>
      </c>
      <c r="CJ22" s="113" t="str">
        <f t="shared" si="26"/>
        <v/>
      </c>
      <c r="CK22" s="113" t="str">
        <f t="shared" si="27"/>
        <v/>
      </c>
      <c r="CL22" s="113" t="str">
        <f t="shared" si="28"/>
        <v/>
      </c>
      <c r="CM22" s="113">
        <f t="shared" si="29"/>
        <v>13.266666666666662</v>
      </c>
      <c r="CN22" s="113">
        <f t="shared" si="30"/>
        <v>15.268333333333334</v>
      </c>
      <c r="CO22" s="113">
        <f t="shared" si="31"/>
        <v>15.105</v>
      </c>
      <c r="CP22" s="113" t="str">
        <f t="shared" si="32"/>
        <v/>
      </c>
      <c r="CQ22" s="113" t="str">
        <f t="shared" si="33"/>
        <v/>
      </c>
      <c r="CR22" s="113" t="str">
        <f t="shared" si="34"/>
        <v/>
      </c>
      <c r="CS22" s="113" t="str">
        <f t="shared" si="35"/>
        <v/>
      </c>
      <c r="CT22" s="113" t="str">
        <f t="shared" si="36"/>
        <v/>
      </c>
      <c r="CU22" s="113" t="str">
        <f t="shared" si="37"/>
        <v/>
      </c>
      <c r="CV22" s="113" t="str">
        <f t="shared" si="38"/>
        <v/>
      </c>
      <c r="CW22" s="113" t="str">
        <f t="shared" si="39"/>
        <v/>
      </c>
      <c r="CX22" s="113" t="str">
        <f t="shared" si="40"/>
        <v/>
      </c>
      <c r="CY22" s="80">
        <f t="shared" si="41"/>
        <v>15.419444444444443</v>
      </c>
      <c r="CZ22" s="80">
        <f t="shared" si="42"/>
        <v>14.546666666666667</v>
      </c>
      <c r="DA22" s="114" t="str">
        <f t="shared" si="43"/>
        <v>hsa-miR-181a-5p</v>
      </c>
      <c r="DB22" s="112" t="s">
        <v>140</v>
      </c>
      <c r="DC22" s="115">
        <f t="shared" si="2"/>
        <v>2.2058078793939433E-5</v>
      </c>
      <c r="DD22" s="115">
        <f t="shared" si="3"/>
        <v>2.3559470927800586E-5</v>
      </c>
      <c r="DE22" s="115">
        <f t="shared" si="4"/>
        <v>2.2862351636912248E-5</v>
      </c>
      <c r="DF22" s="115" t="str">
        <f t="shared" si="5"/>
        <v/>
      </c>
      <c r="DG22" s="115" t="str">
        <f t="shared" si="6"/>
        <v/>
      </c>
      <c r="DH22" s="115" t="str">
        <f t="shared" si="7"/>
        <v/>
      </c>
      <c r="DI22" s="115" t="str">
        <f t="shared" si="8"/>
        <v/>
      </c>
      <c r="DJ22" s="115" t="str">
        <f t="shared" si="9"/>
        <v/>
      </c>
      <c r="DK22" s="115" t="str">
        <f t="shared" si="10"/>
        <v/>
      </c>
      <c r="DL22" s="115" t="str">
        <f t="shared" si="11"/>
        <v/>
      </c>
      <c r="DM22" s="115" t="str">
        <f t="shared" si="44"/>
        <v/>
      </c>
      <c r="DN22" s="115" t="str">
        <f t="shared" si="45"/>
        <v/>
      </c>
      <c r="DO22" s="115">
        <f t="shared" si="49"/>
        <v>1.0146946974399294E-4</v>
      </c>
      <c r="DP22" s="115">
        <f t="shared" si="49"/>
        <v>2.5338078824993164E-5</v>
      </c>
      <c r="DQ22" s="115">
        <f t="shared" si="49"/>
        <v>2.8375394977208331E-5</v>
      </c>
      <c r="DR22" s="115" t="str">
        <f t="shared" si="49"/>
        <v/>
      </c>
      <c r="DS22" s="115" t="str">
        <f t="shared" si="49"/>
        <v/>
      </c>
      <c r="DT22" s="115" t="str">
        <f t="shared" si="49"/>
        <v/>
      </c>
      <c r="DU22" s="115" t="str">
        <f t="shared" si="50"/>
        <v/>
      </c>
      <c r="DV22" s="115" t="str">
        <f t="shared" si="50"/>
        <v/>
      </c>
      <c r="DW22" s="115" t="str">
        <f t="shared" si="50"/>
        <v/>
      </c>
      <c r="DX22" s="115" t="str">
        <f t="shared" si="48"/>
        <v/>
      </c>
      <c r="DY22" s="115" t="str">
        <f t="shared" si="46"/>
        <v/>
      </c>
      <c r="DZ22" s="115" t="str">
        <f t="shared" si="47"/>
        <v/>
      </c>
    </row>
    <row r="23" spans="1:130" ht="15" customHeight="1" thickBot="1" x14ac:dyDescent="0.3">
      <c r="A23" s="119" t="str">
        <f>'miRNA Table'!C22</f>
        <v>hsa-miR-130a-3p</v>
      </c>
      <c r="B23" s="112" t="s">
        <v>51</v>
      </c>
      <c r="C23" s="113">
        <f>IF('Test Sample Data'!C22="","",IF(SUM('Test Sample Data'!C$3:C$98)&gt;10,IF(AND(ISNUMBER('Test Sample Data'!C22),'Test Sample Data'!C22&lt;$C$101,'Test Sample Data'!C22&gt;0),'Test Sample Data'!C22,$C$101),""))</f>
        <v>31.74</v>
      </c>
      <c r="D23" s="113">
        <f>IF('Test Sample Data'!D22="","",IF(SUM('Test Sample Data'!D$3:D$98)&gt;10,IF(AND(ISNUMBER('Test Sample Data'!D22),'Test Sample Data'!D22&lt;$C$101,'Test Sample Data'!D22&gt;0),'Test Sample Data'!D22,$C$101),""))</f>
        <v>31.72</v>
      </c>
      <c r="E23" s="113">
        <f>IF('Test Sample Data'!E22="","",IF(SUM('Test Sample Data'!E$3:E$98)&gt;10,IF(AND(ISNUMBER('Test Sample Data'!E22),'Test Sample Data'!E22&lt;$C$101,'Test Sample Data'!E22&gt;0),'Test Sample Data'!E22,$C$101),""))</f>
        <v>32.22</v>
      </c>
      <c r="F23" s="113" t="str">
        <f>IF('Test Sample Data'!F22="","",IF(SUM('Test Sample Data'!F$3:F$98)&gt;10,IF(AND(ISNUMBER('Test Sample Data'!F22),'Test Sample Data'!F22&lt;$C$101,'Test Sample Data'!F22&gt;0),'Test Sample Data'!F22,$C$101),""))</f>
        <v/>
      </c>
      <c r="G23" s="113" t="str">
        <f>IF('Test Sample Data'!G22="","",IF(SUM('Test Sample Data'!G$3:G$98)&gt;10,IF(AND(ISNUMBER('Test Sample Data'!G22),'Test Sample Data'!G22&lt;$C$101,'Test Sample Data'!G22&gt;0),'Test Sample Data'!G22,$C$101),""))</f>
        <v/>
      </c>
      <c r="H23" s="113" t="str">
        <f>IF('Test Sample Data'!H22="","",IF(SUM('Test Sample Data'!H$3:H$98)&gt;10,IF(AND(ISNUMBER('Test Sample Data'!H22),'Test Sample Data'!H22&lt;$C$101,'Test Sample Data'!H22&gt;0),'Test Sample Data'!H22,$C$101),""))</f>
        <v/>
      </c>
      <c r="I23" s="113" t="str">
        <f>IF('Test Sample Data'!I22="","",IF(SUM('Test Sample Data'!I$3:I$98)&gt;10,IF(AND(ISNUMBER('Test Sample Data'!I22),'Test Sample Data'!I22&lt;$C$101,'Test Sample Data'!I22&gt;0),'Test Sample Data'!I22,$C$101),""))</f>
        <v/>
      </c>
      <c r="J23" s="113" t="str">
        <f>IF('Test Sample Data'!J22="","",IF(SUM('Test Sample Data'!J$3:J$98)&gt;10,IF(AND(ISNUMBER('Test Sample Data'!J22),'Test Sample Data'!J22&lt;$C$101,'Test Sample Data'!J22&gt;0),'Test Sample Data'!J22,$C$101),""))</f>
        <v/>
      </c>
      <c r="K23" s="113" t="str">
        <f>IF('Test Sample Data'!K22="","",IF(SUM('Test Sample Data'!K$3:K$98)&gt;10,IF(AND(ISNUMBER('Test Sample Data'!K22),'Test Sample Data'!K22&lt;$C$101,'Test Sample Data'!K22&gt;0),'Test Sample Data'!K22,$C$101),""))</f>
        <v/>
      </c>
      <c r="L23" s="113" t="str">
        <f>IF('Test Sample Data'!L22="","",IF(SUM('Test Sample Data'!L$3:L$98)&gt;10,IF(AND(ISNUMBER('Test Sample Data'!L22),'Test Sample Data'!L22&lt;$C$101,'Test Sample Data'!L22&gt;0),'Test Sample Data'!L22,$C$101),""))</f>
        <v/>
      </c>
      <c r="M23" s="113" t="str">
        <f>IF('Test Sample Data'!M22="","",IF(SUM('Test Sample Data'!M$3:M$98)&gt;10,IF(AND(ISNUMBER('Test Sample Data'!M22),'Test Sample Data'!M22&lt;$C$101,'Test Sample Data'!M22&gt;0),'Test Sample Data'!M22,$C$101),""))</f>
        <v/>
      </c>
      <c r="N23" s="113" t="str">
        <f>IF('Test Sample Data'!N22="","",IF(SUM('Test Sample Data'!N$3:N$98)&gt;10,IF(AND(ISNUMBER('Test Sample Data'!N22),'Test Sample Data'!N22&lt;$C$101,'Test Sample Data'!N22&gt;0),'Test Sample Data'!N22,$C$101),""))</f>
        <v/>
      </c>
      <c r="O23" s="112" t="str">
        <f>'miRNA Table'!C22</f>
        <v>hsa-miR-130a-3p</v>
      </c>
      <c r="P23" s="112" t="s">
        <v>51</v>
      </c>
      <c r="Q23" s="113">
        <f>IF('Control Sample Data'!C22="","",IF(SUM('Control Sample Data'!C$3:C$98)&gt;10,IF(AND(ISNUMBER('Control Sample Data'!C22),'Control Sample Data'!C22&lt;$C$101,'Control Sample Data'!C22&gt;0),'Control Sample Data'!C22,$C$101),""))</f>
        <v>33.369999999999997</v>
      </c>
      <c r="R23" s="113">
        <f>IF('Control Sample Data'!D22="","",IF(SUM('Control Sample Data'!D$3:D$98)&gt;10,IF(AND(ISNUMBER('Control Sample Data'!D22),'Control Sample Data'!D22&lt;$C$101,'Control Sample Data'!D22&gt;0),'Control Sample Data'!D22,$C$101),""))</f>
        <v>33.47</v>
      </c>
      <c r="S23" s="113">
        <f>IF('Control Sample Data'!E22="","",IF(SUM('Control Sample Data'!E$3:E$98)&gt;10,IF(AND(ISNUMBER('Control Sample Data'!E22),'Control Sample Data'!E22&lt;$C$101,'Control Sample Data'!E22&gt;0),'Control Sample Data'!E22,$C$101),""))</f>
        <v>31.59</v>
      </c>
      <c r="T23" s="113" t="str">
        <f>IF('Control Sample Data'!F22="","",IF(SUM('Control Sample Data'!F$3:F$98)&gt;10,IF(AND(ISNUMBER('Control Sample Data'!F22),'Control Sample Data'!F22&lt;$C$101,'Control Sample Data'!F22&gt;0),'Control Sample Data'!F22,$C$101),""))</f>
        <v/>
      </c>
      <c r="U23" s="113" t="str">
        <f>IF('Control Sample Data'!G22="","",IF(SUM('Control Sample Data'!G$3:G$98)&gt;10,IF(AND(ISNUMBER('Control Sample Data'!G22),'Control Sample Data'!G22&lt;$C$101,'Control Sample Data'!G22&gt;0),'Control Sample Data'!G22,$C$101),""))</f>
        <v/>
      </c>
      <c r="V23" s="113" t="str">
        <f>IF('Control Sample Data'!H22="","",IF(SUM('Control Sample Data'!H$3:H$98)&gt;10,IF(AND(ISNUMBER('Control Sample Data'!H22),'Control Sample Data'!H22&lt;$C$101,'Control Sample Data'!H22&gt;0),'Control Sample Data'!H22,$C$101),""))</f>
        <v/>
      </c>
      <c r="W23" s="113" t="str">
        <f>IF('Control Sample Data'!I22="","",IF(SUM('Control Sample Data'!I$3:I$98)&gt;10,IF(AND(ISNUMBER('Control Sample Data'!I22),'Control Sample Data'!I22&lt;$C$101,'Control Sample Data'!I22&gt;0),'Control Sample Data'!I22,$C$101),""))</f>
        <v/>
      </c>
      <c r="X23" s="113" t="str">
        <f>IF('Control Sample Data'!J22="","",IF(SUM('Control Sample Data'!J$3:J$98)&gt;10,IF(AND(ISNUMBER('Control Sample Data'!J22),'Control Sample Data'!J22&lt;$C$101,'Control Sample Data'!J22&gt;0),'Control Sample Data'!J22,$C$101),""))</f>
        <v/>
      </c>
      <c r="Y23" s="113" t="str">
        <f>IF('Control Sample Data'!K22="","",IF(SUM('Control Sample Data'!K$3:K$98)&gt;10,IF(AND(ISNUMBER('Control Sample Data'!K22),'Control Sample Data'!K22&lt;$C$101,'Control Sample Data'!K22&gt;0),'Control Sample Data'!K22,$C$101),""))</f>
        <v/>
      </c>
      <c r="Z23" s="113" t="str">
        <f>IF('Control Sample Data'!L22="","",IF(SUM('Control Sample Data'!L$3:L$98)&gt;10,IF(AND(ISNUMBER('Control Sample Data'!L22),'Control Sample Data'!L22&lt;$C$101,'Control Sample Data'!L22&gt;0),'Control Sample Data'!L22,$C$101),""))</f>
        <v/>
      </c>
      <c r="AA23" s="113" t="str">
        <f>IF('Control Sample Data'!M22="","",IF(SUM('Control Sample Data'!M$3:M$98)&gt;10,IF(AND(ISNUMBER('Control Sample Data'!M22),'Control Sample Data'!M22&lt;$C$101,'Control Sample Data'!M22&gt;0),'Control Sample Data'!M22,$C$101),""))</f>
        <v/>
      </c>
      <c r="AB23" s="144" t="str">
        <f>IF('Control Sample Data'!N22="","",IF(SUM('Control Sample Data'!N$3:N$98)&gt;10,IF(AND(ISNUMBER('Control Sample Data'!N22),'Control Sample Data'!N22&lt;$C$101,'Control Sample Data'!N22&gt;0),'Control Sample Data'!N22,$C$101),""))</f>
        <v/>
      </c>
      <c r="AC23" s="147">
        <f>IF(C23="","",IF(AND('miRNA Table'!$F$4="YES",'miRNA Table'!$F$6="YES"),C23-C$103,C23))</f>
        <v>31.74</v>
      </c>
      <c r="AD23" s="148">
        <f>IF(D23="","",IF(AND('miRNA Table'!$F$4="YES",'miRNA Table'!$F$6="YES"),D23-D$103,D23))</f>
        <v>31.72</v>
      </c>
      <c r="AE23" s="148">
        <f>IF(E23="","",IF(AND('miRNA Table'!$F$4="YES",'miRNA Table'!$F$6="YES"),E23-E$103,E23))</f>
        <v>32.22</v>
      </c>
      <c r="AF23" s="148" t="str">
        <f>IF(F23="","",IF(AND('miRNA Table'!$F$4="YES",'miRNA Table'!$F$6="YES"),F23-F$103,F23))</f>
        <v/>
      </c>
      <c r="AG23" s="148" t="str">
        <f>IF(G23="","",IF(AND('miRNA Table'!$F$4="YES",'miRNA Table'!$F$6="YES"),G23-G$103,G23))</f>
        <v/>
      </c>
      <c r="AH23" s="148" t="str">
        <f>IF(H23="","",IF(AND('miRNA Table'!$F$4="YES",'miRNA Table'!$F$6="YES"),H23-H$103,H23))</f>
        <v/>
      </c>
      <c r="AI23" s="148" t="str">
        <f>IF(I23="","",IF(AND('miRNA Table'!$F$4="YES",'miRNA Table'!$F$6="YES"),I23-I$103,I23))</f>
        <v/>
      </c>
      <c r="AJ23" s="148" t="str">
        <f>IF(J23="","",IF(AND('miRNA Table'!$F$4="YES",'miRNA Table'!$F$6="YES"),J23-J$103,J23))</f>
        <v/>
      </c>
      <c r="AK23" s="148" t="str">
        <f>IF(K23="","",IF(AND('miRNA Table'!$F$4="YES",'miRNA Table'!$F$6="YES"),K23-K$103,K23))</f>
        <v/>
      </c>
      <c r="AL23" s="148" t="str">
        <f>IF(L23="","",IF(AND('miRNA Table'!$F$4="YES",'miRNA Table'!$F$6="YES"),L23-L$103,L23))</f>
        <v/>
      </c>
      <c r="AM23" s="148" t="str">
        <f>IF(M23="","",IF(AND('miRNA Table'!$F$4="YES",'miRNA Table'!$F$6="YES"),M23-M$103,M23))</f>
        <v/>
      </c>
      <c r="AN23" s="149" t="str">
        <f>IF(N23="","",IF(AND('miRNA Table'!$F$4="YES",'miRNA Table'!$F$6="YES"),N23-N$103,N23))</f>
        <v/>
      </c>
      <c r="AO23" s="147">
        <f>IF(Q23="","",IF(AND('miRNA Table'!$F$4="YES",'miRNA Table'!$F$6="YES"),Q23-Q$103,Q23))</f>
        <v>33.369999999999997</v>
      </c>
      <c r="AP23" s="148">
        <f>IF(R23="","",IF(AND('miRNA Table'!$F$4="YES",'miRNA Table'!$F$6="YES"),R23-R$103,R23))</f>
        <v>33.47</v>
      </c>
      <c r="AQ23" s="148">
        <f>IF(S23="","",IF(AND('miRNA Table'!$F$4="YES",'miRNA Table'!$F$6="YES"),S23-S$103,S23))</f>
        <v>31.59</v>
      </c>
      <c r="AR23" s="148" t="str">
        <f>IF(T23="","",IF(AND('miRNA Table'!$F$4="YES",'miRNA Table'!$F$6="YES"),T23-T$103,T23))</f>
        <v/>
      </c>
      <c r="AS23" s="148" t="str">
        <f>IF(U23="","",IF(AND('miRNA Table'!$F$4="YES",'miRNA Table'!$F$6="YES"),U23-U$103,U23))</f>
        <v/>
      </c>
      <c r="AT23" s="148" t="str">
        <f>IF(V23="","",IF(AND('miRNA Table'!$F$4="YES",'miRNA Table'!$F$6="YES"),V23-V$103,V23))</f>
        <v/>
      </c>
      <c r="AU23" s="148" t="str">
        <f>IF(W23="","",IF(AND('miRNA Table'!$F$4="YES",'miRNA Table'!$F$6="YES"),W23-W$103,W23))</f>
        <v/>
      </c>
      <c r="AV23" s="148" t="str">
        <f>IF(X23="","",IF(AND('miRNA Table'!$F$4="YES",'miRNA Table'!$F$6="YES"),X23-X$103,X23))</f>
        <v/>
      </c>
      <c r="AW23" s="148" t="str">
        <f>IF(Y23="","",IF(AND('miRNA Table'!$F$4="YES",'miRNA Table'!$F$6="YES"),Y23-Y$103,Y23))</f>
        <v/>
      </c>
      <c r="AX23" s="148" t="str">
        <f>IF(Z23="","",IF(AND('miRNA Table'!$F$4="YES",'miRNA Table'!$F$6="YES"),Z23-Z$103,Z23))</f>
        <v/>
      </c>
      <c r="AY23" s="148" t="str">
        <f>IF(AA23="","",IF(AND('miRNA Table'!$F$4="YES",'miRNA Table'!$F$6="YES"),AA23-AA$103,AA23))</f>
        <v/>
      </c>
      <c r="AZ23" s="149" t="str">
        <f>IF(AB23="","",IF(AND('miRNA Table'!$F$4="YES",'miRNA Table'!$F$6="YES"),AB23-AB$103,AB23))</f>
        <v/>
      </c>
      <c r="BA23" s="160" t="str">
        <f>IF(ISERROR(VLOOKUP('Choose Reference miRNAs'!$A22,$A$4:$AZ$99,29,0)),"",VLOOKUP('Choose Reference miRNAs'!$A22,$A$4:$AZ$99,29,0))</f>
        <v/>
      </c>
      <c r="BB23" s="161" t="str">
        <f>IF(ISERROR(VLOOKUP('Choose Reference miRNAs'!$A22,$A$4:$AZ$99,30,0)),"",VLOOKUP('Choose Reference miRNAs'!$A22,$A$4:$AZ$99,30,0))</f>
        <v/>
      </c>
      <c r="BC23" s="161" t="str">
        <f>IF(ISERROR(VLOOKUP('Choose Reference miRNAs'!$A22,$A$4:$AZ$99,31,0)),"",VLOOKUP('Choose Reference miRNAs'!$A22,$A$4:$AZ$99,31,0))</f>
        <v/>
      </c>
      <c r="BD23" s="161" t="str">
        <f>IF(ISERROR(VLOOKUP('Choose Reference miRNAs'!$A22,$A$4:$AZ$99,32,0)),"",VLOOKUP('Choose Reference miRNAs'!$A22,$A$4:$AZ$99,32,0))</f>
        <v/>
      </c>
      <c r="BE23" s="161" t="str">
        <f>IF(ISERROR(VLOOKUP('Choose Reference miRNAs'!$A22,$A$4:$AZ$99,33,0)),"",VLOOKUP('Choose Reference miRNAs'!$A22,$A$4:$AZ$99,33,0))</f>
        <v/>
      </c>
      <c r="BF23" s="161" t="str">
        <f>IF(ISERROR(VLOOKUP('Choose Reference miRNAs'!$A22,$A$4:$AZ$99,34,0)),"",VLOOKUP('Choose Reference miRNAs'!$A22,$A$4:$AZ$99,34,0))</f>
        <v/>
      </c>
      <c r="BG23" s="161" t="str">
        <f>IF(ISERROR(VLOOKUP('Choose Reference miRNAs'!$A22,$A$4:$AZ$99,35,0)),"",VLOOKUP('Choose Reference miRNAs'!$A22,$A$4:$AZ$99,35,0))</f>
        <v/>
      </c>
      <c r="BH23" s="161" t="str">
        <f>IF(ISERROR(VLOOKUP('Choose Reference miRNAs'!$A22,$A$4:$AZ$99,36,0)),"",VLOOKUP('Choose Reference miRNAs'!$A22,$A$4:$AZ$99,36,0))</f>
        <v/>
      </c>
      <c r="BI23" s="161" t="str">
        <f>IF(ISERROR(VLOOKUP('Choose Reference miRNAs'!$A22,$A$4:$AZ$99,37,0)),"",VLOOKUP('Choose Reference miRNAs'!$A22,$A$4:$AZ$99,37,0))</f>
        <v/>
      </c>
      <c r="BJ23" s="161" t="str">
        <f>IF(ISERROR(VLOOKUP('Choose Reference miRNAs'!$A22,$A$4:$AZ$99,38,0)),"",VLOOKUP('Choose Reference miRNAs'!$A22,$A$4:$AZ$99,38,0))</f>
        <v/>
      </c>
      <c r="BK23" s="161" t="str">
        <f>IF(ISERROR(VLOOKUP('Choose Reference miRNAs'!$A22,$A$4:$AZ$99,39,0)),"",VLOOKUP('Choose Reference miRNAs'!$A22,$A$4:$AZ$99,38,0))</f>
        <v/>
      </c>
      <c r="BL23" s="162" t="str">
        <f>IF(ISERROR(VLOOKUP('Choose Reference miRNAs'!$A22,$A$4:$AZ$99,40,0)),"",VLOOKUP('Choose Reference miRNAs'!$A22,$A$4:$AZ$99,40,0))</f>
        <v/>
      </c>
      <c r="BM23" s="160" t="str">
        <f>IF(ISERROR(VLOOKUP('Choose Reference miRNAs'!$A22,$A$4:$AZ$99,41,0)),"",VLOOKUP('Choose Reference miRNAs'!$A22,$A$4:$AZ$99,41,0))</f>
        <v/>
      </c>
      <c r="BN23" s="161" t="str">
        <f>IF(ISERROR(VLOOKUP('Choose Reference miRNAs'!$A22,$A$4:$AZ$99,42,0)),"",VLOOKUP('Choose Reference miRNAs'!$A22,$A$4:$AZ$99,42,0))</f>
        <v/>
      </c>
      <c r="BO23" s="161" t="str">
        <f>IF(ISERROR(VLOOKUP('Choose Reference miRNAs'!$A22,$A$4:$AZ$99,43,0)),"",VLOOKUP('Choose Reference miRNAs'!$A22,$A$4:$AZ$99,43,0))</f>
        <v/>
      </c>
      <c r="BP23" s="161" t="str">
        <f>IF(ISERROR(VLOOKUP('Choose Reference miRNAs'!$A22,$A$4:$AZ$99,44,0)),"",VLOOKUP('Choose Reference miRNAs'!$A22,$A$4:$AZ$99,44,0))</f>
        <v/>
      </c>
      <c r="BQ23" s="161" t="str">
        <f>IF(ISERROR(VLOOKUP('Choose Reference miRNAs'!$A22,$A$4:$AZ$99,45,0)),"",VLOOKUP('Choose Reference miRNAs'!$A22,$A$4:$AZ$99,45,0))</f>
        <v/>
      </c>
      <c r="BR23" s="161" t="str">
        <f>IF(ISERROR(VLOOKUP('Choose Reference miRNAs'!$A22,$A$4:$AZ$99,46,0)),"",VLOOKUP('Choose Reference miRNAs'!$A22,$A$4:$AZ$99,46,0))</f>
        <v/>
      </c>
      <c r="BS23" s="161" t="str">
        <f>IF(ISERROR(VLOOKUP('Choose Reference miRNAs'!$A22,$A$4:$AZ$99,47,0)),"",VLOOKUP('Choose Reference miRNAs'!$A22,$A$4:$AZ$99,47,0))</f>
        <v/>
      </c>
      <c r="BT23" s="161" t="str">
        <f>IF(ISERROR(VLOOKUP('Choose Reference miRNAs'!$A22,$A$4:$AZ$99,48,0)),"",VLOOKUP('Choose Reference miRNAs'!$A22,$A$4:$AZ$99,48,0))</f>
        <v/>
      </c>
      <c r="BU23" s="161" t="str">
        <f>IF(ISERROR(VLOOKUP('Choose Reference miRNAs'!$A22,$A$4:$AZ$99,49,0)),"",VLOOKUP('Choose Reference miRNAs'!$A22,$A$4:$AZ$99,49,0))</f>
        <v/>
      </c>
      <c r="BV23" s="161" t="str">
        <f>IF(ISERROR(VLOOKUP('Choose Reference miRNAs'!$A22,$A$4:$AZ$99,50,0)),"",VLOOKUP('Choose Reference miRNAs'!$A22,$A$4:$AZ$99,50,0))</f>
        <v/>
      </c>
      <c r="BW23" s="161" t="str">
        <f>IF(ISERROR(VLOOKUP('Choose Reference miRNAs'!$A22,$A$4:$AZ$99,51,0)),"",VLOOKUP('Choose Reference miRNAs'!$A22,$A$4:$AZ$99,51,0))</f>
        <v/>
      </c>
      <c r="BX23" s="162" t="str">
        <f>IF(ISERROR(VLOOKUP('Choose Reference miRNAs'!$A22,$A$4:$AZ$99,52,0)),"",VLOOKUP('Choose Reference miRNAs'!$A22,$A$4:$AZ$99,52,0))</f>
        <v/>
      </c>
      <c r="BY23" s="114" t="str">
        <f t="shared" si="16"/>
        <v>hsa-miR-130a-3p</v>
      </c>
      <c r="BZ23" s="112" t="s">
        <v>51</v>
      </c>
      <c r="CA23" s="113">
        <f t="shared" si="17"/>
        <v>12.208333333333329</v>
      </c>
      <c r="CB23" s="113">
        <f t="shared" si="18"/>
        <v>12.09333333333333</v>
      </c>
      <c r="CC23" s="113">
        <f t="shared" si="19"/>
        <v>12.636666666666667</v>
      </c>
      <c r="CD23" s="113" t="str">
        <f t="shared" si="20"/>
        <v/>
      </c>
      <c r="CE23" s="113" t="str">
        <f t="shared" si="21"/>
        <v/>
      </c>
      <c r="CF23" s="113" t="str">
        <f t="shared" si="22"/>
        <v/>
      </c>
      <c r="CG23" s="113" t="str">
        <f t="shared" si="23"/>
        <v/>
      </c>
      <c r="CH23" s="113" t="str">
        <f t="shared" si="24"/>
        <v/>
      </c>
      <c r="CI23" s="113" t="str">
        <f t="shared" si="25"/>
        <v/>
      </c>
      <c r="CJ23" s="113" t="str">
        <f t="shared" si="26"/>
        <v/>
      </c>
      <c r="CK23" s="113" t="str">
        <f t="shared" si="27"/>
        <v/>
      </c>
      <c r="CL23" s="113" t="str">
        <f t="shared" si="28"/>
        <v/>
      </c>
      <c r="CM23" s="113">
        <f t="shared" si="29"/>
        <v>13.516666666666662</v>
      </c>
      <c r="CN23" s="113">
        <f t="shared" si="30"/>
        <v>13.738333333333333</v>
      </c>
      <c r="CO23" s="113">
        <f t="shared" si="31"/>
        <v>11.695</v>
      </c>
      <c r="CP23" s="113" t="str">
        <f t="shared" si="32"/>
        <v/>
      </c>
      <c r="CQ23" s="113" t="str">
        <f t="shared" si="33"/>
        <v/>
      </c>
      <c r="CR23" s="113" t="str">
        <f t="shared" si="34"/>
        <v/>
      </c>
      <c r="CS23" s="113" t="str">
        <f t="shared" si="35"/>
        <v/>
      </c>
      <c r="CT23" s="113" t="str">
        <f t="shared" si="36"/>
        <v/>
      </c>
      <c r="CU23" s="113" t="str">
        <f t="shared" si="37"/>
        <v/>
      </c>
      <c r="CV23" s="113" t="str">
        <f t="shared" si="38"/>
        <v/>
      </c>
      <c r="CW23" s="113" t="str">
        <f t="shared" si="39"/>
        <v/>
      </c>
      <c r="CX23" s="113" t="str">
        <f t="shared" si="40"/>
        <v/>
      </c>
      <c r="CY23" s="80">
        <f t="shared" si="41"/>
        <v>12.312777777777775</v>
      </c>
      <c r="CZ23" s="80">
        <f t="shared" si="42"/>
        <v>12.983333333333333</v>
      </c>
      <c r="DA23" s="114" t="str">
        <f t="shared" si="43"/>
        <v>hsa-miR-130a-3p</v>
      </c>
      <c r="DB23" s="112" t="s">
        <v>141</v>
      </c>
      <c r="DC23" s="115">
        <f t="shared" si="2"/>
        <v>2.1131263696439121E-4</v>
      </c>
      <c r="DD23" s="115">
        <f t="shared" si="3"/>
        <v>2.2884631263671458E-4</v>
      </c>
      <c r="DE23" s="115">
        <f t="shared" si="4"/>
        <v>1.5703059928911161E-4</v>
      </c>
      <c r="DF23" s="115" t="str">
        <f t="shared" si="5"/>
        <v/>
      </c>
      <c r="DG23" s="115" t="str">
        <f t="shared" si="6"/>
        <v/>
      </c>
      <c r="DH23" s="115" t="str">
        <f t="shared" si="7"/>
        <v/>
      </c>
      <c r="DI23" s="115" t="str">
        <f t="shared" si="8"/>
        <v/>
      </c>
      <c r="DJ23" s="115" t="str">
        <f t="shared" si="9"/>
        <v/>
      </c>
      <c r="DK23" s="115" t="str">
        <f t="shared" si="10"/>
        <v/>
      </c>
      <c r="DL23" s="115" t="str">
        <f t="shared" si="11"/>
        <v/>
      </c>
      <c r="DM23" s="115" t="str">
        <f t="shared" si="44"/>
        <v/>
      </c>
      <c r="DN23" s="115" t="str">
        <f t="shared" si="45"/>
        <v/>
      </c>
      <c r="DO23" s="115">
        <f t="shared" si="49"/>
        <v>8.5325313365419022E-5</v>
      </c>
      <c r="DP23" s="115">
        <f t="shared" si="49"/>
        <v>7.3172783547716019E-5</v>
      </c>
      <c r="DQ23" s="115">
        <f t="shared" si="49"/>
        <v>3.0161587820481679E-4</v>
      </c>
      <c r="DR23" s="115" t="str">
        <f t="shared" si="49"/>
        <v/>
      </c>
      <c r="DS23" s="115" t="str">
        <f t="shared" si="49"/>
        <v/>
      </c>
      <c r="DT23" s="115" t="str">
        <f t="shared" si="49"/>
        <v/>
      </c>
      <c r="DU23" s="115" t="str">
        <f t="shared" si="50"/>
        <v/>
      </c>
      <c r="DV23" s="115" t="str">
        <f t="shared" si="50"/>
        <v/>
      </c>
      <c r="DW23" s="115" t="str">
        <f t="shared" si="50"/>
        <v/>
      </c>
      <c r="DX23" s="115" t="str">
        <f t="shared" si="48"/>
        <v/>
      </c>
      <c r="DY23" s="115" t="str">
        <f t="shared" si="46"/>
        <v/>
      </c>
      <c r="DZ23" s="115" t="str">
        <f t="shared" si="47"/>
        <v/>
      </c>
    </row>
    <row r="24" spans="1:130" ht="15" customHeight="1" thickBot="1" x14ac:dyDescent="0.3">
      <c r="A24" s="119" t="str">
        <f>'miRNA Table'!C23</f>
        <v>hsa-miR-140-5p</v>
      </c>
      <c r="B24" s="112" t="s">
        <v>52</v>
      </c>
      <c r="C24" s="113">
        <f>IF('Test Sample Data'!C23="","",IF(SUM('Test Sample Data'!C$3:C$98)&gt;10,IF(AND(ISNUMBER('Test Sample Data'!C23),'Test Sample Data'!C23&lt;$C$101,'Test Sample Data'!C23&gt;0),'Test Sample Data'!C23,$C$101),""))</f>
        <v>35</v>
      </c>
      <c r="D24" s="113">
        <f>IF('Test Sample Data'!D23="","",IF(SUM('Test Sample Data'!D$3:D$98)&gt;10,IF(AND(ISNUMBER('Test Sample Data'!D23),'Test Sample Data'!D23&lt;$C$101,'Test Sample Data'!D23&gt;0),'Test Sample Data'!D23,$C$101),""))</f>
        <v>35</v>
      </c>
      <c r="E24" s="113">
        <f>IF('Test Sample Data'!E23="","",IF(SUM('Test Sample Data'!E$3:E$98)&gt;10,IF(AND(ISNUMBER('Test Sample Data'!E23),'Test Sample Data'!E23&lt;$C$101,'Test Sample Data'!E23&gt;0),'Test Sample Data'!E23,$C$101),""))</f>
        <v>34.06</v>
      </c>
      <c r="F24" s="113" t="str">
        <f>IF('Test Sample Data'!F23="","",IF(SUM('Test Sample Data'!F$3:F$98)&gt;10,IF(AND(ISNUMBER('Test Sample Data'!F23),'Test Sample Data'!F23&lt;$C$101,'Test Sample Data'!F23&gt;0),'Test Sample Data'!F23,$C$101),""))</f>
        <v/>
      </c>
      <c r="G24" s="113" t="str">
        <f>IF('Test Sample Data'!G23="","",IF(SUM('Test Sample Data'!G$3:G$98)&gt;10,IF(AND(ISNUMBER('Test Sample Data'!G23),'Test Sample Data'!G23&lt;$C$101,'Test Sample Data'!G23&gt;0),'Test Sample Data'!G23,$C$101),""))</f>
        <v/>
      </c>
      <c r="H24" s="113" t="str">
        <f>IF('Test Sample Data'!H23="","",IF(SUM('Test Sample Data'!H$3:H$98)&gt;10,IF(AND(ISNUMBER('Test Sample Data'!H23),'Test Sample Data'!H23&lt;$C$101,'Test Sample Data'!H23&gt;0),'Test Sample Data'!H23,$C$101),""))</f>
        <v/>
      </c>
      <c r="I24" s="113" t="str">
        <f>IF('Test Sample Data'!I23="","",IF(SUM('Test Sample Data'!I$3:I$98)&gt;10,IF(AND(ISNUMBER('Test Sample Data'!I23),'Test Sample Data'!I23&lt;$C$101,'Test Sample Data'!I23&gt;0),'Test Sample Data'!I23,$C$101),""))</f>
        <v/>
      </c>
      <c r="J24" s="113" t="str">
        <f>IF('Test Sample Data'!J23="","",IF(SUM('Test Sample Data'!J$3:J$98)&gt;10,IF(AND(ISNUMBER('Test Sample Data'!J23),'Test Sample Data'!J23&lt;$C$101,'Test Sample Data'!J23&gt;0),'Test Sample Data'!J23,$C$101),""))</f>
        <v/>
      </c>
      <c r="K24" s="113" t="str">
        <f>IF('Test Sample Data'!K23="","",IF(SUM('Test Sample Data'!K$3:K$98)&gt;10,IF(AND(ISNUMBER('Test Sample Data'!K23),'Test Sample Data'!K23&lt;$C$101,'Test Sample Data'!K23&gt;0),'Test Sample Data'!K23,$C$101),""))</f>
        <v/>
      </c>
      <c r="L24" s="113" t="str">
        <f>IF('Test Sample Data'!L23="","",IF(SUM('Test Sample Data'!L$3:L$98)&gt;10,IF(AND(ISNUMBER('Test Sample Data'!L23),'Test Sample Data'!L23&lt;$C$101,'Test Sample Data'!L23&gt;0),'Test Sample Data'!L23,$C$101),""))</f>
        <v/>
      </c>
      <c r="M24" s="113" t="str">
        <f>IF('Test Sample Data'!M23="","",IF(SUM('Test Sample Data'!M$3:M$98)&gt;10,IF(AND(ISNUMBER('Test Sample Data'!M23),'Test Sample Data'!M23&lt;$C$101,'Test Sample Data'!M23&gt;0),'Test Sample Data'!M23,$C$101),""))</f>
        <v/>
      </c>
      <c r="N24" s="113" t="str">
        <f>IF('Test Sample Data'!N23="","",IF(SUM('Test Sample Data'!N$3:N$98)&gt;10,IF(AND(ISNUMBER('Test Sample Data'!N23),'Test Sample Data'!N23&lt;$C$101,'Test Sample Data'!N23&gt;0),'Test Sample Data'!N23,$C$101),""))</f>
        <v/>
      </c>
      <c r="O24" s="112" t="str">
        <f>'miRNA Table'!C23</f>
        <v>hsa-miR-140-5p</v>
      </c>
      <c r="P24" s="112" t="s">
        <v>52</v>
      </c>
      <c r="Q24" s="113">
        <f>IF('Control Sample Data'!C23="","",IF(SUM('Control Sample Data'!C$3:C$98)&gt;10,IF(AND(ISNUMBER('Control Sample Data'!C23),'Control Sample Data'!C23&lt;$C$101,'Control Sample Data'!C23&gt;0),'Control Sample Data'!C23,$C$101),""))</f>
        <v>35</v>
      </c>
      <c r="R24" s="113">
        <f>IF('Control Sample Data'!D23="","",IF(SUM('Control Sample Data'!D$3:D$98)&gt;10,IF(AND(ISNUMBER('Control Sample Data'!D23),'Control Sample Data'!D23&lt;$C$101,'Control Sample Data'!D23&gt;0),'Control Sample Data'!D23,$C$101),""))</f>
        <v>35</v>
      </c>
      <c r="S24" s="113">
        <f>IF('Control Sample Data'!E23="","",IF(SUM('Control Sample Data'!E$3:E$98)&gt;10,IF(AND(ISNUMBER('Control Sample Data'!E23),'Control Sample Data'!E23&lt;$C$101,'Control Sample Data'!E23&gt;0),'Control Sample Data'!E23,$C$101),""))</f>
        <v>35</v>
      </c>
      <c r="T24" s="113" t="str">
        <f>IF('Control Sample Data'!F23="","",IF(SUM('Control Sample Data'!F$3:F$98)&gt;10,IF(AND(ISNUMBER('Control Sample Data'!F23),'Control Sample Data'!F23&lt;$C$101,'Control Sample Data'!F23&gt;0),'Control Sample Data'!F23,$C$101),""))</f>
        <v/>
      </c>
      <c r="U24" s="113" t="str">
        <f>IF('Control Sample Data'!G23="","",IF(SUM('Control Sample Data'!G$3:G$98)&gt;10,IF(AND(ISNUMBER('Control Sample Data'!G23),'Control Sample Data'!G23&lt;$C$101,'Control Sample Data'!G23&gt;0),'Control Sample Data'!G23,$C$101),""))</f>
        <v/>
      </c>
      <c r="V24" s="113" t="str">
        <f>IF('Control Sample Data'!H23="","",IF(SUM('Control Sample Data'!H$3:H$98)&gt;10,IF(AND(ISNUMBER('Control Sample Data'!H23),'Control Sample Data'!H23&lt;$C$101,'Control Sample Data'!H23&gt;0),'Control Sample Data'!H23,$C$101),""))</f>
        <v/>
      </c>
      <c r="W24" s="113" t="str">
        <f>IF('Control Sample Data'!I23="","",IF(SUM('Control Sample Data'!I$3:I$98)&gt;10,IF(AND(ISNUMBER('Control Sample Data'!I23),'Control Sample Data'!I23&lt;$C$101,'Control Sample Data'!I23&gt;0),'Control Sample Data'!I23,$C$101),""))</f>
        <v/>
      </c>
      <c r="X24" s="113" t="str">
        <f>IF('Control Sample Data'!J23="","",IF(SUM('Control Sample Data'!J$3:J$98)&gt;10,IF(AND(ISNUMBER('Control Sample Data'!J23),'Control Sample Data'!J23&lt;$C$101,'Control Sample Data'!J23&gt;0),'Control Sample Data'!J23,$C$101),""))</f>
        <v/>
      </c>
      <c r="Y24" s="113" t="str">
        <f>IF('Control Sample Data'!K23="","",IF(SUM('Control Sample Data'!K$3:K$98)&gt;10,IF(AND(ISNUMBER('Control Sample Data'!K23),'Control Sample Data'!K23&lt;$C$101,'Control Sample Data'!K23&gt;0),'Control Sample Data'!K23,$C$101),""))</f>
        <v/>
      </c>
      <c r="Z24" s="113" t="str">
        <f>IF('Control Sample Data'!L23="","",IF(SUM('Control Sample Data'!L$3:L$98)&gt;10,IF(AND(ISNUMBER('Control Sample Data'!L23),'Control Sample Data'!L23&lt;$C$101,'Control Sample Data'!L23&gt;0),'Control Sample Data'!L23,$C$101),""))</f>
        <v/>
      </c>
      <c r="AA24" s="113" t="str">
        <f>IF('Control Sample Data'!M23="","",IF(SUM('Control Sample Data'!M$3:M$98)&gt;10,IF(AND(ISNUMBER('Control Sample Data'!M23),'Control Sample Data'!M23&lt;$C$101,'Control Sample Data'!M23&gt;0),'Control Sample Data'!M23,$C$101),""))</f>
        <v/>
      </c>
      <c r="AB24" s="144" t="str">
        <f>IF('Control Sample Data'!N23="","",IF(SUM('Control Sample Data'!N$3:N$98)&gt;10,IF(AND(ISNUMBER('Control Sample Data'!N23),'Control Sample Data'!N23&lt;$C$101,'Control Sample Data'!N23&gt;0),'Control Sample Data'!N23,$C$101),""))</f>
        <v/>
      </c>
      <c r="AC24" s="147">
        <f>IF(C24="","",IF(AND('miRNA Table'!$F$4="YES",'miRNA Table'!$F$6="YES"),C24-C$103,C24))</f>
        <v>35</v>
      </c>
      <c r="AD24" s="148">
        <f>IF(D24="","",IF(AND('miRNA Table'!$F$4="YES",'miRNA Table'!$F$6="YES"),D24-D$103,D24))</f>
        <v>35</v>
      </c>
      <c r="AE24" s="148">
        <f>IF(E24="","",IF(AND('miRNA Table'!$F$4="YES",'miRNA Table'!$F$6="YES"),E24-E$103,E24))</f>
        <v>34.06</v>
      </c>
      <c r="AF24" s="148" t="str">
        <f>IF(F24="","",IF(AND('miRNA Table'!$F$4="YES",'miRNA Table'!$F$6="YES"),F24-F$103,F24))</f>
        <v/>
      </c>
      <c r="AG24" s="148" t="str">
        <f>IF(G24="","",IF(AND('miRNA Table'!$F$4="YES",'miRNA Table'!$F$6="YES"),G24-G$103,G24))</f>
        <v/>
      </c>
      <c r="AH24" s="148" t="str">
        <f>IF(H24="","",IF(AND('miRNA Table'!$F$4="YES",'miRNA Table'!$F$6="YES"),H24-H$103,H24))</f>
        <v/>
      </c>
      <c r="AI24" s="148" t="str">
        <f>IF(I24="","",IF(AND('miRNA Table'!$F$4="YES",'miRNA Table'!$F$6="YES"),I24-I$103,I24))</f>
        <v/>
      </c>
      <c r="AJ24" s="148" t="str">
        <f>IF(J24="","",IF(AND('miRNA Table'!$F$4="YES",'miRNA Table'!$F$6="YES"),J24-J$103,J24))</f>
        <v/>
      </c>
      <c r="AK24" s="148" t="str">
        <f>IF(K24="","",IF(AND('miRNA Table'!$F$4="YES",'miRNA Table'!$F$6="YES"),K24-K$103,K24))</f>
        <v/>
      </c>
      <c r="AL24" s="148" t="str">
        <f>IF(L24="","",IF(AND('miRNA Table'!$F$4="YES",'miRNA Table'!$F$6="YES"),L24-L$103,L24))</f>
        <v/>
      </c>
      <c r="AM24" s="148" t="str">
        <f>IF(M24="","",IF(AND('miRNA Table'!$F$4="YES",'miRNA Table'!$F$6="YES"),M24-M$103,M24))</f>
        <v/>
      </c>
      <c r="AN24" s="149" t="str">
        <f>IF(N24="","",IF(AND('miRNA Table'!$F$4="YES",'miRNA Table'!$F$6="YES"),N24-N$103,N24))</f>
        <v/>
      </c>
      <c r="AO24" s="147">
        <f>IF(Q24="","",IF(AND('miRNA Table'!$F$4="YES",'miRNA Table'!$F$6="YES"),Q24-Q$103,Q24))</f>
        <v>35</v>
      </c>
      <c r="AP24" s="148">
        <f>IF(R24="","",IF(AND('miRNA Table'!$F$4="YES",'miRNA Table'!$F$6="YES"),R24-R$103,R24))</f>
        <v>35</v>
      </c>
      <c r="AQ24" s="148">
        <f>IF(S24="","",IF(AND('miRNA Table'!$F$4="YES",'miRNA Table'!$F$6="YES"),S24-S$103,S24))</f>
        <v>35</v>
      </c>
      <c r="AR24" s="148" t="str">
        <f>IF(T24="","",IF(AND('miRNA Table'!$F$4="YES",'miRNA Table'!$F$6="YES"),T24-T$103,T24))</f>
        <v/>
      </c>
      <c r="AS24" s="148" t="str">
        <f>IF(U24="","",IF(AND('miRNA Table'!$F$4="YES",'miRNA Table'!$F$6="YES"),U24-U$103,U24))</f>
        <v/>
      </c>
      <c r="AT24" s="148" t="str">
        <f>IF(V24="","",IF(AND('miRNA Table'!$F$4="YES",'miRNA Table'!$F$6="YES"),V24-V$103,V24))</f>
        <v/>
      </c>
      <c r="AU24" s="148" t="str">
        <f>IF(W24="","",IF(AND('miRNA Table'!$F$4="YES",'miRNA Table'!$F$6="YES"),W24-W$103,W24))</f>
        <v/>
      </c>
      <c r="AV24" s="148" t="str">
        <f>IF(X24="","",IF(AND('miRNA Table'!$F$4="YES",'miRNA Table'!$F$6="YES"),X24-X$103,X24))</f>
        <v/>
      </c>
      <c r="AW24" s="148" t="str">
        <f>IF(Y24="","",IF(AND('miRNA Table'!$F$4="YES",'miRNA Table'!$F$6="YES"),Y24-Y$103,Y24))</f>
        <v/>
      </c>
      <c r="AX24" s="148" t="str">
        <f>IF(Z24="","",IF(AND('miRNA Table'!$F$4="YES",'miRNA Table'!$F$6="YES"),Z24-Z$103,Z24))</f>
        <v/>
      </c>
      <c r="AY24" s="148" t="str">
        <f>IF(AA24="","",IF(AND('miRNA Table'!$F$4="YES",'miRNA Table'!$F$6="YES"),AA24-AA$103,AA24))</f>
        <v/>
      </c>
      <c r="AZ24" s="149" t="str">
        <f>IF(AB24="","",IF(AND('miRNA Table'!$F$4="YES",'miRNA Table'!$F$6="YES"),AB24-AB$103,AB24))</f>
        <v/>
      </c>
      <c r="BA24" s="311" t="s">
        <v>11147</v>
      </c>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3"/>
      <c r="BY24" s="114" t="str">
        <f t="shared" si="16"/>
        <v>hsa-miR-140-5p</v>
      </c>
      <c r="BZ24" s="112" t="s">
        <v>52</v>
      </c>
      <c r="CA24" s="113">
        <f t="shared" si="17"/>
        <v>15.46833333333333</v>
      </c>
      <c r="CB24" s="113">
        <f t="shared" si="18"/>
        <v>15.373333333333331</v>
      </c>
      <c r="CC24" s="113">
        <f t="shared" si="19"/>
        <v>14.47666666666667</v>
      </c>
      <c r="CD24" s="113" t="str">
        <f t="shared" si="20"/>
        <v/>
      </c>
      <c r="CE24" s="113" t="str">
        <f t="shared" si="21"/>
        <v/>
      </c>
      <c r="CF24" s="113" t="str">
        <f t="shared" si="22"/>
        <v/>
      </c>
      <c r="CG24" s="113" t="str">
        <f t="shared" si="23"/>
        <v/>
      </c>
      <c r="CH24" s="113" t="str">
        <f t="shared" si="24"/>
        <v/>
      </c>
      <c r="CI24" s="113" t="str">
        <f t="shared" si="25"/>
        <v/>
      </c>
      <c r="CJ24" s="113" t="str">
        <f t="shared" si="26"/>
        <v/>
      </c>
      <c r="CK24" s="113" t="str">
        <f t="shared" si="27"/>
        <v/>
      </c>
      <c r="CL24" s="113" t="str">
        <f t="shared" si="28"/>
        <v/>
      </c>
      <c r="CM24" s="113">
        <f t="shared" si="29"/>
        <v>15.146666666666665</v>
      </c>
      <c r="CN24" s="113">
        <f t="shared" si="30"/>
        <v>15.268333333333334</v>
      </c>
      <c r="CO24" s="113">
        <f t="shared" si="31"/>
        <v>15.105</v>
      </c>
      <c r="CP24" s="113" t="str">
        <f t="shared" si="32"/>
        <v/>
      </c>
      <c r="CQ24" s="113" t="str">
        <f t="shared" si="33"/>
        <v/>
      </c>
      <c r="CR24" s="113" t="str">
        <f t="shared" si="34"/>
        <v/>
      </c>
      <c r="CS24" s="113" t="str">
        <f t="shared" si="35"/>
        <v/>
      </c>
      <c r="CT24" s="113" t="str">
        <f t="shared" si="36"/>
        <v/>
      </c>
      <c r="CU24" s="113" t="str">
        <f t="shared" si="37"/>
        <v/>
      </c>
      <c r="CV24" s="113" t="str">
        <f t="shared" si="38"/>
        <v/>
      </c>
      <c r="CW24" s="113" t="str">
        <f t="shared" si="39"/>
        <v/>
      </c>
      <c r="CX24" s="113" t="str">
        <f t="shared" si="40"/>
        <v/>
      </c>
      <c r="CY24" s="80">
        <f t="shared" si="41"/>
        <v>15.10611111111111</v>
      </c>
      <c r="CZ24" s="80">
        <f t="shared" si="42"/>
        <v>15.173333333333332</v>
      </c>
      <c r="DA24" s="114" t="str">
        <f t="shared" si="43"/>
        <v>hsa-miR-140-5p</v>
      </c>
      <c r="DB24" s="112" t="s">
        <v>142</v>
      </c>
      <c r="DC24" s="115">
        <f t="shared" si="2"/>
        <v>2.2058078793939433E-5</v>
      </c>
      <c r="DD24" s="115">
        <f t="shared" si="3"/>
        <v>2.3559470927800586E-5</v>
      </c>
      <c r="DE24" s="115">
        <f t="shared" si="4"/>
        <v>4.3862067217374219E-5</v>
      </c>
      <c r="DF24" s="115" t="str">
        <f t="shared" si="5"/>
        <v/>
      </c>
      <c r="DG24" s="115" t="str">
        <f t="shared" si="6"/>
        <v/>
      </c>
      <c r="DH24" s="115" t="str">
        <f t="shared" si="7"/>
        <v/>
      </c>
      <c r="DI24" s="115" t="str">
        <f t="shared" si="8"/>
        <v/>
      </c>
      <c r="DJ24" s="115" t="str">
        <f t="shared" si="9"/>
        <v/>
      </c>
      <c r="DK24" s="115" t="str">
        <f t="shared" si="10"/>
        <v/>
      </c>
      <c r="DL24" s="115" t="str">
        <f t="shared" si="11"/>
        <v/>
      </c>
      <c r="DM24" s="115" t="str">
        <f t="shared" si="44"/>
        <v/>
      </c>
      <c r="DN24" s="115" t="str">
        <f t="shared" si="45"/>
        <v/>
      </c>
      <c r="DO24" s="115">
        <f t="shared" si="49"/>
        <v>2.7567602563207533E-5</v>
      </c>
      <c r="DP24" s="115">
        <f t="shared" si="49"/>
        <v>2.5338078824993164E-5</v>
      </c>
      <c r="DQ24" s="115">
        <f t="shared" si="49"/>
        <v>2.8375394977208331E-5</v>
      </c>
      <c r="DR24" s="115" t="str">
        <f t="shared" si="49"/>
        <v/>
      </c>
      <c r="DS24" s="115" t="str">
        <f t="shared" si="49"/>
        <v/>
      </c>
      <c r="DT24" s="115" t="str">
        <f t="shared" si="49"/>
        <v/>
      </c>
      <c r="DU24" s="115" t="str">
        <f t="shared" si="50"/>
        <v/>
      </c>
      <c r="DV24" s="115" t="str">
        <f t="shared" si="50"/>
        <v/>
      </c>
      <c r="DW24" s="115" t="str">
        <f t="shared" si="50"/>
        <v/>
      </c>
      <c r="DX24" s="115" t="str">
        <f t="shared" si="48"/>
        <v/>
      </c>
      <c r="DY24" s="115" t="str">
        <f t="shared" si="46"/>
        <v/>
      </c>
      <c r="DZ24" s="115" t="str">
        <f t="shared" si="47"/>
        <v/>
      </c>
    </row>
    <row r="25" spans="1:130" ht="15" customHeight="1" x14ac:dyDescent="0.25">
      <c r="A25" s="119" t="str">
        <f>'miRNA Table'!C24</f>
        <v>hsa-miR-20a-5p</v>
      </c>
      <c r="B25" s="112" t="s">
        <v>53</v>
      </c>
      <c r="C25" s="113">
        <f>IF('Test Sample Data'!C24="","",IF(SUM('Test Sample Data'!C$3:C$98)&gt;10,IF(AND(ISNUMBER('Test Sample Data'!C24),'Test Sample Data'!C24&lt;$C$101,'Test Sample Data'!C24&gt;0),'Test Sample Data'!C24,$C$101),""))</f>
        <v>35</v>
      </c>
      <c r="D25" s="113">
        <f>IF('Test Sample Data'!D24="","",IF(SUM('Test Sample Data'!D$3:D$98)&gt;10,IF(AND(ISNUMBER('Test Sample Data'!D24),'Test Sample Data'!D24&lt;$C$101,'Test Sample Data'!D24&gt;0),'Test Sample Data'!D24,$C$101),""))</f>
        <v>35</v>
      </c>
      <c r="E25" s="113">
        <f>IF('Test Sample Data'!E24="","",IF(SUM('Test Sample Data'!E$3:E$98)&gt;10,IF(AND(ISNUMBER('Test Sample Data'!E24),'Test Sample Data'!E24&lt;$C$101,'Test Sample Data'!E24&gt;0),'Test Sample Data'!E24,$C$101),""))</f>
        <v>33.549999999999997</v>
      </c>
      <c r="F25" s="113" t="str">
        <f>IF('Test Sample Data'!F24="","",IF(SUM('Test Sample Data'!F$3:F$98)&gt;10,IF(AND(ISNUMBER('Test Sample Data'!F24),'Test Sample Data'!F24&lt;$C$101,'Test Sample Data'!F24&gt;0),'Test Sample Data'!F24,$C$101),""))</f>
        <v/>
      </c>
      <c r="G25" s="113" t="str">
        <f>IF('Test Sample Data'!G24="","",IF(SUM('Test Sample Data'!G$3:G$98)&gt;10,IF(AND(ISNUMBER('Test Sample Data'!G24),'Test Sample Data'!G24&lt;$C$101,'Test Sample Data'!G24&gt;0),'Test Sample Data'!G24,$C$101),""))</f>
        <v/>
      </c>
      <c r="H25" s="113" t="str">
        <f>IF('Test Sample Data'!H24="","",IF(SUM('Test Sample Data'!H$3:H$98)&gt;10,IF(AND(ISNUMBER('Test Sample Data'!H24),'Test Sample Data'!H24&lt;$C$101,'Test Sample Data'!H24&gt;0),'Test Sample Data'!H24,$C$101),""))</f>
        <v/>
      </c>
      <c r="I25" s="113" t="str">
        <f>IF('Test Sample Data'!I24="","",IF(SUM('Test Sample Data'!I$3:I$98)&gt;10,IF(AND(ISNUMBER('Test Sample Data'!I24),'Test Sample Data'!I24&lt;$C$101,'Test Sample Data'!I24&gt;0),'Test Sample Data'!I24,$C$101),""))</f>
        <v/>
      </c>
      <c r="J25" s="113" t="str">
        <f>IF('Test Sample Data'!J24="","",IF(SUM('Test Sample Data'!J$3:J$98)&gt;10,IF(AND(ISNUMBER('Test Sample Data'!J24),'Test Sample Data'!J24&lt;$C$101,'Test Sample Data'!J24&gt;0),'Test Sample Data'!J24,$C$101),""))</f>
        <v/>
      </c>
      <c r="K25" s="113" t="str">
        <f>IF('Test Sample Data'!K24="","",IF(SUM('Test Sample Data'!K$3:K$98)&gt;10,IF(AND(ISNUMBER('Test Sample Data'!K24),'Test Sample Data'!K24&lt;$C$101,'Test Sample Data'!K24&gt;0),'Test Sample Data'!K24,$C$101),""))</f>
        <v/>
      </c>
      <c r="L25" s="113" t="str">
        <f>IF('Test Sample Data'!L24="","",IF(SUM('Test Sample Data'!L$3:L$98)&gt;10,IF(AND(ISNUMBER('Test Sample Data'!L24),'Test Sample Data'!L24&lt;$C$101,'Test Sample Data'!L24&gt;0),'Test Sample Data'!L24,$C$101),""))</f>
        <v/>
      </c>
      <c r="M25" s="113" t="str">
        <f>IF('Test Sample Data'!M24="","",IF(SUM('Test Sample Data'!M$3:M$98)&gt;10,IF(AND(ISNUMBER('Test Sample Data'!M24),'Test Sample Data'!M24&lt;$C$101,'Test Sample Data'!M24&gt;0),'Test Sample Data'!M24,$C$101),""))</f>
        <v/>
      </c>
      <c r="N25" s="113" t="str">
        <f>IF('Test Sample Data'!N24="","",IF(SUM('Test Sample Data'!N$3:N$98)&gt;10,IF(AND(ISNUMBER('Test Sample Data'!N24),'Test Sample Data'!N24&lt;$C$101,'Test Sample Data'!N24&gt;0),'Test Sample Data'!N24,$C$101),""))</f>
        <v/>
      </c>
      <c r="O25" s="112" t="str">
        <f>'miRNA Table'!C24</f>
        <v>hsa-miR-20a-5p</v>
      </c>
      <c r="P25" s="112" t="s">
        <v>53</v>
      </c>
      <c r="Q25" s="113">
        <f>IF('Control Sample Data'!C24="","",IF(SUM('Control Sample Data'!C$3:C$98)&gt;10,IF(AND(ISNUMBER('Control Sample Data'!C24),'Control Sample Data'!C24&lt;$C$101,'Control Sample Data'!C24&gt;0),'Control Sample Data'!C24,$C$101),""))</f>
        <v>35</v>
      </c>
      <c r="R25" s="113">
        <f>IF('Control Sample Data'!D24="","",IF(SUM('Control Sample Data'!D$3:D$98)&gt;10,IF(AND(ISNUMBER('Control Sample Data'!D24),'Control Sample Data'!D24&lt;$C$101,'Control Sample Data'!D24&gt;0),'Control Sample Data'!D24,$C$101),""))</f>
        <v>35</v>
      </c>
      <c r="S25" s="113">
        <f>IF('Control Sample Data'!E24="","",IF(SUM('Control Sample Data'!E$3:E$98)&gt;10,IF(AND(ISNUMBER('Control Sample Data'!E24),'Control Sample Data'!E24&lt;$C$101,'Control Sample Data'!E24&gt;0),'Control Sample Data'!E24,$C$101),""))</f>
        <v>35</v>
      </c>
      <c r="T25" s="113" t="str">
        <f>IF('Control Sample Data'!F24="","",IF(SUM('Control Sample Data'!F$3:F$98)&gt;10,IF(AND(ISNUMBER('Control Sample Data'!F24),'Control Sample Data'!F24&lt;$C$101,'Control Sample Data'!F24&gt;0),'Control Sample Data'!F24,$C$101),""))</f>
        <v/>
      </c>
      <c r="U25" s="113" t="str">
        <f>IF('Control Sample Data'!G24="","",IF(SUM('Control Sample Data'!G$3:G$98)&gt;10,IF(AND(ISNUMBER('Control Sample Data'!G24),'Control Sample Data'!G24&lt;$C$101,'Control Sample Data'!G24&gt;0),'Control Sample Data'!G24,$C$101),""))</f>
        <v/>
      </c>
      <c r="V25" s="113" t="str">
        <f>IF('Control Sample Data'!H24="","",IF(SUM('Control Sample Data'!H$3:H$98)&gt;10,IF(AND(ISNUMBER('Control Sample Data'!H24),'Control Sample Data'!H24&lt;$C$101,'Control Sample Data'!H24&gt;0),'Control Sample Data'!H24,$C$101),""))</f>
        <v/>
      </c>
      <c r="W25" s="113" t="str">
        <f>IF('Control Sample Data'!I24="","",IF(SUM('Control Sample Data'!I$3:I$98)&gt;10,IF(AND(ISNUMBER('Control Sample Data'!I24),'Control Sample Data'!I24&lt;$C$101,'Control Sample Data'!I24&gt;0),'Control Sample Data'!I24,$C$101),""))</f>
        <v/>
      </c>
      <c r="X25" s="113" t="str">
        <f>IF('Control Sample Data'!J24="","",IF(SUM('Control Sample Data'!J$3:J$98)&gt;10,IF(AND(ISNUMBER('Control Sample Data'!J24),'Control Sample Data'!J24&lt;$C$101,'Control Sample Data'!J24&gt;0),'Control Sample Data'!J24,$C$101),""))</f>
        <v/>
      </c>
      <c r="Y25" s="113" t="str">
        <f>IF('Control Sample Data'!K24="","",IF(SUM('Control Sample Data'!K$3:K$98)&gt;10,IF(AND(ISNUMBER('Control Sample Data'!K24),'Control Sample Data'!K24&lt;$C$101,'Control Sample Data'!K24&gt;0),'Control Sample Data'!K24,$C$101),""))</f>
        <v/>
      </c>
      <c r="Z25" s="113" t="str">
        <f>IF('Control Sample Data'!L24="","",IF(SUM('Control Sample Data'!L$3:L$98)&gt;10,IF(AND(ISNUMBER('Control Sample Data'!L24),'Control Sample Data'!L24&lt;$C$101,'Control Sample Data'!L24&gt;0),'Control Sample Data'!L24,$C$101),""))</f>
        <v/>
      </c>
      <c r="AA25" s="113" t="str">
        <f>IF('Control Sample Data'!M24="","",IF(SUM('Control Sample Data'!M$3:M$98)&gt;10,IF(AND(ISNUMBER('Control Sample Data'!M24),'Control Sample Data'!M24&lt;$C$101,'Control Sample Data'!M24&gt;0),'Control Sample Data'!M24,$C$101),""))</f>
        <v/>
      </c>
      <c r="AB25" s="144" t="str">
        <f>IF('Control Sample Data'!N24="","",IF(SUM('Control Sample Data'!N$3:N$98)&gt;10,IF(AND(ISNUMBER('Control Sample Data'!N24),'Control Sample Data'!N24&lt;$C$101,'Control Sample Data'!N24&gt;0),'Control Sample Data'!N24,$C$101),""))</f>
        <v/>
      </c>
      <c r="AC25" s="147">
        <f>IF(C25="","",IF(AND('miRNA Table'!$F$4="YES",'miRNA Table'!$F$6="YES"),C25-C$103,C25))</f>
        <v>35</v>
      </c>
      <c r="AD25" s="148">
        <f>IF(D25="","",IF(AND('miRNA Table'!$F$4="YES",'miRNA Table'!$F$6="YES"),D25-D$103,D25))</f>
        <v>35</v>
      </c>
      <c r="AE25" s="148">
        <f>IF(E25="","",IF(AND('miRNA Table'!$F$4="YES",'miRNA Table'!$F$6="YES"),E25-E$103,E25))</f>
        <v>33.549999999999997</v>
      </c>
      <c r="AF25" s="148" t="str">
        <f>IF(F25="","",IF(AND('miRNA Table'!$F$4="YES",'miRNA Table'!$F$6="YES"),F25-F$103,F25))</f>
        <v/>
      </c>
      <c r="AG25" s="148" t="str">
        <f>IF(G25="","",IF(AND('miRNA Table'!$F$4="YES",'miRNA Table'!$F$6="YES"),G25-G$103,G25))</f>
        <v/>
      </c>
      <c r="AH25" s="148" t="str">
        <f>IF(H25="","",IF(AND('miRNA Table'!$F$4="YES",'miRNA Table'!$F$6="YES"),H25-H$103,H25))</f>
        <v/>
      </c>
      <c r="AI25" s="148" t="str">
        <f>IF(I25="","",IF(AND('miRNA Table'!$F$4="YES",'miRNA Table'!$F$6="YES"),I25-I$103,I25))</f>
        <v/>
      </c>
      <c r="AJ25" s="148" t="str">
        <f>IF(J25="","",IF(AND('miRNA Table'!$F$4="YES",'miRNA Table'!$F$6="YES"),J25-J$103,J25))</f>
        <v/>
      </c>
      <c r="AK25" s="148" t="str">
        <f>IF(K25="","",IF(AND('miRNA Table'!$F$4="YES",'miRNA Table'!$F$6="YES"),K25-K$103,K25))</f>
        <v/>
      </c>
      <c r="AL25" s="148" t="str">
        <f>IF(L25="","",IF(AND('miRNA Table'!$F$4="YES",'miRNA Table'!$F$6="YES"),L25-L$103,L25))</f>
        <v/>
      </c>
      <c r="AM25" s="148" t="str">
        <f>IF(M25="","",IF(AND('miRNA Table'!$F$4="YES",'miRNA Table'!$F$6="YES"),M25-M$103,M25))</f>
        <v/>
      </c>
      <c r="AN25" s="149" t="str">
        <f>IF(N25="","",IF(AND('miRNA Table'!$F$4="YES",'miRNA Table'!$F$6="YES"),N25-N$103,N25))</f>
        <v/>
      </c>
      <c r="AO25" s="147">
        <f>IF(Q25="","",IF(AND('miRNA Table'!$F$4="YES",'miRNA Table'!$F$6="YES"),Q25-Q$103,Q25))</f>
        <v>35</v>
      </c>
      <c r="AP25" s="148">
        <f>IF(R25="","",IF(AND('miRNA Table'!$F$4="YES",'miRNA Table'!$F$6="YES"),R25-R$103,R25))</f>
        <v>35</v>
      </c>
      <c r="AQ25" s="148">
        <f>IF(S25="","",IF(AND('miRNA Table'!$F$4="YES",'miRNA Table'!$F$6="YES"),S25-S$103,S25))</f>
        <v>35</v>
      </c>
      <c r="AR25" s="148" t="str">
        <f>IF(T25="","",IF(AND('miRNA Table'!$F$4="YES",'miRNA Table'!$F$6="YES"),T25-T$103,T25))</f>
        <v/>
      </c>
      <c r="AS25" s="148" t="str">
        <f>IF(U25="","",IF(AND('miRNA Table'!$F$4="YES",'miRNA Table'!$F$6="YES"),U25-U$103,U25))</f>
        <v/>
      </c>
      <c r="AT25" s="148" t="str">
        <f>IF(V25="","",IF(AND('miRNA Table'!$F$4="YES",'miRNA Table'!$F$6="YES"),V25-V$103,V25))</f>
        <v/>
      </c>
      <c r="AU25" s="148" t="str">
        <f>IF(W25="","",IF(AND('miRNA Table'!$F$4="YES",'miRNA Table'!$F$6="YES"),W25-W$103,W25))</f>
        <v/>
      </c>
      <c r="AV25" s="148" t="str">
        <f>IF(X25="","",IF(AND('miRNA Table'!$F$4="YES",'miRNA Table'!$F$6="YES"),X25-X$103,X25))</f>
        <v/>
      </c>
      <c r="AW25" s="148" t="str">
        <f>IF(Y25="","",IF(AND('miRNA Table'!$F$4="YES",'miRNA Table'!$F$6="YES"),Y25-Y$103,Y25))</f>
        <v/>
      </c>
      <c r="AX25" s="148" t="str">
        <f>IF(Z25="","",IF(AND('miRNA Table'!$F$4="YES",'miRNA Table'!$F$6="YES"),Z25-Z$103,Z25))</f>
        <v/>
      </c>
      <c r="AY25" s="148" t="str">
        <f>IF(AA25="","",IF(AND('miRNA Table'!$F$4="YES",'miRNA Table'!$F$6="YES"),AA25-AA$103,AA25))</f>
        <v/>
      </c>
      <c r="AZ25" s="149" t="str">
        <f>IF(AB25="","",IF(AND('miRNA Table'!$F$4="YES",'miRNA Table'!$F$6="YES"),AB25-AB$103,AB25))</f>
        <v/>
      </c>
      <c r="BA25" s="306" t="s">
        <v>11148</v>
      </c>
      <c r="BB25" s="307"/>
      <c r="BC25" s="307"/>
      <c r="BD25" s="307"/>
      <c r="BE25" s="307"/>
      <c r="BF25" s="307"/>
      <c r="BG25" s="307"/>
      <c r="BH25" s="307"/>
      <c r="BI25" s="307"/>
      <c r="BJ25" s="307"/>
      <c r="BK25" s="307"/>
      <c r="BL25" s="308"/>
      <c r="BM25" s="309" t="s">
        <v>11148</v>
      </c>
      <c r="BN25" s="307"/>
      <c r="BO25" s="307"/>
      <c r="BP25" s="307"/>
      <c r="BQ25" s="307"/>
      <c r="BR25" s="307"/>
      <c r="BS25" s="307"/>
      <c r="BT25" s="307"/>
      <c r="BU25" s="307"/>
      <c r="BV25" s="307"/>
      <c r="BW25" s="307"/>
      <c r="BX25" s="308"/>
      <c r="BY25" s="114" t="str">
        <f t="shared" si="16"/>
        <v>hsa-miR-20a-5p</v>
      </c>
      <c r="BZ25" s="112" t="s">
        <v>53</v>
      </c>
      <c r="CA25" s="113">
        <f t="shared" si="17"/>
        <v>15.46833333333333</v>
      </c>
      <c r="CB25" s="113">
        <f t="shared" si="18"/>
        <v>15.373333333333331</v>
      </c>
      <c r="CC25" s="113">
        <f t="shared" si="19"/>
        <v>13.966666666666665</v>
      </c>
      <c r="CD25" s="113" t="str">
        <f t="shared" si="20"/>
        <v/>
      </c>
      <c r="CE25" s="113" t="str">
        <f t="shared" si="21"/>
        <v/>
      </c>
      <c r="CF25" s="113" t="str">
        <f t="shared" si="22"/>
        <v/>
      </c>
      <c r="CG25" s="113" t="str">
        <f t="shared" si="23"/>
        <v/>
      </c>
      <c r="CH25" s="113" t="str">
        <f t="shared" si="24"/>
        <v/>
      </c>
      <c r="CI25" s="113" t="str">
        <f t="shared" si="25"/>
        <v/>
      </c>
      <c r="CJ25" s="113" t="str">
        <f t="shared" si="26"/>
        <v/>
      </c>
      <c r="CK25" s="113" t="str">
        <f t="shared" si="27"/>
        <v/>
      </c>
      <c r="CL25" s="113" t="str">
        <f t="shared" si="28"/>
        <v/>
      </c>
      <c r="CM25" s="113">
        <f t="shared" si="29"/>
        <v>15.146666666666665</v>
      </c>
      <c r="CN25" s="113">
        <f t="shared" si="30"/>
        <v>15.268333333333334</v>
      </c>
      <c r="CO25" s="113">
        <f t="shared" si="31"/>
        <v>15.105</v>
      </c>
      <c r="CP25" s="113" t="str">
        <f t="shared" si="32"/>
        <v/>
      </c>
      <c r="CQ25" s="113" t="str">
        <f t="shared" si="33"/>
        <v/>
      </c>
      <c r="CR25" s="113" t="str">
        <f t="shared" si="34"/>
        <v/>
      </c>
      <c r="CS25" s="113" t="str">
        <f t="shared" si="35"/>
        <v/>
      </c>
      <c r="CT25" s="113" t="str">
        <f t="shared" si="36"/>
        <v/>
      </c>
      <c r="CU25" s="113" t="str">
        <f t="shared" si="37"/>
        <v/>
      </c>
      <c r="CV25" s="113" t="str">
        <f t="shared" si="38"/>
        <v/>
      </c>
      <c r="CW25" s="113" t="str">
        <f t="shared" si="39"/>
        <v/>
      </c>
      <c r="CX25" s="113" t="str">
        <f t="shared" si="40"/>
        <v/>
      </c>
      <c r="CY25" s="80">
        <f t="shared" si="41"/>
        <v>14.936111111111108</v>
      </c>
      <c r="CZ25" s="80">
        <f t="shared" si="42"/>
        <v>15.173333333333332</v>
      </c>
      <c r="DA25" s="114" t="str">
        <f t="shared" si="43"/>
        <v>hsa-miR-20a-5p</v>
      </c>
      <c r="DB25" s="112" t="s">
        <v>143</v>
      </c>
      <c r="DC25" s="115">
        <f t="shared" si="2"/>
        <v>2.2058078793939433E-5</v>
      </c>
      <c r="DD25" s="115">
        <f t="shared" si="3"/>
        <v>2.3559470927800586E-5</v>
      </c>
      <c r="DE25" s="115">
        <f t="shared" si="4"/>
        <v>6.2461785400193907E-5</v>
      </c>
      <c r="DF25" s="115" t="str">
        <f t="shared" si="5"/>
        <v/>
      </c>
      <c r="DG25" s="115" t="str">
        <f t="shared" si="6"/>
        <v/>
      </c>
      <c r="DH25" s="115" t="str">
        <f t="shared" si="7"/>
        <v/>
      </c>
      <c r="DI25" s="115" t="str">
        <f t="shared" si="8"/>
        <v/>
      </c>
      <c r="DJ25" s="115" t="str">
        <f t="shared" si="9"/>
        <v/>
      </c>
      <c r="DK25" s="115" t="str">
        <f t="shared" si="10"/>
        <v/>
      </c>
      <c r="DL25" s="115" t="str">
        <f t="shared" si="11"/>
        <v/>
      </c>
      <c r="DM25" s="115" t="str">
        <f t="shared" si="44"/>
        <v/>
      </c>
      <c r="DN25" s="115" t="str">
        <f t="shared" si="45"/>
        <v/>
      </c>
      <c r="DO25" s="115">
        <f t="shared" si="49"/>
        <v>2.7567602563207533E-5</v>
      </c>
      <c r="DP25" s="115">
        <f t="shared" si="49"/>
        <v>2.5338078824993164E-5</v>
      </c>
      <c r="DQ25" s="115">
        <f t="shared" si="49"/>
        <v>2.8375394977208331E-5</v>
      </c>
      <c r="DR25" s="115" t="str">
        <f t="shared" si="49"/>
        <v/>
      </c>
      <c r="DS25" s="115" t="str">
        <f t="shared" si="49"/>
        <v/>
      </c>
      <c r="DT25" s="115" t="str">
        <f t="shared" si="49"/>
        <v/>
      </c>
      <c r="DU25" s="115" t="str">
        <f t="shared" si="50"/>
        <v/>
      </c>
      <c r="DV25" s="115" t="str">
        <f t="shared" si="50"/>
        <v/>
      </c>
      <c r="DW25" s="115" t="str">
        <f t="shared" si="50"/>
        <v/>
      </c>
      <c r="DX25" s="115" t="str">
        <f t="shared" si="48"/>
        <v/>
      </c>
      <c r="DY25" s="115" t="str">
        <f t="shared" si="46"/>
        <v/>
      </c>
      <c r="DZ25" s="115" t="str">
        <f t="shared" si="47"/>
        <v/>
      </c>
    </row>
    <row r="26" spans="1:130" ht="15" customHeight="1" thickBot="1" x14ac:dyDescent="0.3">
      <c r="A26" s="119" t="str">
        <f>'miRNA Table'!C25</f>
        <v>hsa-miR-146b-5p</v>
      </c>
      <c r="B26" s="112" t="s">
        <v>54</v>
      </c>
      <c r="C26" s="113">
        <f>IF('Test Sample Data'!C25="","",IF(SUM('Test Sample Data'!C$3:C$98)&gt;10,IF(AND(ISNUMBER('Test Sample Data'!C25),'Test Sample Data'!C25&lt;$C$101,'Test Sample Data'!C25&gt;0),'Test Sample Data'!C25,$C$101),""))</f>
        <v>35</v>
      </c>
      <c r="D26" s="113">
        <f>IF('Test Sample Data'!D25="","",IF(SUM('Test Sample Data'!D$3:D$98)&gt;10,IF(AND(ISNUMBER('Test Sample Data'!D25),'Test Sample Data'!D25&lt;$C$101,'Test Sample Data'!D25&gt;0),'Test Sample Data'!D25,$C$101),""))</f>
        <v>35</v>
      </c>
      <c r="E26" s="113">
        <f>IF('Test Sample Data'!E25="","",IF(SUM('Test Sample Data'!E$3:E$98)&gt;10,IF(AND(ISNUMBER('Test Sample Data'!E25),'Test Sample Data'!E25&lt;$C$101,'Test Sample Data'!E25&gt;0),'Test Sample Data'!E25,$C$101),""))</f>
        <v>34.4</v>
      </c>
      <c r="F26" s="113" t="str">
        <f>IF('Test Sample Data'!F25="","",IF(SUM('Test Sample Data'!F$3:F$98)&gt;10,IF(AND(ISNUMBER('Test Sample Data'!F25),'Test Sample Data'!F25&lt;$C$101,'Test Sample Data'!F25&gt;0),'Test Sample Data'!F25,$C$101),""))</f>
        <v/>
      </c>
      <c r="G26" s="113" t="str">
        <f>IF('Test Sample Data'!G25="","",IF(SUM('Test Sample Data'!G$3:G$98)&gt;10,IF(AND(ISNUMBER('Test Sample Data'!G25),'Test Sample Data'!G25&lt;$C$101,'Test Sample Data'!G25&gt;0),'Test Sample Data'!G25,$C$101),""))</f>
        <v/>
      </c>
      <c r="H26" s="113" t="str">
        <f>IF('Test Sample Data'!H25="","",IF(SUM('Test Sample Data'!H$3:H$98)&gt;10,IF(AND(ISNUMBER('Test Sample Data'!H25),'Test Sample Data'!H25&lt;$C$101,'Test Sample Data'!H25&gt;0),'Test Sample Data'!H25,$C$101),""))</f>
        <v/>
      </c>
      <c r="I26" s="113" t="str">
        <f>IF('Test Sample Data'!I25="","",IF(SUM('Test Sample Data'!I$3:I$98)&gt;10,IF(AND(ISNUMBER('Test Sample Data'!I25),'Test Sample Data'!I25&lt;$C$101,'Test Sample Data'!I25&gt;0),'Test Sample Data'!I25,$C$101),""))</f>
        <v/>
      </c>
      <c r="J26" s="113" t="str">
        <f>IF('Test Sample Data'!J25="","",IF(SUM('Test Sample Data'!J$3:J$98)&gt;10,IF(AND(ISNUMBER('Test Sample Data'!J25),'Test Sample Data'!J25&lt;$C$101,'Test Sample Data'!J25&gt;0),'Test Sample Data'!J25,$C$101),""))</f>
        <v/>
      </c>
      <c r="K26" s="113" t="str">
        <f>IF('Test Sample Data'!K25="","",IF(SUM('Test Sample Data'!K$3:K$98)&gt;10,IF(AND(ISNUMBER('Test Sample Data'!K25),'Test Sample Data'!K25&lt;$C$101,'Test Sample Data'!K25&gt;0),'Test Sample Data'!K25,$C$101),""))</f>
        <v/>
      </c>
      <c r="L26" s="113" t="str">
        <f>IF('Test Sample Data'!L25="","",IF(SUM('Test Sample Data'!L$3:L$98)&gt;10,IF(AND(ISNUMBER('Test Sample Data'!L25),'Test Sample Data'!L25&lt;$C$101,'Test Sample Data'!L25&gt;0),'Test Sample Data'!L25,$C$101),""))</f>
        <v/>
      </c>
      <c r="M26" s="113" t="str">
        <f>IF('Test Sample Data'!M25="","",IF(SUM('Test Sample Data'!M$3:M$98)&gt;10,IF(AND(ISNUMBER('Test Sample Data'!M25),'Test Sample Data'!M25&lt;$C$101,'Test Sample Data'!M25&gt;0),'Test Sample Data'!M25,$C$101),""))</f>
        <v/>
      </c>
      <c r="N26" s="113" t="str">
        <f>IF('Test Sample Data'!N25="","",IF(SUM('Test Sample Data'!N$3:N$98)&gt;10,IF(AND(ISNUMBER('Test Sample Data'!N25),'Test Sample Data'!N25&lt;$C$101,'Test Sample Data'!N25&gt;0),'Test Sample Data'!N25,$C$101),""))</f>
        <v/>
      </c>
      <c r="O26" s="112" t="str">
        <f>'miRNA Table'!C25</f>
        <v>hsa-miR-146b-5p</v>
      </c>
      <c r="P26" s="112" t="s">
        <v>54</v>
      </c>
      <c r="Q26" s="113">
        <f>IF('Control Sample Data'!C25="","",IF(SUM('Control Sample Data'!C$3:C$98)&gt;10,IF(AND(ISNUMBER('Control Sample Data'!C25),'Control Sample Data'!C25&lt;$C$101,'Control Sample Data'!C25&gt;0),'Control Sample Data'!C25,$C$101),""))</f>
        <v>35</v>
      </c>
      <c r="R26" s="113">
        <f>IF('Control Sample Data'!D25="","",IF(SUM('Control Sample Data'!D$3:D$98)&gt;10,IF(AND(ISNUMBER('Control Sample Data'!D25),'Control Sample Data'!D25&lt;$C$101,'Control Sample Data'!D25&gt;0),'Control Sample Data'!D25,$C$101),""))</f>
        <v>35</v>
      </c>
      <c r="S26" s="113">
        <f>IF('Control Sample Data'!E25="","",IF(SUM('Control Sample Data'!E$3:E$98)&gt;10,IF(AND(ISNUMBER('Control Sample Data'!E25),'Control Sample Data'!E25&lt;$C$101,'Control Sample Data'!E25&gt;0),'Control Sample Data'!E25,$C$101),""))</f>
        <v>34.83</v>
      </c>
      <c r="T26" s="113" t="str">
        <f>IF('Control Sample Data'!F25="","",IF(SUM('Control Sample Data'!F$3:F$98)&gt;10,IF(AND(ISNUMBER('Control Sample Data'!F25),'Control Sample Data'!F25&lt;$C$101,'Control Sample Data'!F25&gt;0),'Control Sample Data'!F25,$C$101),""))</f>
        <v/>
      </c>
      <c r="U26" s="113" t="str">
        <f>IF('Control Sample Data'!G25="","",IF(SUM('Control Sample Data'!G$3:G$98)&gt;10,IF(AND(ISNUMBER('Control Sample Data'!G25),'Control Sample Data'!G25&lt;$C$101,'Control Sample Data'!G25&gt;0),'Control Sample Data'!G25,$C$101),""))</f>
        <v/>
      </c>
      <c r="V26" s="113" t="str">
        <f>IF('Control Sample Data'!H25="","",IF(SUM('Control Sample Data'!H$3:H$98)&gt;10,IF(AND(ISNUMBER('Control Sample Data'!H25),'Control Sample Data'!H25&lt;$C$101,'Control Sample Data'!H25&gt;0),'Control Sample Data'!H25,$C$101),""))</f>
        <v/>
      </c>
      <c r="W26" s="113" t="str">
        <f>IF('Control Sample Data'!I25="","",IF(SUM('Control Sample Data'!I$3:I$98)&gt;10,IF(AND(ISNUMBER('Control Sample Data'!I25),'Control Sample Data'!I25&lt;$C$101,'Control Sample Data'!I25&gt;0),'Control Sample Data'!I25,$C$101),""))</f>
        <v/>
      </c>
      <c r="X26" s="113" t="str">
        <f>IF('Control Sample Data'!J25="","",IF(SUM('Control Sample Data'!J$3:J$98)&gt;10,IF(AND(ISNUMBER('Control Sample Data'!J25),'Control Sample Data'!J25&lt;$C$101,'Control Sample Data'!J25&gt;0),'Control Sample Data'!J25,$C$101),""))</f>
        <v/>
      </c>
      <c r="Y26" s="113" t="str">
        <f>IF('Control Sample Data'!K25="","",IF(SUM('Control Sample Data'!K$3:K$98)&gt;10,IF(AND(ISNUMBER('Control Sample Data'!K25),'Control Sample Data'!K25&lt;$C$101,'Control Sample Data'!K25&gt;0),'Control Sample Data'!K25,$C$101),""))</f>
        <v/>
      </c>
      <c r="Z26" s="113" t="str">
        <f>IF('Control Sample Data'!L25="","",IF(SUM('Control Sample Data'!L$3:L$98)&gt;10,IF(AND(ISNUMBER('Control Sample Data'!L25),'Control Sample Data'!L25&lt;$C$101,'Control Sample Data'!L25&gt;0),'Control Sample Data'!L25,$C$101),""))</f>
        <v/>
      </c>
      <c r="AA26" s="113" t="str">
        <f>IF('Control Sample Data'!M25="","",IF(SUM('Control Sample Data'!M$3:M$98)&gt;10,IF(AND(ISNUMBER('Control Sample Data'!M25),'Control Sample Data'!M25&lt;$C$101,'Control Sample Data'!M25&gt;0),'Control Sample Data'!M25,$C$101),""))</f>
        <v/>
      </c>
      <c r="AB26" s="144" t="str">
        <f>IF('Control Sample Data'!N25="","",IF(SUM('Control Sample Data'!N$3:N$98)&gt;10,IF(AND(ISNUMBER('Control Sample Data'!N25),'Control Sample Data'!N25&lt;$C$101,'Control Sample Data'!N25&gt;0),'Control Sample Data'!N25,$C$101),""))</f>
        <v/>
      </c>
      <c r="AC26" s="147">
        <f>IF(C26="","",IF(AND('miRNA Table'!$F$4="YES",'miRNA Table'!$F$6="YES"),C26-C$103,C26))</f>
        <v>35</v>
      </c>
      <c r="AD26" s="148">
        <f>IF(D26="","",IF(AND('miRNA Table'!$F$4="YES",'miRNA Table'!$F$6="YES"),D26-D$103,D26))</f>
        <v>35</v>
      </c>
      <c r="AE26" s="148">
        <f>IF(E26="","",IF(AND('miRNA Table'!$F$4="YES",'miRNA Table'!$F$6="YES"),E26-E$103,E26))</f>
        <v>34.4</v>
      </c>
      <c r="AF26" s="148" t="str">
        <f>IF(F26="","",IF(AND('miRNA Table'!$F$4="YES",'miRNA Table'!$F$6="YES"),F26-F$103,F26))</f>
        <v/>
      </c>
      <c r="AG26" s="148" t="str">
        <f>IF(G26="","",IF(AND('miRNA Table'!$F$4="YES",'miRNA Table'!$F$6="YES"),G26-G$103,G26))</f>
        <v/>
      </c>
      <c r="AH26" s="148" t="str">
        <f>IF(H26="","",IF(AND('miRNA Table'!$F$4="YES",'miRNA Table'!$F$6="YES"),H26-H$103,H26))</f>
        <v/>
      </c>
      <c r="AI26" s="148" t="str">
        <f>IF(I26="","",IF(AND('miRNA Table'!$F$4="YES",'miRNA Table'!$F$6="YES"),I26-I$103,I26))</f>
        <v/>
      </c>
      <c r="AJ26" s="148" t="str">
        <f>IF(J26="","",IF(AND('miRNA Table'!$F$4="YES",'miRNA Table'!$F$6="YES"),J26-J$103,J26))</f>
        <v/>
      </c>
      <c r="AK26" s="148" t="str">
        <f>IF(K26="","",IF(AND('miRNA Table'!$F$4="YES",'miRNA Table'!$F$6="YES"),K26-K$103,K26))</f>
        <v/>
      </c>
      <c r="AL26" s="148" t="str">
        <f>IF(L26="","",IF(AND('miRNA Table'!$F$4="YES",'miRNA Table'!$F$6="YES"),L26-L$103,L26))</f>
        <v/>
      </c>
      <c r="AM26" s="148" t="str">
        <f>IF(M26="","",IF(AND('miRNA Table'!$F$4="YES",'miRNA Table'!$F$6="YES"),M26-M$103,M26))</f>
        <v/>
      </c>
      <c r="AN26" s="149" t="str">
        <f>IF(N26="","",IF(AND('miRNA Table'!$F$4="YES",'miRNA Table'!$F$6="YES"),N26-N$103,N26))</f>
        <v/>
      </c>
      <c r="AO26" s="147">
        <f>IF(Q26="","",IF(AND('miRNA Table'!$F$4="YES",'miRNA Table'!$F$6="YES"),Q26-Q$103,Q26))</f>
        <v>35</v>
      </c>
      <c r="AP26" s="148">
        <f>IF(R26="","",IF(AND('miRNA Table'!$F$4="YES",'miRNA Table'!$F$6="YES"),R26-R$103,R26))</f>
        <v>35</v>
      </c>
      <c r="AQ26" s="148">
        <f>IF(S26="","",IF(AND('miRNA Table'!$F$4="YES",'miRNA Table'!$F$6="YES"),S26-S$103,S26))</f>
        <v>34.83</v>
      </c>
      <c r="AR26" s="148" t="str">
        <f>IF(T26="","",IF(AND('miRNA Table'!$F$4="YES",'miRNA Table'!$F$6="YES"),T26-T$103,T26))</f>
        <v/>
      </c>
      <c r="AS26" s="148" t="str">
        <f>IF(U26="","",IF(AND('miRNA Table'!$F$4="YES",'miRNA Table'!$F$6="YES"),U26-U$103,U26))</f>
        <v/>
      </c>
      <c r="AT26" s="148" t="str">
        <f>IF(V26="","",IF(AND('miRNA Table'!$F$4="YES",'miRNA Table'!$F$6="YES"),V26-V$103,V26))</f>
        <v/>
      </c>
      <c r="AU26" s="148" t="str">
        <f>IF(W26="","",IF(AND('miRNA Table'!$F$4="YES",'miRNA Table'!$F$6="YES"),W26-W$103,W26))</f>
        <v/>
      </c>
      <c r="AV26" s="148" t="str">
        <f>IF(X26="","",IF(AND('miRNA Table'!$F$4="YES",'miRNA Table'!$F$6="YES"),X26-X$103,X26))</f>
        <v/>
      </c>
      <c r="AW26" s="148" t="str">
        <f>IF(Y26="","",IF(AND('miRNA Table'!$F$4="YES",'miRNA Table'!$F$6="YES"),Y26-Y$103,Y26))</f>
        <v/>
      </c>
      <c r="AX26" s="148" t="str">
        <f>IF(Z26="","",IF(AND('miRNA Table'!$F$4="YES",'miRNA Table'!$F$6="YES"),Z26-Z$103,Z26))</f>
        <v/>
      </c>
      <c r="AY26" s="148" t="str">
        <f>IF(AA26="","",IF(AND('miRNA Table'!$F$4="YES",'miRNA Table'!$F$6="YES"),AA26-AA$103,AA26))</f>
        <v/>
      </c>
      <c r="AZ26" s="149" t="str">
        <f>IF(AB26="","",IF(AND('miRNA Table'!$F$4="YES",'miRNA Table'!$F$6="YES"),AB26-AB$103,AB26))</f>
        <v/>
      </c>
      <c r="BA26" s="151">
        <f t="shared" ref="BA26:BX26" si="51">IF(ISERROR(AVERAGE(BA4:BA23)),0,AVERAGE(BA4:BA23))</f>
        <v>19.53166666666667</v>
      </c>
      <c r="BB26" s="136">
        <f t="shared" si="51"/>
        <v>19.626666666666669</v>
      </c>
      <c r="BC26" s="136">
        <f t="shared" si="51"/>
        <v>19.583333333333332</v>
      </c>
      <c r="BD26" s="136">
        <f t="shared" si="51"/>
        <v>0</v>
      </c>
      <c r="BE26" s="136">
        <f t="shared" si="51"/>
        <v>0</v>
      </c>
      <c r="BF26" s="136">
        <f t="shared" si="51"/>
        <v>0</v>
      </c>
      <c r="BG26" s="136">
        <f t="shared" si="51"/>
        <v>0</v>
      </c>
      <c r="BH26" s="136">
        <f t="shared" si="51"/>
        <v>0</v>
      </c>
      <c r="BI26" s="136">
        <f t="shared" si="51"/>
        <v>0</v>
      </c>
      <c r="BJ26" s="136">
        <f t="shared" si="51"/>
        <v>0</v>
      </c>
      <c r="BK26" s="136">
        <f t="shared" si="51"/>
        <v>0</v>
      </c>
      <c r="BL26" s="137">
        <f t="shared" si="51"/>
        <v>0</v>
      </c>
      <c r="BM26" s="135">
        <f t="shared" si="51"/>
        <v>19.853333333333335</v>
      </c>
      <c r="BN26" s="136">
        <f t="shared" si="51"/>
        <v>19.731666666666666</v>
      </c>
      <c r="BO26" s="136">
        <f t="shared" si="51"/>
        <v>19.895</v>
      </c>
      <c r="BP26" s="136">
        <f t="shared" si="51"/>
        <v>0</v>
      </c>
      <c r="BQ26" s="136">
        <f t="shared" si="51"/>
        <v>0</v>
      </c>
      <c r="BR26" s="136">
        <f t="shared" si="51"/>
        <v>0</v>
      </c>
      <c r="BS26" s="136">
        <f t="shared" si="51"/>
        <v>0</v>
      </c>
      <c r="BT26" s="136">
        <f t="shared" si="51"/>
        <v>0</v>
      </c>
      <c r="BU26" s="136">
        <f t="shared" si="51"/>
        <v>0</v>
      </c>
      <c r="BV26" s="136">
        <f t="shared" si="51"/>
        <v>0</v>
      </c>
      <c r="BW26" s="136">
        <f t="shared" si="51"/>
        <v>0</v>
      </c>
      <c r="BX26" s="137">
        <f t="shared" si="51"/>
        <v>0</v>
      </c>
      <c r="BY26" s="114" t="str">
        <f t="shared" si="16"/>
        <v>hsa-miR-146b-5p</v>
      </c>
      <c r="BZ26" s="112" t="s">
        <v>54</v>
      </c>
      <c r="CA26" s="113">
        <f t="shared" si="17"/>
        <v>15.46833333333333</v>
      </c>
      <c r="CB26" s="113">
        <f t="shared" si="18"/>
        <v>15.373333333333331</v>
      </c>
      <c r="CC26" s="113">
        <f t="shared" si="19"/>
        <v>14.816666666666666</v>
      </c>
      <c r="CD26" s="113" t="str">
        <f t="shared" si="20"/>
        <v/>
      </c>
      <c r="CE26" s="113" t="str">
        <f t="shared" si="21"/>
        <v/>
      </c>
      <c r="CF26" s="113" t="str">
        <f t="shared" si="22"/>
        <v/>
      </c>
      <c r="CG26" s="113" t="str">
        <f t="shared" si="23"/>
        <v/>
      </c>
      <c r="CH26" s="113" t="str">
        <f t="shared" si="24"/>
        <v/>
      </c>
      <c r="CI26" s="113" t="str">
        <f t="shared" si="25"/>
        <v/>
      </c>
      <c r="CJ26" s="113" t="str">
        <f t="shared" si="26"/>
        <v/>
      </c>
      <c r="CK26" s="113" t="str">
        <f t="shared" si="27"/>
        <v/>
      </c>
      <c r="CL26" s="113" t="str">
        <f t="shared" si="28"/>
        <v/>
      </c>
      <c r="CM26" s="113">
        <f t="shared" si="29"/>
        <v>15.146666666666665</v>
      </c>
      <c r="CN26" s="113">
        <f t="shared" si="30"/>
        <v>15.268333333333334</v>
      </c>
      <c r="CO26" s="113">
        <f t="shared" si="31"/>
        <v>14.934999999999999</v>
      </c>
      <c r="CP26" s="113" t="str">
        <f t="shared" si="32"/>
        <v/>
      </c>
      <c r="CQ26" s="113" t="str">
        <f t="shared" si="33"/>
        <v/>
      </c>
      <c r="CR26" s="113" t="str">
        <f t="shared" si="34"/>
        <v/>
      </c>
      <c r="CS26" s="113" t="str">
        <f t="shared" si="35"/>
        <v/>
      </c>
      <c r="CT26" s="113" t="str">
        <f t="shared" si="36"/>
        <v/>
      </c>
      <c r="CU26" s="113" t="str">
        <f t="shared" si="37"/>
        <v/>
      </c>
      <c r="CV26" s="113" t="str">
        <f t="shared" si="38"/>
        <v/>
      </c>
      <c r="CW26" s="113" t="str">
        <f t="shared" si="39"/>
        <v/>
      </c>
      <c r="CX26" s="113" t="str">
        <f t="shared" si="40"/>
        <v/>
      </c>
      <c r="CY26" s="80">
        <f t="shared" si="41"/>
        <v>15.219444444444443</v>
      </c>
      <c r="CZ26" s="80">
        <f t="shared" si="42"/>
        <v>15.116666666666665</v>
      </c>
      <c r="DA26" s="114" t="str">
        <f t="shared" si="43"/>
        <v>hsa-miR-146b-5p</v>
      </c>
      <c r="DB26" s="112" t="s">
        <v>144</v>
      </c>
      <c r="DC26" s="115">
        <f t="shared" si="2"/>
        <v>2.2058078793939433E-5</v>
      </c>
      <c r="DD26" s="115">
        <f t="shared" si="3"/>
        <v>2.3559470927800586E-5</v>
      </c>
      <c r="DE26" s="115">
        <f t="shared" si="4"/>
        <v>3.4652845125454014E-5</v>
      </c>
      <c r="DF26" s="115" t="str">
        <f t="shared" si="5"/>
        <v/>
      </c>
      <c r="DG26" s="115" t="str">
        <f t="shared" si="6"/>
        <v/>
      </c>
      <c r="DH26" s="115" t="str">
        <f t="shared" si="7"/>
        <v/>
      </c>
      <c r="DI26" s="115" t="str">
        <f t="shared" si="8"/>
        <v/>
      </c>
      <c r="DJ26" s="115" t="str">
        <f t="shared" si="9"/>
        <v/>
      </c>
      <c r="DK26" s="115" t="str">
        <f t="shared" si="10"/>
        <v/>
      </c>
      <c r="DL26" s="115" t="str">
        <f t="shared" si="11"/>
        <v/>
      </c>
      <c r="DM26" s="115" t="str">
        <f t="shared" si="44"/>
        <v/>
      </c>
      <c r="DN26" s="115" t="str">
        <f t="shared" si="45"/>
        <v/>
      </c>
      <c r="DO26" s="115">
        <f t="shared" si="49"/>
        <v>2.7567602563207533E-5</v>
      </c>
      <c r="DP26" s="115">
        <f t="shared" si="49"/>
        <v>2.5338078824993164E-5</v>
      </c>
      <c r="DQ26" s="115">
        <f t="shared" si="49"/>
        <v>3.1923978875504457E-5</v>
      </c>
      <c r="DR26" s="115" t="str">
        <f t="shared" si="49"/>
        <v/>
      </c>
      <c r="DS26" s="115" t="str">
        <f t="shared" si="49"/>
        <v/>
      </c>
      <c r="DT26" s="115" t="str">
        <f t="shared" si="49"/>
        <v/>
      </c>
      <c r="DU26" s="115" t="str">
        <f t="shared" si="50"/>
        <v/>
      </c>
      <c r="DV26" s="115" t="str">
        <f t="shared" si="50"/>
        <v/>
      </c>
      <c r="DW26" s="115" t="str">
        <f t="shared" si="50"/>
        <v/>
      </c>
      <c r="DX26" s="115" t="str">
        <f t="shared" si="48"/>
        <v/>
      </c>
      <c r="DY26" s="115" t="str">
        <f t="shared" si="46"/>
        <v/>
      </c>
      <c r="DZ26" s="115" t="str">
        <f t="shared" si="47"/>
        <v/>
      </c>
    </row>
    <row r="27" spans="1:130" ht="15" customHeight="1" x14ac:dyDescent="0.25">
      <c r="A27" s="119" t="str">
        <f>'miRNA Table'!C26</f>
        <v>hsa-miR-132-3p</v>
      </c>
      <c r="B27" s="112" t="s">
        <v>55</v>
      </c>
      <c r="C27" s="113">
        <f>IF('Test Sample Data'!C26="","",IF(SUM('Test Sample Data'!C$3:C$98)&gt;10,IF(AND(ISNUMBER('Test Sample Data'!C26),'Test Sample Data'!C26&lt;$C$101,'Test Sample Data'!C26&gt;0),'Test Sample Data'!C26,$C$101),""))</f>
        <v>34.03</v>
      </c>
      <c r="D27" s="113">
        <f>IF('Test Sample Data'!D26="","",IF(SUM('Test Sample Data'!D$3:D$98)&gt;10,IF(AND(ISNUMBER('Test Sample Data'!D26),'Test Sample Data'!D26&lt;$C$101,'Test Sample Data'!D26&gt;0),'Test Sample Data'!D26,$C$101),""))</f>
        <v>33.92</v>
      </c>
      <c r="E27" s="113">
        <f>IF('Test Sample Data'!E26="","",IF(SUM('Test Sample Data'!E$3:E$98)&gt;10,IF(AND(ISNUMBER('Test Sample Data'!E26),'Test Sample Data'!E26&lt;$C$101,'Test Sample Data'!E26&gt;0),'Test Sample Data'!E26,$C$101),""))</f>
        <v>32.64</v>
      </c>
      <c r="F27" s="113" t="str">
        <f>IF('Test Sample Data'!F26="","",IF(SUM('Test Sample Data'!F$3:F$98)&gt;10,IF(AND(ISNUMBER('Test Sample Data'!F26),'Test Sample Data'!F26&lt;$C$101,'Test Sample Data'!F26&gt;0),'Test Sample Data'!F26,$C$101),""))</f>
        <v/>
      </c>
      <c r="G27" s="113" t="str">
        <f>IF('Test Sample Data'!G26="","",IF(SUM('Test Sample Data'!G$3:G$98)&gt;10,IF(AND(ISNUMBER('Test Sample Data'!G26),'Test Sample Data'!G26&lt;$C$101,'Test Sample Data'!G26&gt;0),'Test Sample Data'!G26,$C$101),""))</f>
        <v/>
      </c>
      <c r="H27" s="113" t="str">
        <f>IF('Test Sample Data'!H26="","",IF(SUM('Test Sample Data'!H$3:H$98)&gt;10,IF(AND(ISNUMBER('Test Sample Data'!H26),'Test Sample Data'!H26&lt;$C$101,'Test Sample Data'!H26&gt;0),'Test Sample Data'!H26,$C$101),""))</f>
        <v/>
      </c>
      <c r="I27" s="113" t="str">
        <f>IF('Test Sample Data'!I26="","",IF(SUM('Test Sample Data'!I$3:I$98)&gt;10,IF(AND(ISNUMBER('Test Sample Data'!I26),'Test Sample Data'!I26&lt;$C$101,'Test Sample Data'!I26&gt;0),'Test Sample Data'!I26,$C$101),""))</f>
        <v/>
      </c>
      <c r="J27" s="113" t="str">
        <f>IF('Test Sample Data'!J26="","",IF(SUM('Test Sample Data'!J$3:J$98)&gt;10,IF(AND(ISNUMBER('Test Sample Data'!J26),'Test Sample Data'!J26&lt;$C$101,'Test Sample Data'!J26&gt;0),'Test Sample Data'!J26,$C$101),""))</f>
        <v/>
      </c>
      <c r="K27" s="113" t="str">
        <f>IF('Test Sample Data'!K26="","",IF(SUM('Test Sample Data'!K$3:K$98)&gt;10,IF(AND(ISNUMBER('Test Sample Data'!K26),'Test Sample Data'!K26&lt;$C$101,'Test Sample Data'!K26&gt;0),'Test Sample Data'!K26,$C$101),""))</f>
        <v/>
      </c>
      <c r="L27" s="113" t="str">
        <f>IF('Test Sample Data'!L26="","",IF(SUM('Test Sample Data'!L$3:L$98)&gt;10,IF(AND(ISNUMBER('Test Sample Data'!L26),'Test Sample Data'!L26&lt;$C$101,'Test Sample Data'!L26&gt;0),'Test Sample Data'!L26,$C$101),""))</f>
        <v/>
      </c>
      <c r="M27" s="113" t="str">
        <f>IF('Test Sample Data'!M26="","",IF(SUM('Test Sample Data'!M$3:M$98)&gt;10,IF(AND(ISNUMBER('Test Sample Data'!M26),'Test Sample Data'!M26&lt;$C$101,'Test Sample Data'!M26&gt;0),'Test Sample Data'!M26,$C$101),""))</f>
        <v/>
      </c>
      <c r="N27" s="113" t="str">
        <f>IF('Test Sample Data'!N26="","",IF(SUM('Test Sample Data'!N$3:N$98)&gt;10,IF(AND(ISNUMBER('Test Sample Data'!N26),'Test Sample Data'!N26&lt;$C$101,'Test Sample Data'!N26&gt;0),'Test Sample Data'!N26,$C$101),""))</f>
        <v/>
      </c>
      <c r="O27" s="112" t="str">
        <f>'miRNA Table'!C26</f>
        <v>hsa-miR-132-3p</v>
      </c>
      <c r="P27" s="112" t="s">
        <v>55</v>
      </c>
      <c r="Q27" s="113">
        <f>IF('Control Sample Data'!C26="","",IF(SUM('Control Sample Data'!C$3:C$98)&gt;10,IF(AND(ISNUMBER('Control Sample Data'!C26),'Control Sample Data'!C26&lt;$C$101,'Control Sample Data'!C26&gt;0),'Control Sample Data'!C26,$C$101),""))</f>
        <v>29.4</v>
      </c>
      <c r="R27" s="113">
        <f>IF('Control Sample Data'!D26="","",IF(SUM('Control Sample Data'!D$3:D$98)&gt;10,IF(AND(ISNUMBER('Control Sample Data'!D26),'Control Sample Data'!D26&lt;$C$101,'Control Sample Data'!D26&gt;0),'Control Sample Data'!D26,$C$101),""))</f>
        <v>29.83</v>
      </c>
      <c r="S27" s="113">
        <f>IF('Control Sample Data'!E26="","",IF(SUM('Control Sample Data'!E$3:E$98)&gt;10,IF(AND(ISNUMBER('Control Sample Data'!E26),'Control Sample Data'!E26&lt;$C$101,'Control Sample Data'!E26&gt;0),'Control Sample Data'!E26,$C$101),""))</f>
        <v>29.71</v>
      </c>
      <c r="T27" s="113" t="str">
        <f>IF('Control Sample Data'!F26="","",IF(SUM('Control Sample Data'!F$3:F$98)&gt;10,IF(AND(ISNUMBER('Control Sample Data'!F26),'Control Sample Data'!F26&lt;$C$101,'Control Sample Data'!F26&gt;0),'Control Sample Data'!F26,$C$101),""))</f>
        <v/>
      </c>
      <c r="U27" s="113" t="str">
        <f>IF('Control Sample Data'!G26="","",IF(SUM('Control Sample Data'!G$3:G$98)&gt;10,IF(AND(ISNUMBER('Control Sample Data'!G26),'Control Sample Data'!G26&lt;$C$101,'Control Sample Data'!G26&gt;0),'Control Sample Data'!G26,$C$101),""))</f>
        <v/>
      </c>
      <c r="V27" s="113" t="str">
        <f>IF('Control Sample Data'!H26="","",IF(SUM('Control Sample Data'!H$3:H$98)&gt;10,IF(AND(ISNUMBER('Control Sample Data'!H26),'Control Sample Data'!H26&lt;$C$101,'Control Sample Data'!H26&gt;0),'Control Sample Data'!H26,$C$101),""))</f>
        <v/>
      </c>
      <c r="W27" s="113" t="str">
        <f>IF('Control Sample Data'!I26="","",IF(SUM('Control Sample Data'!I$3:I$98)&gt;10,IF(AND(ISNUMBER('Control Sample Data'!I26),'Control Sample Data'!I26&lt;$C$101,'Control Sample Data'!I26&gt;0),'Control Sample Data'!I26,$C$101),""))</f>
        <v/>
      </c>
      <c r="X27" s="113" t="str">
        <f>IF('Control Sample Data'!J26="","",IF(SUM('Control Sample Data'!J$3:J$98)&gt;10,IF(AND(ISNUMBER('Control Sample Data'!J26),'Control Sample Data'!J26&lt;$C$101,'Control Sample Data'!J26&gt;0),'Control Sample Data'!J26,$C$101),""))</f>
        <v/>
      </c>
      <c r="Y27" s="113" t="str">
        <f>IF('Control Sample Data'!K26="","",IF(SUM('Control Sample Data'!K$3:K$98)&gt;10,IF(AND(ISNUMBER('Control Sample Data'!K26),'Control Sample Data'!K26&lt;$C$101,'Control Sample Data'!K26&gt;0),'Control Sample Data'!K26,$C$101),""))</f>
        <v/>
      </c>
      <c r="Z27" s="113" t="str">
        <f>IF('Control Sample Data'!L26="","",IF(SUM('Control Sample Data'!L$3:L$98)&gt;10,IF(AND(ISNUMBER('Control Sample Data'!L26),'Control Sample Data'!L26&lt;$C$101,'Control Sample Data'!L26&gt;0),'Control Sample Data'!L26,$C$101),""))</f>
        <v/>
      </c>
      <c r="AA27" s="113" t="str">
        <f>IF('Control Sample Data'!M26="","",IF(SUM('Control Sample Data'!M$3:M$98)&gt;10,IF(AND(ISNUMBER('Control Sample Data'!M26),'Control Sample Data'!M26&lt;$C$101,'Control Sample Data'!M26&gt;0),'Control Sample Data'!M26,$C$101),""))</f>
        <v/>
      </c>
      <c r="AB27" s="144" t="str">
        <f>IF('Control Sample Data'!N26="","",IF(SUM('Control Sample Data'!N$3:N$98)&gt;10,IF(AND(ISNUMBER('Control Sample Data'!N26),'Control Sample Data'!N26&lt;$C$101,'Control Sample Data'!N26&gt;0),'Control Sample Data'!N26,$C$101),""))</f>
        <v/>
      </c>
      <c r="AC27" s="147">
        <f>IF(C27="","",IF(AND('miRNA Table'!$F$4="YES",'miRNA Table'!$F$6="YES"),C27-C$103,C27))</f>
        <v>34.03</v>
      </c>
      <c r="AD27" s="148">
        <f>IF(D27="","",IF(AND('miRNA Table'!$F$4="YES",'miRNA Table'!$F$6="YES"),D27-D$103,D27))</f>
        <v>33.92</v>
      </c>
      <c r="AE27" s="148">
        <f>IF(E27="","",IF(AND('miRNA Table'!$F$4="YES",'miRNA Table'!$F$6="YES"),E27-E$103,E27))</f>
        <v>32.64</v>
      </c>
      <c r="AF27" s="148" t="str">
        <f>IF(F27="","",IF(AND('miRNA Table'!$F$4="YES",'miRNA Table'!$F$6="YES"),F27-F$103,F27))</f>
        <v/>
      </c>
      <c r="AG27" s="148" t="str">
        <f>IF(G27="","",IF(AND('miRNA Table'!$F$4="YES",'miRNA Table'!$F$6="YES"),G27-G$103,G27))</f>
        <v/>
      </c>
      <c r="AH27" s="148" t="str">
        <f>IF(H27="","",IF(AND('miRNA Table'!$F$4="YES",'miRNA Table'!$F$6="YES"),H27-H$103,H27))</f>
        <v/>
      </c>
      <c r="AI27" s="148" t="str">
        <f>IF(I27="","",IF(AND('miRNA Table'!$F$4="YES",'miRNA Table'!$F$6="YES"),I27-I$103,I27))</f>
        <v/>
      </c>
      <c r="AJ27" s="148" t="str">
        <f>IF(J27="","",IF(AND('miRNA Table'!$F$4="YES",'miRNA Table'!$F$6="YES"),J27-J$103,J27))</f>
        <v/>
      </c>
      <c r="AK27" s="148" t="str">
        <f>IF(K27="","",IF(AND('miRNA Table'!$F$4="YES",'miRNA Table'!$F$6="YES"),K27-K$103,K27))</f>
        <v/>
      </c>
      <c r="AL27" s="148" t="str">
        <f>IF(L27="","",IF(AND('miRNA Table'!$F$4="YES",'miRNA Table'!$F$6="YES"),L27-L$103,L27))</f>
        <v/>
      </c>
      <c r="AM27" s="148" t="str">
        <f>IF(M27="","",IF(AND('miRNA Table'!$F$4="YES",'miRNA Table'!$F$6="YES"),M27-M$103,M27))</f>
        <v/>
      </c>
      <c r="AN27" s="149" t="str">
        <f>IF(N27="","",IF(AND('miRNA Table'!$F$4="YES",'miRNA Table'!$F$6="YES"),N27-N$103,N27))</f>
        <v/>
      </c>
      <c r="AO27" s="147">
        <f>IF(Q27="","",IF(AND('miRNA Table'!$F$4="YES",'miRNA Table'!$F$6="YES"),Q27-Q$103,Q27))</f>
        <v>29.4</v>
      </c>
      <c r="AP27" s="148">
        <f>IF(R27="","",IF(AND('miRNA Table'!$F$4="YES",'miRNA Table'!$F$6="YES"),R27-R$103,R27))</f>
        <v>29.83</v>
      </c>
      <c r="AQ27" s="148">
        <f>IF(S27="","",IF(AND('miRNA Table'!$F$4="YES",'miRNA Table'!$F$6="YES"),S27-S$103,S27))</f>
        <v>29.71</v>
      </c>
      <c r="AR27" s="148" t="str">
        <f>IF(T27="","",IF(AND('miRNA Table'!$F$4="YES",'miRNA Table'!$F$6="YES"),T27-T$103,T27))</f>
        <v/>
      </c>
      <c r="AS27" s="148" t="str">
        <f>IF(U27="","",IF(AND('miRNA Table'!$F$4="YES",'miRNA Table'!$F$6="YES"),U27-U$103,U27))</f>
        <v/>
      </c>
      <c r="AT27" s="148" t="str">
        <f>IF(V27="","",IF(AND('miRNA Table'!$F$4="YES",'miRNA Table'!$F$6="YES"),V27-V$103,V27))</f>
        <v/>
      </c>
      <c r="AU27" s="148" t="str">
        <f>IF(W27="","",IF(AND('miRNA Table'!$F$4="YES",'miRNA Table'!$F$6="YES"),W27-W$103,W27))</f>
        <v/>
      </c>
      <c r="AV27" s="148" t="str">
        <f>IF(X27="","",IF(AND('miRNA Table'!$F$4="YES",'miRNA Table'!$F$6="YES"),X27-X$103,X27))</f>
        <v/>
      </c>
      <c r="AW27" s="148" t="str">
        <f>IF(Y27="","",IF(AND('miRNA Table'!$F$4="YES",'miRNA Table'!$F$6="YES"),Y27-Y$103,Y27))</f>
        <v/>
      </c>
      <c r="AX27" s="148" t="str">
        <f>IF(Z27="","",IF(AND('miRNA Table'!$F$4="YES",'miRNA Table'!$F$6="YES"),Z27-Z$103,Z27))</f>
        <v/>
      </c>
      <c r="AY27" s="148" t="str">
        <f>IF(AA27="","",IF(AND('miRNA Table'!$F$4="YES",'miRNA Table'!$F$6="YES"),AA27-AA$103,AA27))</f>
        <v/>
      </c>
      <c r="AZ27" s="149" t="str">
        <f>IF(AB27="","",IF(AND('miRNA Table'!$F$4="YES",'miRNA Table'!$F$6="YES"),AB27-AB$103,AB27))</f>
        <v/>
      </c>
      <c r="BA27" s="306" t="s">
        <v>11146</v>
      </c>
      <c r="BB27" s="307"/>
      <c r="BC27" s="307"/>
      <c r="BD27" s="307"/>
      <c r="BE27" s="307"/>
      <c r="BF27" s="307"/>
      <c r="BG27" s="307"/>
      <c r="BH27" s="307"/>
      <c r="BI27" s="307"/>
      <c r="BJ27" s="307"/>
      <c r="BK27" s="307"/>
      <c r="BL27" s="308"/>
      <c r="BM27" s="309" t="s">
        <v>11146</v>
      </c>
      <c r="BN27" s="307"/>
      <c r="BO27" s="307"/>
      <c r="BP27" s="307"/>
      <c r="BQ27" s="307"/>
      <c r="BR27" s="307"/>
      <c r="BS27" s="307"/>
      <c r="BT27" s="307"/>
      <c r="BU27" s="307"/>
      <c r="BV27" s="307"/>
      <c r="BW27" s="307"/>
      <c r="BX27" s="308"/>
      <c r="BY27" s="111" t="str">
        <f t="shared" si="16"/>
        <v>hsa-miR-132-3p</v>
      </c>
      <c r="BZ27" s="112" t="s">
        <v>55</v>
      </c>
      <c r="CA27" s="113">
        <f t="shared" si="17"/>
        <v>14.498333333333331</v>
      </c>
      <c r="CB27" s="113">
        <f t="shared" si="18"/>
        <v>14.293333333333333</v>
      </c>
      <c r="CC27" s="113">
        <f t="shared" si="19"/>
        <v>13.056666666666668</v>
      </c>
      <c r="CD27" s="113" t="str">
        <f t="shared" si="20"/>
        <v/>
      </c>
      <c r="CE27" s="113" t="str">
        <f t="shared" si="21"/>
        <v/>
      </c>
      <c r="CF27" s="113" t="str">
        <f t="shared" si="22"/>
        <v/>
      </c>
      <c r="CG27" s="113" t="str">
        <f t="shared" si="23"/>
        <v/>
      </c>
      <c r="CH27" s="113" t="str">
        <f t="shared" si="24"/>
        <v/>
      </c>
      <c r="CI27" s="113" t="str">
        <f t="shared" si="25"/>
        <v/>
      </c>
      <c r="CJ27" s="113" t="str">
        <f t="shared" si="26"/>
        <v/>
      </c>
      <c r="CK27" s="113" t="str">
        <f t="shared" si="27"/>
        <v/>
      </c>
      <c r="CL27" s="113" t="str">
        <f t="shared" si="28"/>
        <v/>
      </c>
      <c r="CM27" s="113">
        <f t="shared" si="29"/>
        <v>9.5466666666666633</v>
      </c>
      <c r="CN27" s="113">
        <f t="shared" si="30"/>
        <v>10.098333333333333</v>
      </c>
      <c r="CO27" s="113">
        <f t="shared" si="31"/>
        <v>9.8150000000000013</v>
      </c>
      <c r="CP27" s="113" t="str">
        <f t="shared" si="32"/>
        <v/>
      </c>
      <c r="CQ27" s="113" t="str">
        <f t="shared" si="33"/>
        <v/>
      </c>
      <c r="CR27" s="113" t="str">
        <f t="shared" si="34"/>
        <v/>
      </c>
      <c r="CS27" s="113" t="str">
        <f t="shared" si="35"/>
        <v/>
      </c>
      <c r="CT27" s="113" t="str">
        <f t="shared" si="36"/>
        <v/>
      </c>
      <c r="CU27" s="113" t="str">
        <f t="shared" si="37"/>
        <v/>
      </c>
      <c r="CV27" s="113" t="str">
        <f t="shared" si="38"/>
        <v/>
      </c>
      <c r="CW27" s="113" t="str">
        <f t="shared" si="39"/>
        <v/>
      </c>
      <c r="CX27" s="113" t="str">
        <f t="shared" si="40"/>
        <v/>
      </c>
      <c r="CY27" s="80">
        <f t="shared" si="41"/>
        <v>13.949444444444444</v>
      </c>
      <c r="CZ27" s="80">
        <f t="shared" si="42"/>
        <v>9.8199999999999985</v>
      </c>
      <c r="DA27" s="114" t="str">
        <f t="shared" si="43"/>
        <v>hsa-miR-132-3p</v>
      </c>
      <c r="DB27" s="112" t="s">
        <v>145</v>
      </c>
      <c r="DC27" s="115">
        <f t="shared" si="2"/>
        <v>4.3208260193112082E-5</v>
      </c>
      <c r="DD27" s="115">
        <f t="shared" si="3"/>
        <v>4.98055715935331E-5</v>
      </c>
      <c r="DE27" s="115">
        <f t="shared" si="4"/>
        <v>1.1736853668001121E-4</v>
      </c>
      <c r="DF27" s="115" t="str">
        <f t="shared" si="5"/>
        <v/>
      </c>
      <c r="DG27" s="115" t="str">
        <f t="shared" si="6"/>
        <v/>
      </c>
      <c r="DH27" s="115" t="str">
        <f t="shared" si="7"/>
        <v/>
      </c>
      <c r="DI27" s="115" t="str">
        <f t="shared" si="8"/>
        <v/>
      </c>
      <c r="DJ27" s="115" t="str">
        <f t="shared" si="9"/>
        <v/>
      </c>
      <c r="DK27" s="115" t="str">
        <f t="shared" si="10"/>
        <v/>
      </c>
      <c r="DL27" s="115" t="str">
        <f t="shared" si="11"/>
        <v/>
      </c>
      <c r="DM27" s="115" t="str">
        <f t="shared" si="44"/>
        <v/>
      </c>
      <c r="DN27" s="115" t="str">
        <f t="shared" si="45"/>
        <v/>
      </c>
      <c r="DO27" s="115">
        <f t="shared" si="49"/>
        <v>1.3371095009289023E-3</v>
      </c>
      <c r="DP27" s="115">
        <f t="shared" si="49"/>
        <v>9.1221825816871786E-4</v>
      </c>
      <c r="DQ27" s="115">
        <f t="shared" si="49"/>
        <v>1.1101728254257941E-3</v>
      </c>
      <c r="DR27" s="115" t="str">
        <f t="shared" si="49"/>
        <v/>
      </c>
      <c r="DS27" s="115" t="str">
        <f t="shared" si="49"/>
        <v/>
      </c>
      <c r="DT27" s="115" t="str">
        <f t="shared" si="49"/>
        <v/>
      </c>
      <c r="DU27" s="115" t="str">
        <f t="shared" si="50"/>
        <v/>
      </c>
      <c r="DV27" s="115" t="str">
        <f t="shared" si="50"/>
        <v/>
      </c>
      <c r="DW27" s="115" t="str">
        <f t="shared" si="50"/>
        <v/>
      </c>
      <c r="DX27" s="115" t="str">
        <f t="shared" si="48"/>
        <v/>
      </c>
      <c r="DY27" s="115" t="str">
        <f t="shared" si="46"/>
        <v/>
      </c>
      <c r="DZ27" s="115" t="str">
        <f t="shared" si="47"/>
        <v/>
      </c>
    </row>
    <row r="28" spans="1:130" ht="15" customHeight="1" thickBot="1" x14ac:dyDescent="0.3">
      <c r="A28" s="119" t="str">
        <f>'miRNA Table'!C27</f>
        <v>hsa-miR-193b-3p</v>
      </c>
      <c r="B28" s="112" t="s">
        <v>56</v>
      </c>
      <c r="C28" s="113">
        <f>IF('Test Sample Data'!C27="","",IF(SUM('Test Sample Data'!C$3:C$98)&gt;10,IF(AND(ISNUMBER('Test Sample Data'!C27),'Test Sample Data'!C27&lt;$C$101,'Test Sample Data'!C27&gt;0),'Test Sample Data'!C27,$C$101),""))</f>
        <v>35</v>
      </c>
      <c r="D28" s="113">
        <f>IF('Test Sample Data'!D27="","",IF(SUM('Test Sample Data'!D$3:D$98)&gt;10,IF(AND(ISNUMBER('Test Sample Data'!D27),'Test Sample Data'!D27&lt;$C$101,'Test Sample Data'!D27&gt;0),'Test Sample Data'!D27,$C$101),""))</f>
        <v>35</v>
      </c>
      <c r="E28" s="113">
        <f>IF('Test Sample Data'!E27="","",IF(SUM('Test Sample Data'!E$3:E$98)&gt;10,IF(AND(ISNUMBER('Test Sample Data'!E27),'Test Sample Data'!E27&lt;$C$101,'Test Sample Data'!E27&gt;0),'Test Sample Data'!E27,$C$101),""))</f>
        <v>35</v>
      </c>
      <c r="F28" s="113" t="str">
        <f>IF('Test Sample Data'!F27="","",IF(SUM('Test Sample Data'!F$3:F$98)&gt;10,IF(AND(ISNUMBER('Test Sample Data'!F27),'Test Sample Data'!F27&lt;$C$101,'Test Sample Data'!F27&gt;0),'Test Sample Data'!F27,$C$101),""))</f>
        <v/>
      </c>
      <c r="G28" s="113" t="str">
        <f>IF('Test Sample Data'!G27="","",IF(SUM('Test Sample Data'!G$3:G$98)&gt;10,IF(AND(ISNUMBER('Test Sample Data'!G27),'Test Sample Data'!G27&lt;$C$101,'Test Sample Data'!G27&gt;0),'Test Sample Data'!G27,$C$101),""))</f>
        <v/>
      </c>
      <c r="H28" s="113" t="str">
        <f>IF('Test Sample Data'!H27="","",IF(SUM('Test Sample Data'!H$3:H$98)&gt;10,IF(AND(ISNUMBER('Test Sample Data'!H27),'Test Sample Data'!H27&lt;$C$101,'Test Sample Data'!H27&gt;0),'Test Sample Data'!H27,$C$101),""))</f>
        <v/>
      </c>
      <c r="I28" s="113" t="str">
        <f>IF('Test Sample Data'!I27="","",IF(SUM('Test Sample Data'!I$3:I$98)&gt;10,IF(AND(ISNUMBER('Test Sample Data'!I27),'Test Sample Data'!I27&lt;$C$101,'Test Sample Data'!I27&gt;0),'Test Sample Data'!I27,$C$101),""))</f>
        <v/>
      </c>
      <c r="J28" s="113" t="str">
        <f>IF('Test Sample Data'!J27="","",IF(SUM('Test Sample Data'!J$3:J$98)&gt;10,IF(AND(ISNUMBER('Test Sample Data'!J27),'Test Sample Data'!J27&lt;$C$101,'Test Sample Data'!J27&gt;0),'Test Sample Data'!J27,$C$101),""))</f>
        <v/>
      </c>
      <c r="K28" s="113" t="str">
        <f>IF('Test Sample Data'!K27="","",IF(SUM('Test Sample Data'!K$3:K$98)&gt;10,IF(AND(ISNUMBER('Test Sample Data'!K27),'Test Sample Data'!K27&lt;$C$101,'Test Sample Data'!K27&gt;0),'Test Sample Data'!K27,$C$101),""))</f>
        <v/>
      </c>
      <c r="L28" s="113" t="str">
        <f>IF('Test Sample Data'!L27="","",IF(SUM('Test Sample Data'!L$3:L$98)&gt;10,IF(AND(ISNUMBER('Test Sample Data'!L27),'Test Sample Data'!L27&lt;$C$101,'Test Sample Data'!L27&gt;0),'Test Sample Data'!L27,$C$101),""))</f>
        <v/>
      </c>
      <c r="M28" s="113" t="str">
        <f>IF('Test Sample Data'!M27="","",IF(SUM('Test Sample Data'!M$3:M$98)&gt;10,IF(AND(ISNUMBER('Test Sample Data'!M27),'Test Sample Data'!M27&lt;$C$101,'Test Sample Data'!M27&gt;0),'Test Sample Data'!M27,$C$101),""))</f>
        <v/>
      </c>
      <c r="N28" s="113" t="str">
        <f>IF('Test Sample Data'!N27="","",IF(SUM('Test Sample Data'!N$3:N$98)&gt;10,IF(AND(ISNUMBER('Test Sample Data'!N27),'Test Sample Data'!N27&lt;$C$101,'Test Sample Data'!N27&gt;0),'Test Sample Data'!N27,$C$101),""))</f>
        <v/>
      </c>
      <c r="O28" s="112" t="str">
        <f>'miRNA Table'!C27</f>
        <v>hsa-miR-193b-3p</v>
      </c>
      <c r="P28" s="112" t="s">
        <v>56</v>
      </c>
      <c r="Q28" s="113">
        <f>IF('Control Sample Data'!C27="","",IF(SUM('Control Sample Data'!C$3:C$98)&gt;10,IF(AND(ISNUMBER('Control Sample Data'!C27),'Control Sample Data'!C27&lt;$C$101,'Control Sample Data'!C27&gt;0),'Control Sample Data'!C27,$C$101),""))</f>
        <v>35</v>
      </c>
      <c r="R28" s="113">
        <f>IF('Control Sample Data'!D27="","",IF(SUM('Control Sample Data'!D$3:D$98)&gt;10,IF(AND(ISNUMBER('Control Sample Data'!D27),'Control Sample Data'!D27&lt;$C$101,'Control Sample Data'!D27&gt;0),'Control Sample Data'!D27,$C$101),""))</f>
        <v>35</v>
      </c>
      <c r="S28" s="113">
        <f>IF('Control Sample Data'!E27="","",IF(SUM('Control Sample Data'!E$3:E$98)&gt;10,IF(AND(ISNUMBER('Control Sample Data'!E27),'Control Sample Data'!E27&lt;$C$101,'Control Sample Data'!E27&gt;0),'Control Sample Data'!E27,$C$101),""))</f>
        <v>35</v>
      </c>
      <c r="T28" s="113" t="str">
        <f>IF('Control Sample Data'!F27="","",IF(SUM('Control Sample Data'!F$3:F$98)&gt;10,IF(AND(ISNUMBER('Control Sample Data'!F27),'Control Sample Data'!F27&lt;$C$101,'Control Sample Data'!F27&gt;0),'Control Sample Data'!F27,$C$101),""))</f>
        <v/>
      </c>
      <c r="U28" s="113" t="str">
        <f>IF('Control Sample Data'!G27="","",IF(SUM('Control Sample Data'!G$3:G$98)&gt;10,IF(AND(ISNUMBER('Control Sample Data'!G27),'Control Sample Data'!G27&lt;$C$101,'Control Sample Data'!G27&gt;0),'Control Sample Data'!G27,$C$101),""))</f>
        <v/>
      </c>
      <c r="V28" s="113" t="str">
        <f>IF('Control Sample Data'!H27="","",IF(SUM('Control Sample Data'!H$3:H$98)&gt;10,IF(AND(ISNUMBER('Control Sample Data'!H27),'Control Sample Data'!H27&lt;$C$101,'Control Sample Data'!H27&gt;0),'Control Sample Data'!H27,$C$101),""))</f>
        <v/>
      </c>
      <c r="W28" s="113" t="str">
        <f>IF('Control Sample Data'!I27="","",IF(SUM('Control Sample Data'!I$3:I$98)&gt;10,IF(AND(ISNUMBER('Control Sample Data'!I27),'Control Sample Data'!I27&lt;$C$101,'Control Sample Data'!I27&gt;0),'Control Sample Data'!I27,$C$101),""))</f>
        <v/>
      </c>
      <c r="X28" s="113" t="str">
        <f>IF('Control Sample Data'!J27="","",IF(SUM('Control Sample Data'!J$3:J$98)&gt;10,IF(AND(ISNUMBER('Control Sample Data'!J27),'Control Sample Data'!J27&lt;$C$101,'Control Sample Data'!J27&gt;0),'Control Sample Data'!J27,$C$101),""))</f>
        <v/>
      </c>
      <c r="Y28" s="113" t="str">
        <f>IF('Control Sample Data'!K27="","",IF(SUM('Control Sample Data'!K$3:K$98)&gt;10,IF(AND(ISNUMBER('Control Sample Data'!K27),'Control Sample Data'!K27&lt;$C$101,'Control Sample Data'!K27&gt;0),'Control Sample Data'!K27,$C$101),""))</f>
        <v/>
      </c>
      <c r="Z28" s="113" t="str">
        <f>IF('Control Sample Data'!L27="","",IF(SUM('Control Sample Data'!L$3:L$98)&gt;10,IF(AND(ISNUMBER('Control Sample Data'!L27),'Control Sample Data'!L27&lt;$C$101,'Control Sample Data'!L27&gt;0),'Control Sample Data'!L27,$C$101),""))</f>
        <v/>
      </c>
      <c r="AA28" s="113" t="str">
        <f>IF('Control Sample Data'!M27="","",IF(SUM('Control Sample Data'!M$3:M$98)&gt;10,IF(AND(ISNUMBER('Control Sample Data'!M27),'Control Sample Data'!M27&lt;$C$101,'Control Sample Data'!M27&gt;0),'Control Sample Data'!M27,$C$101),""))</f>
        <v/>
      </c>
      <c r="AB28" s="144" t="str">
        <f>IF('Control Sample Data'!N27="","",IF(SUM('Control Sample Data'!N$3:N$98)&gt;10,IF(AND(ISNUMBER('Control Sample Data'!N27),'Control Sample Data'!N27&lt;$C$101,'Control Sample Data'!N27&gt;0),'Control Sample Data'!N27,$C$101),""))</f>
        <v/>
      </c>
      <c r="AC28" s="147">
        <f>IF(C28="","",IF(AND('miRNA Table'!$F$4="YES",'miRNA Table'!$F$6="YES"),C28-C$103,C28))</f>
        <v>35</v>
      </c>
      <c r="AD28" s="148">
        <f>IF(D28="","",IF(AND('miRNA Table'!$F$4="YES",'miRNA Table'!$F$6="YES"),D28-D$103,D28))</f>
        <v>35</v>
      </c>
      <c r="AE28" s="148">
        <f>IF(E28="","",IF(AND('miRNA Table'!$F$4="YES",'miRNA Table'!$F$6="YES"),E28-E$103,E28))</f>
        <v>35</v>
      </c>
      <c r="AF28" s="148" t="str">
        <f>IF(F28="","",IF(AND('miRNA Table'!$F$4="YES",'miRNA Table'!$F$6="YES"),F28-F$103,F28))</f>
        <v/>
      </c>
      <c r="AG28" s="148" t="str">
        <f>IF(G28="","",IF(AND('miRNA Table'!$F$4="YES",'miRNA Table'!$F$6="YES"),G28-G$103,G28))</f>
        <v/>
      </c>
      <c r="AH28" s="148" t="str">
        <f>IF(H28="","",IF(AND('miRNA Table'!$F$4="YES",'miRNA Table'!$F$6="YES"),H28-H$103,H28))</f>
        <v/>
      </c>
      <c r="AI28" s="148" t="str">
        <f>IF(I28="","",IF(AND('miRNA Table'!$F$4="YES",'miRNA Table'!$F$6="YES"),I28-I$103,I28))</f>
        <v/>
      </c>
      <c r="AJ28" s="148" t="str">
        <f>IF(J28="","",IF(AND('miRNA Table'!$F$4="YES",'miRNA Table'!$F$6="YES"),J28-J$103,J28))</f>
        <v/>
      </c>
      <c r="AK28" s="148" t="str">
        <f>IF(K28="","",IF(AND('miRNA Table'!$F$4="YES",'miRNA Table'!$F$6="YES"),K28-K$103,K28))</f>
        <v/>
      </c>
      <c r="AL28" s="148" t="str">
        <f>IF(L28="","",IF(AND('miRNA Table'!$F$4="YES",'miRNA Table'!$F$6="YES"),L28-L$103,L28))</f>
        <v/>
      </c>
      <c r="AM28" s="148" t="str">
        <f>IF(M28="","",IF(AND('miRNA Table'!$F$4="YES",'miRNA Table'!$F$6="YES"),M28-M$103,M28))</f>
        <v/>
      </c>
      <c r="AN28" s="149" t="str">
        <f>IF(N28="","",IF(AND('miRNA Table'!$F$4="YES",'miRNA Table'!$F$6="YES"),N28-N$103,N28))</f>
        <v/>
      </c>
      <c r="AO28" s="147">
        <f>IF(Q28="","",IF(AND('miRNA Table'!$F$4="YES",'miRNA Table'!$F$6="YES"),Q28-Q$103,Q28))</f>
        <v>35</v>
      </c>
      <c r="AP28" s="148">
        <f>IF(R28="","",IF(AND('miRNA Table'!$F$4="YES",'miRNA Table'!$F$6="YES"),R28-R$103,R28))</f>
        <v>35</v>
      </c>
      <c r="AQ28" s="148">
        <f>IF(S28="","",IF(AND('miRNA Table'!$F$4="YES",'miRNA Table'!$F$6="YES"),S28-S$103,S28))</f>
        <v>35</v>
      </c>
      <c r="AR28" s="148" t="str">
        <f>IF(T28="","",IF(AND('miRNA Table'!$F$4="YES",'miRNA Table'!$F$6="YES"),T28-T$103,T28))</f>
        <v/>
      </c>
      <c r="AS28" s="148" t="str">
        <f>IF(U28="","",IF(AND('miRNA Table'!$F$4="YES",'miRNA Table'!$F$6="YES"),U28-U$103,U28))</f>
        <v/>
      </c>
      <c r="AT28" s="148" t="str">
        <f>IF(V28="","",IF(AND('miRNA Table'!$F$4="YES",'miRNA Table'!$F$6="YES"),V28-V$103,V28))</f>
        <v/>
      </c>
      <c r="AU28" s="148" t="str">
        <f>IF(W28="","",IF(AND('miRNA Table'!$F$4="YES",'miRNA Table'!$F$6="YES"),W28-W$103,W28))</f>
        <v/>
      </c>
      <c r="AV28" s="148" t="str">
        <f>IF(X28="","",IF(AND('miRNA Table'!$F$4="YES",'miRNA Table'!$F$6="YES"),X28-X$103,X28))</f>
        <v/>
      </c>
      <c r="AW28" s="148" t="str">
        <f>IF(Y28="","",IF(AND('miRNA Table'!$F$4="YES",'miRNA Table'!$F$6="YES"),Y28-Y$103,Y28))</f>
        <v/>
      </c>
      <c r="AX28" s="148" t="str">
        <f>IF(Z28="","",IF(AND('miRNA Table'!$F$4="YES",'miRNA Table'!$F$6="YES"),Z28-Z$103,Z28))</f>
        <v/>
      </c>
      <c r="AY28" s="148" t="str">
        <f>IF(AA28="","",IF(AND('miRNA Table'!$F$4="YES",'miRNA Table'!$F$6="YES"),AA28-AA$103,AA28))</f>
        <v/>
      </c>
      <c r="AZ28" s="149" t="str">
        <f>IF(AB28="","",IF(AND('miRNA Table'!$F$4="YES",'miRNA Table'!$F$6="YES"),AB28-AB$103,AB28))</f>
        <v/>
      </c>
      <c r="BA28" s="151">
        <f t="shared" ref="BA28:BL28" si="52">C104</f>
        <v>25.091216216216218</v>
      </c>
      <c r="BB28" s="136">
        <f t="shared" si="52"/>
        <v>24.843472222222225</v>
      </c>
      <c r="BC28" s="136">
        <f t="shared" si="52"/>
        <v>25.369090909090907</v>
      </c>
      <c r="BD28" s="136" t="str">
        <f t="shared" si="52"/>
        <v/>
      </c>
      <c r="BE28" s="136" t="str">
        <f t="shared" si="52"/>
        <v/>
      </c>
      <c r="BF28" s="136" t="str">
        <f t="shared" si="52"/>
        <v/>
      </c>
      <c r="BG28" s="136" t="str">
        <f t="shared" si="52"/>
        <v/>
      </c>
      <c r="BH28" s="136" t="str">
        <f t="shared" si="52"/>
        <v/>
      </c>
      <c r="BI28" s="136" t="str">
        <f t="shared" si="52"/>
        <v/>
      </c>
      <c r="BJ28" s="136" t="str">
        <f t="shared" si="52"/>
        <v/>
      </c>
      <c r="BK28" s="136" t="str">
        <f t="shared" si="52"/>
        <v/>
      </c>
      <c r="BL28" s="137" t="str">
        <f t="shared" si="52"/>
        <v/>
      </c>
      <c r="BM28" s="135">
        <f t="shared" ref="BM28:BX28" si="53">Q104</f>
        <v>26.563333333333336</v>
      </c>
      <c r="BN28" s="136">
        <f t="shared" si="53"/>
        <v>26.460422535211265</v>
      </c>
      <c r="BO28" s="136">
        <f t="shared" si="53"/>
        <v>26.846027397260279</v>
      </c>
      <c r="BP28" s="136" t="str">
        <f t="shared" si="53"/>
        <v/>
      </c>
      <c r="BQ28" s="136" t="str">
        <f t="shared" si="53"/>
        <v/>
      </c>
      <c r="BR28" s="136" t="str">
        <f t="shared" si="53"/>
        <v/>
      </c>
      <c r="BS28" s="136" t="str">
        <f t="shared" si="53"/>
        <v/>
      </c>
      <c r="BT28" s="136" t="str">
        <f t="shared" si="53"/>
        <v/>
      </c>
      <c r="BU28" s="136" t="str">
        <f t="shared" si="53"/>
        <v/>
      </c>
      <c r="BV28" s="136" t="str">
        <f t="shared" si="53"/>
        <v/>
      </c>
      <c r="BW28" s="136" t="str">
        <f t="shared" si="53"/>
        <v/>
      </c>
      <c r="BX28" s="137" t="str">
        <f t="shared" si="53"/>
        <v/>
      </c>
      <c r="BY28" s="111" t="str">
        <f t="shared" si="16"/>
        <v>hsa-miR-193b-3p</v>
      </c>
      <c r="BZ28" s="112" t="s">
        <v>56</v>
      </c>
      <c r="CA28" s="113">
        <f t="shared" si="17"/>
        <v>15.46833333333333</v>
      </c>
      <c r="CB28" s="113">
        <f t="shared" si="18"/>
        <v>15.373333333333331</v>
      </c>
      <c r="CC28" s="113">
        <f t="shared" si="19"/>
        <v>15.416666666666668</v>
      </c>
      <c r="CD28" s="113" t="str">
        <f t="shared" si="20"/>
        <v/>
      </c>
      <c r="CE28" s="113" t="str">
        <f t="shared" si="21"/>
        <v/>
      </c>
      <c r="CF28" s="113" t="str">
        <f t="shared" si="22"/>
        <v/>
      </c>
      <c r="CG28" s="113" t="str">
        <f t="shared" si="23"/>
        <v/>
      </c>
      <c r="CH28" s="113" t="str">
        <f t="shared" si="24"/>
        <v/>
      </c>
      <c r="CI28" s="113" t="str">
        <f t="shared" si="25"/>
        <v/>
      </c>
      <c r="CJ28" s="113" t="str">
        <f t="shared" si="26"/>
        <v/>
      </c>
      <c r="CK28" s="113" t="str">
        <f t="shared" si="27"/>
        <v/>
      </c>
      <c r="CL28" s="113" t="str">
        <f t="shared" si="28"/>
        <v/>
      </c>
      <c r="CM28" s="113">
        <f t="shared" si="29"/>
        <v>15.146666666666665</v>
      </c>
      <c r="CN28" s="113">
        <f t="shared" si="30"/>
        <v>15.268333333333334</v>
      </c>
      <c r="CO28" s="113">
        <f t="shared" si="31"/>
        <v>15.105</v>
      </c>
      <c r="CP28" s="113" t="str">
        <f t="shared" si="32"/>
        <v/>
      </c>
      <c r="CQ28" s="113" t="str">
        <f t="shared" si="33"/>
        <v/>
      </c>
      <c r="CR28" s="113" t="str">
        <f t="shared" si="34"/>
        <v/>
      </c>
      <c r="CS28" s="113" t="str">
        <f t="shared" si="35"/>
        <v/>
      </c>
      <c r="CT28" s="113" t="str">
        <f t="shared" si="36"/>
        <v/>
      </c>
      <c r="CU28" s="113" t="str">
        <f t="shared" si="37"/>
        <v/>
      </c>
      <c r="CV28" s="113" t="str">
        <f t="shared" si="38"/>
        <v/>
      </c>
      <c r="CW28" s="113" t="str">
        <f t="shared" si="39"/>
        <v/>
      </c>
      <c r="CX28" s="113" t="str">
        <f t="shared" si="40"/>
        <v/>
      </c>
      <c r="CY28" s="80">
        <f t="shared" si="41"/>
        <v>15.419444444444443</v>
      </c>
      <c r="CZ28" s="80">
        <f t="shared" si="42"/>
        <v>15.173333333333332</v>
      </c>
      <c r="DA28" s="114" t="str">
        <f t="shared" si="43"/>
        <v>hsa-miR-193b-3p</v>
      </c>
      <c r="DB28" s="112" t="s">
        <v>146</v>
      </c>
      <c r="DC28" s="115">
        <f t="shared" si="2"/>
        <v>2.2058078793939433E-5</v>
      </c>
      <c r="DD28" s="115">
        <f t="shared" si="3"/>
        <v>2.3559470927800586E-5</v>
      </c>
      <c r="DE28" s="115">
        <f t="shared" si="4"/>
        <v>2.2862351636912248E-5</v>
      </c>
      <c r="DF28" s="115" t="str">
        <f t="shared" si="5"/>
        <v/>
      </c>
      <c r="DG28" s="115" t="str">
        <f t="shared" si="6"/>
        <v/>
      </c>
      <c r="DH28" s="115" t="str">
        <f t="shared" si="7"/>
        <v/>
      </c>
      <c r="DI28" s="115" t="str">
        <f t="shared" si="8"/>
        <v/>
      </c>
      <c r="DJ28" s="115" t="str">
        <f t="shared" si="9"/>
        <v/>
      </c>
      <c r="DK28" s="115" t="str">
        <f t="shared" si="10"/>
        <v/>
      </c>
      <c r="DL28" s="115" t="str">
        <f t="shared" si="11"/>
        <v/>
      </c>
      <c r="DM28" s="115" t="str">
        <f t="shared" si="44"/>
        <v/>
      </c>
      <c r="DN28" s="115" t="str">
        <f t="shared" si="45"/>
        <v/>
      </c>
      <c r="DO28" s="115">
        <f t="shared" si="49"/>
        <v>2.7567602563207533E-5</v>
      </c>
      <c r="DP28" s="115">
        <f t="shared" si="49"/>
        <v>2.5338078824993164E-5</v>
      </c>
      <c r="DQ28" s="115">
        <f t="shared" si="49"/>
        <v>2.8375394977208331E-5</v>
      </c>
      <c r="DR28" s="115" t="str">
        <f t="shared" si="49"/>
        <v/>
      </c>
      <c r="DS28" s="115" t="str">
        <f t="shared" si="49"/>
        <v/>
      </c>
      <c r="DT28" s="115" t="str">
        <f t="shared" si="49"/>
        <v/>
      </c>
      <c r="DU28" s="115" t="str">
        <f t="shared" si="50"/>
        <v/>
      </c>
      <c r="DV28" s="115" t="str">
        <f t="shared" si="50"/>
        <v/>
      </c>
      <c r="DW28" s="115" t="str">
        <f t="shared" si="50"/>
        <v/>
      </c>
      <c r="DX28" s="115" t="str">
        <f t="shared" si="48"/>
        <v/>
      </c>
      <c r="DY28" s="115" t="str">
        <f t="shared" si="46"/>
        <v/>
      </c>
      <c r="DZ28" s="115" t="str">
        <f t="shared" si="47"/>
        <v/>
      </c>
    </row>
    <row r="29" spans="1:130" ht="15" customHeight="1" x14ac:dyDescent="0.25">
      <c r="A29" s="119" t="str">
        <f>'miRNA Table'!C28</f>
        <v>hsa-miR-183-5p</v>
      </c>
      <c r="B29" s="112" t="s">
        <v>57</v>
      </c>
      <c r="C29" s="113">
        <f>IF('Test Sample Data'!C28="","",IF(SUM('Test Sample Data'!C$3:C$98)&gt;10,IF(AND(ISNUMBER('Test Sample Data'!C28),'Test Sample Data'!C28&lt;$C$101,'Test Sample Data'!C28&gt;0),'Test Sample Data'!C28,$C$101),""))</f>
        <v>31.18</v>
      </c>
      <c r="D29" s="113">
        <f>IF('Test Sample Data'!D28="","",IF(SUM('Test Sample Data'!D$3:D$98)&gt;10,IF(AND(ISNUMBER('Test Sample Data'!D28),'Test Sample Data'!D28&lt;$C$101,'Test Sample Data'!D28&gt;0),'Test Sample Data'!D28,$C$101),""))</f>
        <v>30.82</v>
      </c>
      <c r="E29" s="113">
        <f>IF('Test Sample Data'!E28="","",IF(SUM('Test Sample Data'!E$3:E$98)&gt;10,IF(AND(ISNUMBER('Test Sample Data'!E28),'Test Sample Data'!E28&lt;$C$101,'Test Sample Data'!E28&gt;0),'Test Sample Data'!E28,$C$101),""))</f>
        <v>31.32</v>
      </c>
      <c r="F29" s="113" t="str">
        <f>IF('Test Sample Data'!F28="","",IF(SUM('Test Sample Data'!F$3:F$98)&gt;10,IF(AND(ISNUMBER('Test Sample Data'!F28),'Test Sample Data'!F28&lt;$C$101,'Test Sample Data'!F28&gt;0),'Test Sample Data'!F28,$C$101),""))</f>
        <v/>
      </c>
      <c r="G29" s="113" t="str">
        <f>IF('Test Sample Data'!G28="","",IF(SUM('Test Sample Data'!G$3:G$98)&gt;10,IF(AND(ISNUMBER('Test Sample Data'!G28),'Test Sample Data'!G28&lt;$C$101,'Test Sample Data'!G28&gt;0),'Test Sample Data'!G28,$C$101),""))</f>
        <v/>
      </c>
      <c r="H29" s="113" t="str">
        <f>IF('Test Sample Data'!H28="","",IF(SUM('Test Sample Data'!H$3:H$98)&gt;10,IF(AND(ISNUMBER('Test Sample Data'!H28),'Test Sample Data'!H28&lt;$C$101,'Test Sample Data'!H28&gt;0),'Test Sample Data'!H28,$C$101),""))</f>
        <v/>
      </c>
      <c r="I29" s="113" t="str">
        <f>IF('Test Sample Data'!I28="","",IF(SUM('Test Sample Data'!I$3:I$98)&gt;10,IF(AND(ISNUMBER('Test Sample Data'!I28),'Test Sample Data'!I28&lt;$C$101,'Test Sample Data'!I28&gt;0),'Test Sample Data'!I28,$C$101),""))</f>
        <v/>
      </c>
      <c r="J29" s="113" t="str">
        <f>IF('Test Sample Data'!J28="","",IF(SUM('Test Sample Data'!J$3:J$98)&gt;10,IF(AND(ISNUMBER('Test Sample Data'!J28),'Test Sample Data'!J28&lt;$C$101,'Test Sample Data'!J28&gt;0),'Test Sample Data'!J28,$C$101),""))</f>
        <v/>
      </c>
      <c r="K29" s="113" t="str">
        <f>IF('Test Sample Data'!K28="","",IF(SUM('Test Sample Data'!K$3:K$98)&gt;10,IF(AND(ISNUMBER('Test Sample Data'!K28),'Test Sample Data'!K28&lt;$C$101,'Test Sample Data'!K28&gt;0),'Test Sample Data'!K28,$C$101),""))</f>
        <v/>
      </c>
      <c r="L29" s="113" t="str">
        <f>IF('Test Sample Data'!L28="","",IF(SUM('Test Sample Data'!L$3:L$98)&gt;10,IF(AND(ISNUMBER('Test Sample Data'!L28),'Test Sample Data'!L28&lt;$C$101,'Test Sample Data'!L28&gt;0),'Test Sample Data'!L28,$C$101),""))</f>
        <v/>
      </c>
      <c r="M29" s="113" t="str">
        <f>IF('Test Sample Data'!M28="","",IF(SUM('Test Sample Data'!M$3:M$98)&gt;10,IF(AND(ISNUMBER('Test Sample Data'!M28),'Test Sample Data'!M28&lt;$C$101,'Test Sample Data'!M28&gt;0),'Test Sample Data'!M28,$C$101),""))</f>
        <v/>
      </c>
      <c r="N29" s="113" t="str">
        <f>IF('Test Sample Data'!N28="","",IF(SUM('Test Sample Data'!N$3:N$98)&gt;10,IF(AND(ISNUMBER('Test Sample Data'!N28),'Test Sample Data'!N28&lt;$C$101,'Test Sample Data'!N28&gt;0),'Test Sample Data'!N28,$C$101),""))</f>
        <v/>
      </c>
      <c r="O29" s="112" t="str">
        <f>'miRNA Table'!C28</f>
        <v>hsa-miR-183-5p</v>
      </c>
      <c r="P29" s="112" t="s">
        <v>57</v>
      </c>
      <c r="Q29" s="113">
        <f>IF('Control Sample Data'!C28="","",IF(SUM('Control Sample Data'!C$3:C$98)&gt;10,IF(AND(ISNUMBER('Control Sample Data'!C28),'Control Sample Data'!C28&lt;$C$101,'Control Sample Data'!C28&gt;0),'Control Sample Data'!C28,$C$101),""))</f>
        <v>29.25</v>
      </c>
      <c r="R29" s="113">
        <f>IF('Control Sample Data'!D28="","",IF(SUM('Control Sample Data'!D$3:D$98)&gt;10,IF(AND(ISNUMBER('Control Sample Data'!D28),'Control Sample Data'!D28&lt;$C$101,'Control Sample Data'!D28&gt;0),'Control Sample Data'!D28,$C$101),""))</f>
        <v>29.17</v>
      </c>
      <c r="S29" s="113">
        <f>IF('Control Sample Data'!E28="","",IF(SUM('Control Sample Data'!E$3:E$98)&gt;10,IF(AND(ISNUMBER('Control Sample Data'!E28),'Control Sample Data'!E28&lt;$C$101,'Control Sample Data'!E28&gt;0),'Control Sample Data'!E28,$C$101),""))</f>
        <v>28.79</v>
      </c>
      <c r="T29" s="113" t="str">
        <f>IF('Control Sample Data'!F28="","",IF(SUM('Control Sample Data'!F$3:F$98)&gt;10,IF(AND(ISNUMBER('Control Sample Data'!F28),'Control Sample Data'!F28&lt;$C$101,'Control Sample Data'!F28&gt;0),'Control Sample Data'!F28,$C$101),""))</f>
        <v/>
      </c>
      <c r="U29" s="113" t="str">
        <f>IF('Control Sample Data'!G28="","",IF(SUM('Control Sample Data'!G$3:G$98)&gt;10,IF(AND(ISNUMBER('Control Sample Data'!G28),'Control Sample Data'!G28&lt;$C$101,'Control Sample Data'!G28&gt;0),'Control Sample Data'!G28,$C$101),""))</f>
        <v/>
      </c>
      <c r="V29" s="113" t="str">
        <f>IF('Control Sample Data'!H28="","",IF(SUM('Control Sample Data'!H$3:H$98)&gt;10,IF(AND(ISNUMBER('Control Sample Data'!H28),'Control Sample Data'!H28&lt;$C$101,'Control Sample Data'!H28&gt;0),'Control Sample Data'!H28,$C$101),""))</f>
        <v/>
      </c>
      <c r="W29" s="113" t="str">
        <f>IF('Control Sample Data'!I28="","",IF(SUM('Control Sample Data'!I$3:I$98)&gt;10,IF(AND(ISNUMBER('Control Sample Data'!I28),'Control Sample Data'!I28&lt;$C$101,'Control Sample Data'!I28&gt;0),'Control Sample Data'!I28,$C$101),""))</f>
        <v/>
      </c>
      <c r="X29" s="113" t="str">
        <f>IF('Control Sample Data'!J28="","",IF(SUM('Control Sample Data'!J$3:J$98)&gt;10,IF(AND(ISNUMBER('Control Sample Data'!J28),'Control Sample Data'!J28&lt;$C$101,'Control Sample Data'!J28&gt;0),'Control Sample Data'!J28,$C$101),""))</f>
        <v/>
      </c>
      <c r="Y29" s="113" t="str">
        <f>IF('Control Sample Data'!K28="","",IF(SUM('Control Sample Data'!K$3:K$98)&gt;10,IF(AND(ISNUMBER('Control Sample Data'!K28),'Control Sample Data'!K28&lt;$C$101,'Control Sample Data'!K28&gt;0),'Control Sample Data'!K28,$C$101),""))</f>
        <v/>
      </c>
      <c r="Z29" s="113" t="str">
        <f>IF('Control Sample Data'!L28="","",IF(SUM('Control Sample Data'!L$3:L$98)&gt;10,IF(AND(ISNUMBER('Control Sample Data'!L28),'Control Sample Data'!L28&lt;$C$101,'Control Sample Data'!L28&gt;0),'Control Sample Data'!L28,$C$101),""))</f>
        <v/>
      </c>
      <c r="AA29" s="113" t="str">
        <f>IF('Control Sample Data'!M28="","",IF(SUM('Control Sample Data'!M$3:M$98)&gt;10,IF(AND(ISNUMBER('Control Sample Data'!M28),'Control Sample Data'!M28&lt;$C$101,'Control Sample Data'!M28&gt;0),'Control Sample Data'!M28,$C$101),""))</f>
        <v/>
      </c>
      <c r="AB29" s="144" t="str">
        <f>IF('Control Sample Data'!N28="","",IF(SUM('Control Sample Data'!N$3:N$98)&gt;10,IF(AND(ISNUMBER('Control Sample Data'!N28),'Control Sample Data'!N28&lt;$C$101,'Control Sample Data'!N28&gt;0),'Control Sample Data'!N28,$C$101),""))</f>
        <v/>
      </c>
      <c r="AC29" s="147">
        <f>IF(C29="","",IF(AND('miRNA Table'!$F$4="YES",'miRNA Table'!$F$6="YES"),C29-C$103,C29))</f>
        <v>31.18</v>
      </c>
      <c r="AD29" s="148">
        <f>IF(D29="","",IF(AND('miRNA Table'!$F$4="YES",'miRNA Table'!$F$6="YES"),D29-D$103,D29))</f>
        <v>30.82</v>
      </c>
      <c r="AE29" s="148">
        <f>IF(E29="","",IF(AND('miRNA Table'!$F$4="YES",'miRNA Table'!$F$6="YES"),E29-E$103,E29))</f>
        <v>31.32</v>
      </c>
      <c r="AF29" s="148" t="str">
        <f>IF(F29="","",IF(AND('miRNA Table'!$F$4="YES",'miRNA Table'!$F$6="YES"),F29-F$103,F29))</f>
        <v/>
      </c>
      <c r="AG29" s="148" t="str">
        <f>IF(G29="","",IF(AND('miRNA Table'!$F$4="YES",'miRNA Table'!$F$6="YES"),G29-G$103,G29))</f>
        <v/>
      </c>
      <c r="AH29" s="148" t="str">
        <f>IF(H29="","",IF(AND('miRNA Table'!$F$4="YES",'miRNA Table'!$F$6="YES"),H29-H$103,H29))</f>
        <v/>
      </c>
      <c r="AI29" s="148" t="str">
        <f>IF(I29="","",IF(AND('miRNA Table'!$F$4="YES",'miRNA Table'!$F$6="YES"),I29-I$103,I29))</f>
        <v/>
      </c>
      <c r="AJ29" s="148" t="str">
        <f>IF(J29="","",IF(AND('miRNA Table'!$F$4="YES",'miRNA Table'!$F$6="YES"),J29-J$103,J29))</f>
        <v/>
      </c>
      <c r="AK29" s="148" t="str">
        <f>IF(K29="","",IF(AND('miRNA Table'!$F$4="YES",'miRNA Table'!$F$6="YES"),K29-K$103,K29))</f>
        <v/>
      </c>
      <c r="AL29" s="148" t="str">
        <f>IF(L29="","",IF(AND('miRNA Table'!$F$4="YES",'miRNA Table'!$F$6="YES"),L29-L$103,L29))</f>
        <v/>
      </c>
      <c r="AM29" s="148" t="str">
        <f>IF(M29="","",IF(AND('miRNA Table'!$F$4="YES",'miRNA Table'!$F$6="YES"),M29-M$103,M29))</f>
        <v/>
      </c>
      <c r="AN29" s="149" t="str">
        <f>IF(N29="","",IF(AND('miRNA Table'!$F$4="YES",'miRNA Table'!$F$6="YES"),N29-N$103,N29))</f>
        <v/>
      </c>
      <c r="AO29" s="147">
        <f>IF(Q29="","",IF(AND('miRNA Table'!$F$4="YES",'miRNA Table'!$F$6="YES"),Q29-Q$103,Q29))</f>
        <v>29.25</v>
      </c>
      <c r="AP29" s="148">
        <f>IF(R29="","",IF(AND('miRNA Table'!$F$4="YES",'miRNA Table'!$F$6="YES"),R29-R$103,R29))</f>
        <v>29.17</v>
      </c>
      <c r="AQ29" s="148">
        <f>IF(S29="","",IF(AND('miRNA Table'!$F$4="YES",'miRNA Table'!$F$6="YES"),S29-S$103,S29))</f>
        <v>28.79</v>
      </c>
      <c r="AR29" s="148" t="str">
        <f>IF(T29="","",IF(AND('miRNA Table'!$F$4="YES",'miRNA Table'!$F$6="YES"),T29-T$103,T29))</f>
        <v/>
      </c>
      <c r="AS29" s="148" t="str">
        <f>IF(U29="","",IF(AND('miRNA Table'!$F$4="YES",'miRNA Table'!$F$6="YES"),U29-U$103,U29))</f>
        <v/>
      </c>
      <c r="AT29" s="148" t="str">
        <f>IF(V29="","",IF(AND('miRNA Table'!$F$4="YES",'miRNA Table'!$F$6="YES"),V29-V$103,V29))</f>
        <v/>
      </c>
      <c r="AU29" s="148" t="str">
        <f>IF(W29="","",IF(AND('miRNA Table'!$F$4="YES",'miRNA Table'!$F$6="YES"),W29-W$103,W29))</f>
        <v/>
      </c>
      <c r="AV29" s="148" t="str">
        <f>IF(X29="","",IF(AND('miRNA Table'!$F$4="YES",'miRNA Table'!$F$6="YES"),X29-X$103,X29))</f>
        <v/>
      </c>
      <c r="AW29" s="148" t="str">
        <f>IF(Y29="","",IF(AND('miRNA Table'!$F$4="YES",'miRNA Table'!$F$6="YES"),Y29-Y$103,Y29))</f>
        <v/>
      </c>
      <c r="AX29" s="148" t="str">
        <f>IF(Z29="","",IF(AND('miRNA Table'!$F$4="YES",'miRNA Table'!$F$6="YES"),Z29-Z$103,Z29))</f>
        <v/>
      </c>
      <c r="AY29" s="148" t="str">
        <f>IF(AA29="","",IF(AND('miRNA Table'!$F$4="YES",'miRNA Table'!$F$6="YES"),AA29-AA$103,AA29))</f>
        <v/>
      </c>
      <c r="AZ29" s="149" t="str">
        <f>IF(AB29="","",IF(AND('miRNA Table'!$F$4="YES",'miRNA Table'!$F$6="YES"),AB29-AB$103,AB29))</f>
        <v/>
      </c>
      <c r="BY29" s="111" t="str">
        <f t="shared" si="16"/>
        <v>hsa-miR-183-5p</v>
      </c>
      <c r="BZ29" s="112" t="s">
        <v>57</v>
      </c>
      <c r="CA29" s="113">
        <f t="shared" si="17"/>
        <v>11.64833333333333</v>
      </c>
      <c r="CB29" s="113">
        <f t="shared" si="18"/>
        <v>11.193333333333332</v>
      </c>
      <c r="CC29" s="113">
        <f t="shared" si="19"/>
        <v>11.736666666666668</v>
      </c>
      <c r="CD29" s="113" t="str">
        <f t="shared" si="20"/>
        <v/>
      </c>
      <c r="CE29" s="113" t="str">
        <f t="shared" si="21"/>
        <v/>
      </c>
      <c r="CF29" s="113" t="str">
        <f t="shared" si="22"/>
        <v/>
      </c>
      <c r="CG29" s="113" t="str">
        <f t="shared" si="23"/>
        <v/>
      </c>
      <c r="CH29" s="113" t="str">
        <f t="shared" si="24"/>
        <v/>
      </c>
      <c r="CI29" s="113" t="str">
        <f t="shared" si="25"/>
        <v/>
      </c>
      <c r="CJ29" s="113" t="str">
        <f t="shared" si="26"/>
        <v/>
      </c>
      <c r="CK29" s="113" t="str">
        <f t="shared" si="27"/>
        <v/>
      </c>
      <c r="CL29" s="113" t="str">
        <f t="shared" si="28"/>
        <v/>
      </c>
      <c r="CM29" s="113">
        <f t="shared" si="29"/>
        <v>9.3966666666666647</v>
      </c>
      <c r="CN29" s="113">
        <f t="shared" si="30"/>
        <v>9.4383333333333361</v>
      </c>
      <c r="CO29" s="113">
        <f t="shared" si="31"/>
        <v>8.8949999999999996</v>
      </c>
      <c r="CP29" s="113" t="str">
        <f t="shared" si="32"/>
        <v/>
      </c>
      <c r="CQ29" s="113" t="str">
        <f t="shared" si="33"/>
        <v/>
      </c>
      <c r="CR29" s="113" t="str">
        <f t="shared" si="34"/>
        <v/>
      </c>
      <c r="CS29" s="113" t="str">
        <f t="shared" si="35"/>
        <v/>
      </c>
      <c r="CT29" s="113" t="str">
        <f t="shared" si="36"/>
        <v/>
      </c>
      <c r="CU29" s="113" t="str">
        <f t="shared" si="37"/>
        <v/>
      </c>
      <c r="CV29" s="113" t="str">
        <f t="shared" si="38"/>
        <v/>
      </c>
      <c r="CW29" s="113" t="str">
        <f t="shared" si="39"/>
        <v/>
      </c>
      <c r="CX29" s="113" t="str">
        <f t="shared" si="40"/>
        <v/>
      </c>
      <c r="CY29" s="80">
        <f t="shared" si="41"/>
        <v>11.526111111111112</v>
      </c>
      <c r="CZ29" s="80">
        <f t="shared" si="42"/>
        <v>9.2433333333333341</v>
      </c>
      <c r="DA29" s="114" t="str">
        <f t="shared" si="43"/>
        <v>hsa-miR-183-5p</v>
      </c>
      <c r="DB29" s="112" t="s">
        <v>147</v>
      </c>
      <c r="DC29" s="115">
        <f t="shared" si="2"/>
        <v>3.1153171590121134E-4</v>
      </c>
      <c r="DD29" s="115">
        <f t="shared" si="3"/>
        <v>4.2704231936320183E-4</v>
      </c>
      <c r="DE29" s="115">
        <f t="shared" si="4"/>
        <v>2.9302945963507473E-4</v>
      </c>
      <c r="DF29" s="115" t="str">
        <f t="shared" si="5"/>
        <v/>
      </c>
      <c r="DG29" s="115" t="str">
        <f t="shared" si="6"/>
        <v/>
      </c>
      <c r="DH29" s="115" t="str">
        <f t="shared" si="7"/>
        <v/>
      </c>
      <c r="DI29" s="115" t="str">
        <f t="shared" si="8"/>
        <v/>
      </c>
      <c r="DJ29" s="115" t="str">
        <f t="shared" si="9"/>
        <v/>
      </c>
      <c r="DK29" s="115" t="str">
        <f t="shared" si="10"/>
        <v/>
      </c>
      <c r="DL29" s="115" t="str">
        <f t="shared" si="11"/>
        <v/>
      </c>
      <c r="DM29" s="115" t="str">
        <f t="shared" si="44"/>
        <v/>
      </c>
      <c r="DN29" s="115" t="str">
        <f t="shared" si="45"/>
        <v/>
      </c>
      <c r="DO29" s="115">
        <f t="shared" si="49"/>
        <v>1.4836158830425798E-3</v>
      </c>
      <c r="DP29" s="115">
        <f t="shared" si="49"/>
        <v>1.4413802187786733E-3</v>
      </c>
      <c r="DQ29" s="115">
        <f t="shared" si="49"/>
        <v>2.1005749813620684E-3</v>
      </c>
      <c r="DR29" s="115" t="str">
        <f t="shared" si="49"/>
        <v/>
      </c>
      <c r="DS29" s="115" t="str">
        <f t="shared" si="49"/>
        <v/>
      </c>
      <c r="DT29" s="115" t="str">
        <f t="shared" si="49"/>
        <v/>
      </c>
      <c r="DU29" s="115" t="str">
        <f t="shared" si="50"/>
        <v/>
      </c>
      <c r="DV29" s="115" t="str">
        <f t="shared" si="50"/>
        <v/>
      </c>
      <c r="DW29" s="115" t="str">
        <f t="shared" si="50"/>
        <v/>
      </c>
      <c r="DX29" s="115" t="str">
        <f t="shared" si="48"/>
        <v/>
      </c>
      <c r="DY29" s="115" t="str">
        <f t="shared" si="46"/>
        <v/>
      </c>
      <c r="DZ29" s="115" t="str">
        <f t="shared" si="47"/>
        <v/>
      </c>
    </row>
    <row r="30" spans="1:130" ht="15" customHeight="1" x14ac:dyDescent="0.25">
      <c r="A30" s="119" t="str">
        <f>'miRNA Table'!C29</f>
        <v>hsa-miR-34c-5p</v>
      </c>
      <c r="B30" s="112" t="s">
        <v>58</v>
      </c>
      <c r="C30" s="113">
        <f>IF('Test Sample Data'!C29="","",IF(SUM('Test Sample Data'!C$3:C$98)&gt;10,IF(AND(ISNUMBER('Test Sample Data'!C29),'Test Sample Data'!C29&lt;$C$101,'Test Sample Data'!C29&gt;0),'Test Sample Data'!C29,$C$101),""))</f>
        <v>13.53</v>
      </c>
      <c r="D30" s="113">
        <f>IF('Test Sample Data'!D29="","",IF(SUM('Test Sample Data'!D$3:D$98)&gt;10,IF(AND(ISNUMBER('Test Sample Data'!D29),'Test Sample Data'!D29&lt;$C$101,'Test Sample Data'!D29&gt;0),'Test Sample Data'!D29,$C$101),""))</f>
        <v>13.59</v>
      </c>
      <c r="E30" s="113">
        <f>IF('Test Sample Data'!E29="","",IF(SUM('Test Sample Data'!E$3:E$98)&gt;10,IF(AND(ISNUMBER('Test Sample Data'!E29),'Test Sample Data'!E29&lt;$C$101,'Test Sample Data'!E29&gt;0),'Test Sample Data'!E29,$C$101),""))</f>
        <v>13.59</v>
      </c>
      <c r="F30" s="113" t="str">
        <f>IF('Test Sample Data'!F29="","",IF(SUM('Test Sample Data'!F$3:F$98)&gt;10,IF(AND(ISNUMBER('Test Sample Data'!F29),'Test Sample Data'!F29&lt;$C$101,'Test Sample Data'!F29&gt;0),'Test Sample Data'!F29,$C$101),""))</f>
        <v/>
      </c>
      <c r="G30" s="113" t="str">
        <f>IF('Test Sample Data'!G29="","",IF(SUM('Test Sample Data'!G$3:G$98)&gt;10,IF(AND(ISNUMBER('Test Sample Data'!G29),'Test Sample Data'!G29&lt;$C$101,'Test Sample Data'!G29&gt;0),'Test Sample Data'!G29,$C$101),""))</f>
        <v/>
      </c>
      <c r="H30" s="113" t="str">
        <f>IF('Test Sample Data'!H29="","",IF(SUM('Test Sample Data'!H$3:H$98)&gt;10,IF(AND(ISNUMBER('Test Sample Data'!H29),'Test Sample Data'!H29&lt;$C$101,'Test Sample Data'!H29&gt;0),'Test Sample Data'!H29,$C$101),""))</f>
        <v/>
      </c>
      <c r="I30" s="113" t="str">
        <f>IF('Test Sample Data'!I29="","",IF(SUM('Test Sample Data'!I$3:I$98)&gt;10,IF(AND(ISNUMBER('Test Sample Data'!I29),'Test Sample Data'!I29&lt;$C$101,'Test Sample Data'!I29&gt;0),'Test Sample Data'!I29,$C$101),""))</f>
        <v/>
      </c>
      <c r="J30" s="113" t="str">
        <f>IF('Test Sample Data'!J29="","",IF(SUM('Test Sample Data'!J$3:J$98)&gt;10,IF(AND(ISNUMBER('Test Sample Data'!J29),'Test Sample Data'!J29&lt;$C$101,'Test Sample Data'!J29&gt;0),'Test Sample Data'!J29,$C$101),""))</f>
        <v/>
      </c>
      <c r="K30" s="113" t="str">
        <f>IF('Test Sample Data'!K29="","",IF(SUM('Test Sample Data'!K$3:K$98)&gt;10,IF(AND(ISNUMBER('Test Sample Data'!K29),'Test Sample Data'!K29&lt;$C$101,'Test Sample Data'!K29&gt;0),'Test Sample Data'!K29,$C$101),""))</f>
        <v/>
      </c>
      <c r="L30" s="113" t="str">
        <f>IF('Test Sample Data'!L29="","",IF(SUM('Test Sample Data'!L$3:L$98)&gt;10,IF(AND(ISNUMBER('Test Sample Data'!L29),'Test Sample Data'!L29&lt;$C$101,'Test Sample Data'!L29&gt;0),'Test Sample Data'!L29,$C$101),""))</f>
        <v/>
      </c>
      <c r="M30" s="113" t="str">
        <f>IF('Test Sample Data'!M29="","",IF(SUM('Test Sample Data'!M$3:M$98)&gt;10,IF(AND(ISNUMBER('Test Sample Data'!M29),'Test Sample Data'!M29&lt;$C$101,'Test Sample Data'!M29&gt;0),'Test Sample Data'!M29,$C$101),""))</f>
        <v/>
      </c>
      <c r="N30" s="113" t="str">
        <f>IF('Test Sample Data'!N29="","",IF(SUM('Test Sample Data'!N$3:N$98)&gt;10,IF(AND(ISNUMBER('Test Sample Data'!N29),'Test Sample Data'!N29&lt;$C$101,'Test Sample Data'!N29&gt;0),'Test Sample Data'!N29,$C$101),""))</f>
        <v/>
      </c>
      <c r="O30" s="112" t="str">
        <f>'miRNA Table'!C29</f>
        <v>hsa-miR-34c-5p</v>
      </c>
      <c r="P30" s="112" t="s">
        <v>58</v>
      </c>
      <c r="Q30" s="113">
        <f>IF('Control Sample Data'!C29="","",IF(SUM('Control Sample Data'!C$3:C$98)&gt;10,IF(AND(ISNUMBER('Control Sample Data'!C29),'Control Sample Data'!C29&lt;$C$101,'Control Sample Data'!C29&gt;0),'Control Sample Data'!C29,$C$101),""))</f>
        <v>22.38</v>
      </c>
      <c r="R30" s="113">
        <f>IF('Control Sample Data'!D29="","",IF(SUM('Control Sample Data'!D$3:D$98)&gt;10,IF(AND(ISNUMBER('Control Sample Data'!D29),'Control Sample Data'!D29&lt;$C$101,'Control Sample Data'!D29&gt;0),'Control Sample Data'!D29,$C$101),""))</f>
        <v>22.43</v>
      </c>
      <c r="S30" s="113">
        <f>IF('Control Sample Data'!E29="","",IF(SUM('Control Sample Data'!E$3:E$98)&gt;10,IF(AND(ISNUMBER('Control Sample Data'!E29),'Control Sample Data'!E29&lt;$C$101,'Control Sample Data'!E29&gt;0),'Control Sample Data'!E29,$C$101),""))</f>
        <v>22.43</v>
      </c>
      <c r="T30" s="113" t="str">
        <f>IF('Control Sample Data'!F29="","",IF(SUM('Control Sample Data'!F$3:F$98)&gt;10,IF(AND(ISNUMBER('Control Sample Data'!F29),'Control Sample Data'!F29&lt;$C$101,'Control Sample Data'!F29&gt;0),'Control Sample Data'!F29,$C$101),""))</f>
        <v/>
      </c>
      <c r="U30" s="113" t="str">
        <f>IF('Control Sample Data'!G29="","",IF(SUM('Control Sample Data'!G$3:G$98)&gt;10,IF(AND(ISNUMBER('Control Sample Data'!G29),'Control Sample Data'!G29&lt;$C$101,'Control Sample Data'!G29&gt;0),'Control Sample Data'!G29,$C$101),""))</f>
        <v/>
      </c>
      <c r="V30" s="113" t="str">
        <f>IF('Control Sample Data'!H29="","",IF(SUM('Control Sample Data'!H$3:H$98)&gt;10,IF(AND(ISNUMBER('Control Sample Data'!H29),'Control Sample Data'!H29&lt;$C$101,'Control Sample Data'!H29&gt;0),'Control Sample Data'!H29,$C$101),""))</f>
        <v/>
      </c>
      <c r="W30" s="113" t="str">
        <f>IF('Control Sample Data'!I29="","",IF(SUM('Control Sample Data'!I$3:I$98)&gt;10,IF(AND(ISNUMBER('Control Sample Data'!I29),'Control Sample Data'!I29&lt;$C$101,'Control Sample Data'!I29&gt;0),'Control Sample Data'!I29,$C$101),""))</f>
        <v/>
      </c>
      <c r="X30" s="113" t="str">
        <f>IF('Control Sample Data'!J29="","",IF(SUM('Control Sample Data'!J$3:J$98)&gt;10,IF(AND(ISNUMBER('Control Sample Data'!J29),'Control Sample Data'!J29&lt;$C$101,'Control Sample Data'!J29&gt;0),'Control Sample Data'!J29,$C$101),""))</f>
        <v/>
      </c>
      <c r="Y30" s="113" t="str">
        <f>IF('Control Sample Data'!K29="","",IF(SUM('Control Sample Data'!K$3:K$98)&gt;10,IF(AND(ISNUMBER('Control Sample Data'!K29),'Control Sample Data'!K29&lt;$C$101,'Control Sample Data'!K29&gt;0),'Control Sample Data'!K29,$C$101),""))</f>
        <v/>
      </c>
      <c r="Z30" s="113" t="str">
        <f>IF('Control Sample Data'!L29="","",IF(SUM('Control Sample Data'!L$3:L$98)&gt;10,IF(AND(ISNUMBER('Control Sample Data'!L29),'Control Sample Data'!L29&lt;$C$101,'Control Sample Data'!L29&gt;0),'Control Sample Data'!L29,$C$101),""))</f>
        <v/>
      </c>
      <c r="AA30" s="113" t="str">
        <f>IF('Control Sample Data'!M29="","",IF(SUM('Control Sample Data'!M$3:M$98)&gt;10,IF(AND(ISNUMBER('Control Sample Data'!M29),'Control Sample Data'!M29&lt;$C$101,'Control Sample Data'!M29&gt;0),'Control Sample Data'!M29,$C$101),""))</f>
        <v/>
      </c>
      <c r="AB30" s="144" t="str">
        <f>IF('Control Sample Data'!N29="","",IF(SUM('Control Sample Data'!N$3:N$98)&gt;10,IF(AND(ISNUMBER('Control Sample Data'!N29),'Control Sample Data'!N29&lt;$C$101,'Control Sample Data'!N29&gt;0),'Control Sample Data'!N29,$C$101),""))</f>
        <v/>
      </c>
      <c r="AC30" s="147">
        <f>IF(C30="","",IF(AND('miRNA Table'!$F$4="YES",'miRNA Table'!$F$6="YES"),C30-C$103,C30))</f>
        <v>13.53</v>
      </c>
      <c r="AD30" s="148">
        <f>IF(D30="","",IF(AND('miRNA Table'!$F$4="YES",'miRNA Table'!$F$6="YES"),D30-D$103,D30))</f>
        <v>13.59</v>
      </c>
      <c r="AE30" s="148">
        <f>IF(E30="","",IF(AND('miRNA Table'!$F$4="YES",'miRNA Table'!$F$6="YES"),E30-E$103,E30))</f>
        <v>13.59</v>
      </c>
      <c r="AF30" s="148" t="str">
        <f>IF(F30="","",IF(AND('miRNA Table'!$F$4="YES",'miRNA Table'!$F$6="YES"),F30-F$103,F30))</f>
        <v/>
      </c>
      <c r="AG30" s="148" t="str">
        <f>IF(G30="","",IF(AND('miRNA Table'!$F$4="YES",'miRNA Table'!$F$6="YES"),G30-G$103,G30))</f>
        <v/>
      </c>
      <c r="AH30" s="148" t="str">
        <f>IF(H30="","",IF(AND('miRNA Table'!$F$4="YES",'miRNA Table'!$F$6="YES"),H30-H$103,H30))</f>
        <v/>
      </c>
      <c r="AI30" s="148" t="str">
        <f>IF(I30="","",IF(AND('miRNA Table'!$F$4="YES",'miRNA Table'!$F$6="YES"),I30-I$103,I30))</f>
        <v/>
      </c>
      <c r="AJ30" s="148" t="str">
        <f>IF(J30="","",IF(AND('miRNA Table'!$F$4="YES",'miRNA Table'!$F$6="YES"),J30-J$103,J30))</f>
        <v/>
      </c>
      <c r="AK30" s="148" t="str">
        <f>IF(K30="","",IF(AND('miRNA Table'!$F$4="YES",'miRNA Table'!$F$6="YES"),K30-K$103,K30))</f>
        <v/>
      </c>
      <c r="AL30" s="148" t="str">
        <f>IF(L30="","",IF(AND('miRNA Table'!$F$4="YES",'miRNA Table'!$F$6="YES"),L30-L$103,L30))</f>
        <v/>
      </c>
      <c r="AM30" s="148" t="str">
        <f>IF(M30="","",IF(AND('miRNA Table'!$F$4="YES",'miRNA Table'!$F$6="YES"),M30-M$103,M30))</f>
        <v/>
      </c>
      <c r="AN30" s="149" t="str">
        <f>IF(N30="","",IF(AND('miRNA Table'!$F$4="YES",'miRNA Table'!$F$6="YES"),N30-N$103,N30))</f>
        <v/>
      </c>
      <c r="AO30" s="147">
        <f>IF(Q30="","",IF(AND('miRNA Table'!$F$4="YES",'miRNA Table'!$F$6="YES"),Q30-Q$103,Q30))</f>
        <v>22.38</v>
      </c>
      <c r="AP30" s="148">
        <f>IF(R30="","",IF(AND('miRNA Table'!$F$4="YES",'miRNA Table'!$F$6="YES"),R30-R$103,R30))</f>
        <v>22.43</v>
      </c>
      <c r="AQ30" s="148">
        <f>IF(S30="","",IF(AND('miRNA Table'!$F$4="YES",'miRNA Table'!$F$6="YES"),S30-S$103,S30))</f>
        <v>22.43</v>
      </c>
      <c r="AR30" s="148" t="str">
        <f>IF(T30="","",IF(AND('miRNA Table'!$F$4="YES",'miRNA Table'!$F$6="YES"),T30-T$103,T30))</f>
        <v/>
      </c>
      <c r="AS30" s="148" t="str">
        <f>IF(U30="","",IF(AND('miRNA Table'!$F$4="YES",'miRNA Table'!$F$6="YES"),U30-U$103,U30))</f>
        <v/>
      </c>
      <c r="AT30" s="148" t="str">
        <f>IF(V30="","",IF(AND('miRNA Table'!$F$4="YES",'miRNA Table'!$F$6="YES"),V30-V$103,V30))</f>
        <v/>
      </c>
      <c r="AU30" s="148" t="str">
        <f>IF(W30="","",IF(AND('miRNA Table'!$F$4="YES",'miRNA Table'!$F$6="YES"),W30-W$103,W30))</f>
        <v/>
      </c>
      <c r="AV30" s="148" t="str">
        <f>IF(X30="","",IF(AND('miRNA Table'!$F$4="YES",'miRNA Table'!$F$6="YES"),X30-X$103,X30))</f>
        <v/>
      </c>
      <c r="AW30" s="148" t="str">
        <f>IF(Y30="","",IF(AND('miRNA Table'!$F$4="YES",'miRNA Table'!$F$6="YES"),Y30-Y$103,Y30))</f>
        <v/>
      </c>
      <c r="AX30" s="148" t="str">
        <f>IF(Z30="","",IF(AND('miRNA Table'!$F$4="YES",'miRNA Table'!$F$6="YES"),Z30-Z$103,Z30))</f>
        <v/>
      </c>
      <c r="AY30" s="148" t="str">
        <f>IF(AA30="","",IF(AND('miRNA Table'!$F$4="YES",'miRNA Table'!$F$6="YES"),AA30-AA$103,AA30))</f>
        <v/>
      </c>
      <c r="AZ30" s="149" t="str">
        <f>IF(AB30="","",IF(AND('miRNA Table'!$F$4="YES",'miRNA Table'!$F$6="YES"),AB30-AB$103,AB30))</f>
        <v/>
      </c>
      <c r="BY30" s="111" t="str">
        <f t="shared" si="16"/>
        <v>hsa-miR-34c-5p</v>
      </c>
      <c r="BZ30" s="112" t="s">
        <v>58</v>
      </c>
      <c r="CA30" s="113">
        <f t="shared" si="17"/>
        <v>-6.0016666666666705</v>
      </c>
      <c r="CB30" s="113">
        <f t="shared" si="18"/>
        <v>-6.0366666666666688</v>
      </c>
      <c r="CC30" s="113">
        <f t="shared" si="19"/>
        <v>-5.9933333333333323</v>
      </c>
      <c r="CD30" s="113" t="str">
        <f t="shared" si="20"/>
        <v/>
      </c>
      <c r="CE30" s="113" t="str">
        <f t="shared" si="21"/>
        <v/>
      </c>
      <c r="CF30" s="113" t="str">
        <f t="shared" si="22"/>
        <v/>
      </c>
      <c r="CG30" s="113" t="str">
        <f t="shared" si="23"/>
        <v/>
      </c>
      <c r="CH30" s="113" t="str">
        <f t="shared" si="24"/>
        <v/>
      </c>
      <c r="CI30" s="113" t="str">
        <f t="shared" si="25"/>
        <v/>
      </c>
      <c r="CJ30" s="113" t="str">
        <f t="shared" si="26"/>
        <v/>
      </c>
      <c r="CK30" s="113" t="str">
        <f t="shared" si="27"/>
        <v/>
      </c>
      <c r="CL30" s="113" t="str">
        <f t="shared" si="28"/>
        <v/>
      </c>
      <c r="CM30" s="113">
        <f t="shared" si="29"/>
        <v>2.5266666666666637</v>
      </c>
      <c r="CN30" s="113">
        <f t="shared" si="30"/>
        <v>2.6983333333333341</v>
      </c>
      <c r="CO30" s="113">
        <f t="shared" si="31"/>
        <v>2.5350000000000001</v>
      </c>
      <c r="CP30" s="113" t="str">
        <f t="shared" si="32"/>
        <v/>
      </c>
      <c r="CQ30" s="113" t="str">
        <f t="shared" si="33"/>
        <v/>
      </c>
      <c r="CR30" s="113" t="str">
        <f t="shared" si="34"/>
        <v/>
      </c>
      <c r="CS30" s="113" t="str">
        <f t="shared" si="35"/>
        <v/>
      </c>
      <c r="CT30" s="113" t="str">
        <f t="shared" si="36"/>
        <v/>
      </c>
      <c r="CU30" s="113" t="str">
        <f t="shared" si="37"/>
        <v/>
      </c>
      <c r="CV30" s="113" t="str">
        <f t="shared" si="38"/>
        <v/>
      </c>
      <c r="CW30" s="113" t="str">
        <f t="shared" si="39"/>
        <v/>
      </c>
      <c r="CX30" s="113" t="str">
        <f t="shared" si="40"/>
        <v/>
      </c>
      <c r="CY30" s="80">
        <f t="shared" si="41"/>
        <v>-6.0105555555555581</v>
      </c>
      <c r="CZ30" s="80">
        <f t="shared" si="42"/>
        <v>2.586666666666666</v>
      </c>
      <c r="DA30" s="114" t="str">
        <f t="shared" si="43"/>
        <v>hsa-miR-34c-5p</v>
      </c>
      <c r="DB30" s="112" t="s">
        <v>148</v>
      </c>
      <c r="DC30" s="115">
        <f t="shared" si="2"/>
        <v>64.073978422644856</v>
      </c>
      <c r="DD30" s="115">
        <f t="shared" si="3"/>
        <v>65.647431771777249</v>
      </c>
      <c r="DE30" s="115">
        <f t="shared" si="4"/>
        <v>63.704939462606603</v>
      </c>
      <c r="DF30" s="115" t="str">
        <f t="shared" si="5"/>
        <v/>
      </c>
      <c r="DG30" s="115" t="str">
        <f t="shared" si="6"/>
        <v/>
      </c>
      <c r="DH30" s="115" t="str">
        <f t="shared" si="7"/>
        <v/>
      </c>
      <c r="DI30" s="115" t="str">
        <f t="shared" si="8"/>
        <v/>
      </c>
      <c r="DJ30" s="115" t="str">
        <f t="shared" si="9"/>
        <v/>
      </c>
      <c r="DK30" s="115" t="str">
        <f t="shared" si="10"/>
        <v/>
      </c>
      <c r="DL30" s="115" t="str">
        <f t="shared" si="11"/>
        <v/>
      </c>
      <c r="DM30" s="115" t="str">
        <f t="shared" si="44"/>
        <v/>
      </c>
      <c r="DN30" s="115" t="str">
        <f t="shared" si="45"/>
        <v/>
      </c>
      <c r="DO30" s="115">
        <f t="shared" si="49"/>
        <v>0.17353918130997426</v>
      </c>
      <c r="DP30" s="115">
        <f t="shared" si="49"/>
        <v>0.15407093862465177</v>
      </c>
      <c r="DQ30" s="115">
        <f t="shared" si="49"/>
        <v>0.17253966917457864</v>
      </c>
      <c r="DR30" s="115" t="str">
        <f t="shared" si="49"/>
        <v/>
      </c>
      <c r="DS30" s="115" t="str">
        <f t="shared" si="49"/>
        <v/>
      </c>
      <c r="DT30" s="115" t="str">
        <f t="shared" si="49"/>
        <v/>
      </c>
      <c r="DU30" s="115" t="str">
        <f t="shared" si="50"/>
        <v/>
      </c>
      <c r="DV30" s="115" t="str">
        <f t="shared" si="50"/>
        <v/>
      </c>
      <c r="DW30" s="115" t="str">
        <f t="shared" si="50"/>
        <v/>
      </c>
      <c r="DX30" s="115" t="str">
        <f t="shared" si="48"/>
        <v/>
      </c>
      <c r="DY30" s="115" t="str">
        <f t="shared" si="46"/>
        <v/>
      </c>
      <c r="DZ30" s="115" t="str">
        <f t="shared" si="47"/>
        <v/>
      </c>
    </row>
    <row r="31" spans="1:130" ht="15" customHeight="1" x14ac:dyDescent="0.25">
      <c r="A31" s="119" t="str">
        <f>'miRNA Table'!C30</f>
        <v>hsa-miR-30c-5p</v>
      </c>
      <c r="B31" s="112" t="s">
        <v>59</v>
      </c>
      <c r="C31" s="113">
        <f>IF('Test Sample Data'!C30="","",IF(SUM('Test Sample Data'!C$3:C$98)&gt;10,IF(AND(ISNUMBER('Test Sample Data'!C30),'Test Sample Data'!C30&lt;$C$101,'Test Sample Data'!C30&gt;0),'Test Sample Data'!C30,$C$101),""))</f>
        <v>29.52</v>
      </c>
      <c r="D31" s="113">
        <f>IF('Test Sample Data'!D30="","",IF(SUM('Test Sample Data'!D$3:D$98)&gt;10,IF(AND(ISNUMBER('Test Sample Data'!D30),'Test Sample Data'!D30&lt;$C$101,'Test Sample Data'!D30&gt;0),'Test Sample Data'!D30,$C$101),""))</f>
        <v>29.17</v>
      </c>
      <c r="E31" s="113">
        <f>IF('Test Sample Data'!E30="","",IF(SUM('Test Sample Data'!E$3:E$98)&gt;10,IF(AND(ISNUMBER('Test Sample Data'!E30),'Test Sample Data'!E30&lt;$C$101,'Test Sample Data'!E30&gt;0),'Test Sample Data'!E30,$C$101),""))</f>
        <v>29.13</v>
      </c>
      <c r="F31" s="113" t="str">
        <f>IF('Test Sample Data'!F30="","",IF(SUM('Test Sample Data'!F$3:F$98)&gt;10,IF(AND(ISNUMBER('Test Sample Data'!F30),'Test Sample Data'!F30&lt;$C$101,'Test Sample Data'!F30&gt;0),'Test Sample Data'!F30,$C$101),""))</f>
        <v/>
      </c>
      <c r="G31" s="113" t="str">
        <f>IF('Test Sample Data'!G30="","",IF(SUM('Test Sample Data'!G$3:G$98)&gt;10,IF(AND(ISNUMBER('Test Sample Data'!G30),'Test Sample Data'!G30&lt;$C$101,'Test Sample Data'!G30&gt;0),'Test Sample Data'!G30,$C$101),""))</f>
        <v/>
      </c>
      <c r="H31" s="113" t="str">
        <f>IF('Test Sample Data'!H30="","",IF(SUM('Test Sample Data'!H$3:H$98)&gt;10,IF(AND(ISNUMBER('Test Sample Data'!H30),'Test Sample Data'!H30&lt;$C$101,'Test Sample Data'!H30&gt;0),'Test Sample Data'!H30,$C$101),""))</f>
        <v/>
      </c>
      <c r="I31" s="113" t="str">
        <f>IF('Test Sample Data'!I30="","",IF(SUM('Test Sample Data'!I$3:I$98)&gt;10,IF(AND(ISNUMBER('Test Sample Data'!I30),'Test Sample Data'!I30&lt;$C$101,'Test Sample Data'!I30&gt;0),'Test Sample Data'!I30,$C$101),""))</f>
        <v/>
      </c>
      <c r="J31" s="113" t="str">
        <f>IF('Test Sample Data'!J30="","",IF(SUM('Test Sample Data'!J$3:J$98)&gt;10,IF(AND(ISNUMBER('Test Sample Data'!J30),'Test Sample Data'!J30&lt;$C$101,'Test Sample Data'!J30&gt;0),'Test Sample Data'!J30,$C$101),""))</f>
        <v/>
      </c>
      <c r="K31" s="113" t="str">
        <f>IF('Test Sample Data'!K30="","",IF(SUM('Test Sample Data'!K$3:K$98)&gt;10,IF(AND(ISNUMBER('Test Sample Data'!K30),'Test Sample Data'!K30&lt;$C$101,'Test Sample Data'!K30&gt;0),'Test Sample Data'!K30,$C$101),""))</f>
        <v/>
      </c>
      <c r="L31" s="113" t="str">
        <f>IF('Test Sample Data'!L30="","",IF(SUM('Test Sample Data'!L$3:L$98)&gt;10,IF(AND(ISNUMBER('Test Sample Data'!L30),'Test Sample Data'!L30&lt;$C$101,'Test Sample Data'!L30&gt;0),'Test Sample Data'!L30,$C$101),""))</f>
        <v/>
      </c>
      <c r="M31" s="113" t="str">
        <f>IF('Test Sample Data'!M30="","",IF(SUM('Test Sample Data'!M$3:M$98)&gt;10,IF(AND(ISNUMBER('Test Sample Data'!M30),'Test Sample Data'!M30&lt;$C$101,'Test Sample Data'!M30&gt;0),'Test Sample Data'!M30,$C$101),""))</f>
        <v/>
      </c>
      <c r="N31" s="113" t="str">
        <f>IF('Test Sample Data'!N30="","",IF(SUM('Test Sample Data'!N$3:N$98)&gt;10,IF(AND(ISNUMBER('Test Sample Data'!N30),'Test Sample Data'!N30&lt;$C$101,'Test Sample Data'!N30&gt;0),'Test Sample Data'!N30,$C$101),""))</f>
        <v/>
      </c>
      <c r="O31" s="112" t="str">
        <f>'miRNA Table'!C30</f>
        <v>hsa-miR-30c-5p</v>
      </c>
      <c r="P31" s="112" t="s">
        <v>59</v>
      </c>
      <c r="Q31" s="113">
        <f>IF('Control Sample Data'!C30="","",IF(SUM('Control Sample Data'!C$3:C$98)&gt;10,IF(AND(ISNUMBER('Control Sample Data'!C30),'Control Sample Data'!C30&lt;$C$101,'Control Sample Data'!C30&gt;0),'Control Sample Data'!C30,$C$101),""))</f>
        <v>28.7</v>
      </c>
      <c r="R31" s="113">
        <f>IF('Control Sample Data'!D30="","",IF(SUM('Control Sample Data'!D$3:D$98)&gt;10,IF(AND(ISNUMBER('Control Sample Data'!D30),'Control Sample Data'!D30&lt;$C$101,'Control Sample Data'!D30&gt;0),'Control Sample Data'!D30,$C$101),""))</f>
        <v>28.21</v>
      </c>
      <c r="S31" s="113">
        <f>IF('Control Sample Data'!E30="","",IF(SUM('Control Sample Data'!E$3:E$98)&gt;10,IF(AND(ISNUMBER('Control Sample Data'!E30),'Control Sample Data'!E30&lt;$C$101,'Control Sample Data'!E30&gt;0),'Control Sample Data'!E30,$C$101),""))</f>
        <v>28.29</v>
      </c>
      <c r="T31" s="113" t="str">
        <f>IF('Control Sample Data'!F30="","",IF(SUM('Control Sample Data'!F$3:F$98)&gt;10,IF(AND(ISNUMBER('Control Sample Data'!F30),'Control Sample Data'!F30&lt;$C$101,'Control Sample Data'!F30&gt;0),'Control Sample Data'!F30,$C$101),""))</f>
        <v/>
      </c>
      <c r="U31" s="113" t="str">
        <f>IF('Control Sample Data'!G30="","",IF(SUM('Control Sample Data'!G$3:G$98)&gt;10,IF(AND(ISNUMBER('Control Sample Data'!G30),'Control Sample Data'!G30&lt;$C$101,'Control Sample Data'!G30&gt;0),'Control Sample Data'!G30,$C$101),""))</f>
        <v/>
      </c>
      <c r="V31" s="113" t="str">
        <f>IF('Control Sample Data'!H30="","",IF(SUM('Control Sample Data'!H$3:H$98)&gt;10,IF(AND(ISNUMBER('Control Sample Data'!H30),'Control Sample Data'!H30&lt;$C$101,'Control Sample Data'!H30&gt;0),'Control Sample Data'!H30,$C$101),""))</f>
        <v/>
      </c>
      <c r="W31" s="113" t="str">
        <f>IF('Control Sample Data'!I30="","",IF(SUM('Control Sample Data'!I$3:I$98)&gt;10,IF(AND(ISNUMBER('Control Sample Data'!I30),'Control Sample Data'!I30&lt;$C$101,'Control Sample Data'!I30&gt;0),'Control Sample Data'!I30,$C$101),""))</f>
        <v/>
      </c>
      <c r="X31" s="113" t="str">
        <f>IF('Control Sample Data'!J30="","",IF(SUM('Control Sample Data'!J$3:J$98)&gt;10,IF(AND(ISNUMBER('Control Sample Data'!J30),'Control Sample Data'!J30&lt;$C$101,'Control Sample Data'!J30&gt;0),'Control Sample Data'!J30,$C$101),""))</f>
        <v/>
      </c>
      <c r="Y31" s="113" t="str">
        <f>IF('Control Sample Data'!K30="","",IF(SUM('Control Sample Data'!K$3:K$98)&gt;10,IF(AND(ISNUMBER('Control Sample Data'!K30),'Control Sample Data'!K30&lt;$C$101,'Control Sample Data'!K30&gt;0),'Control Sample Data'!K30,$C$101),""))</f>
        <v/>
      </c>
      <c r="Z31" s="113" t="str">
        <f>IF('Control Sample Data'!L30="","",IF(SUM('Control Sample Data'!L$3:L$98)&gt;10,IF(AND(ISNUMBER('Control Sample Data'!L30),'Control Sample Data'!L30&lt;$C$101,'Control Sample Data'!L30&gt;0),'Control Sample Data'!L30,$C$101),""))</f>
        <v/>
      </c>
      <c r="AA31" s="113" t="str">
        <f>IF('Control Sample Data'!M30="","",IF(SUM('Control Sample Data'!M$3:M$98)&gt;10,IF(AND(ISNUMBER('Control Sample Data'!M30),'Control Sample Data'!M30&lt;$C$101,'Control Sample Data'!M30&gt;0),'Control Sample Data'!M30,$C$101),""))</f>
        <v/>
      </c>
      <c r="AB31" s="144" t="str">
        <f>IF('Control Sample Data'!N30="","",IF(SUM('Control Sample Data'!N$3:N$98)&gt;10,IF(AND(ISNUMBER('Control Sample Data'!N30),'Control Sample Data'!N30&lt;$C$101,'Control Sample Data'!N30&gt;0),'Control Sample Data'!N30,$C$101),""))</f>
        <v/>
      </c>
      <c r="AC31" s="147">
        <f>IF(C31="","",IF(AND('miRNA Table'!$F$4="YES",'miRNA Table'!$F$6="YES"),C31-C$103,C31))</f>
        <v>29.52</v>
      </c>
      <c r="AD31" s="148">
        <f>IF(D31="","",IF(AND('miRNA Table'!$F$4="YES",'miRNA Table'!$F$6="YES"),D31-D$103,D31))</f>
        <v>29.17</v>
      </c>
      <c r="AE31" s="148">
        <f>IF(E31="","",IF(AND('miRNA Table'!$F$4="YES",'miRNA Table'!$F$6="YES"),E31-E$103,E31))</f>
        <v>29.13</v>
      </c>
      <c r="AF31" s="148" t="str">
        <f>IF(F31="","",IF(AND('miRNA Table'!$F$4="YES",'miRNA Table'!$F$6="YES"),F31-F$103,F31))</f>
        <v/>
      </c>
      <c r="AG31" s="148" t="str">
        <f>IF(G31="","",IF(AND('miRNA Table'!$F$4="YES",'miRNA Table'!$F$6="YES"),G31-G$103,G31))</f>
        <v/>
      </c>
      <c r="AH31" s="148" t="str">
        <f>IF(H31="","",IF(AND('miRNA Table'!$F$4="YES",'miRNA Table'!$F$6="YES"),H31-H$103,H31))</f>
        <v/>
      </c>
      <c r="AI31" s="148" t="str">
        <f>IF(I31="","",IF(AND('miRNA Table'!$F$4="YES",'miRNA Table'!$F$6="YES"),I31-I$103,I31))</f>
        <v/>
      </c>
      <c r="AJ31" s="148" t="str">
        <f>IF(J31="","",IF(AND('miRNA Table'!$F$4="YES",'miRNA Table'!$F$6="YES"),J31-J$103,J31))</f>
        <v/>
      </c>
      <c r="AK31" s="148" t="str">
        <f>IF(K31="","",IF(AND('miRNA Table'!$F$4="YES",'miRNA Table'!$F$6="YES"),K31-K$103,K31))</f>
        <v/>
      </c>
      <c r="AL31" s="148" t="str">
        <f>IF(L31="","",IF(AND('miRNA Table'!$F$4="YES",'miRNA Table'!$F$6="YES"),L31-L$103,L31))</f>
        <v/>
      </c>
      <c r="AM31" s="148" t="str">
        <f>IF(M31="","",IF(AND('miRNA Table'!$F$4="YES",'miRNA Table'!$F$6="YES"),M31-M$103,M31))</f>
        <v/>
      </c>
      <c r="AN31" s="149" t="str">
        <f>IF(N31="","",IF(AND('miRNA Table'!$F$4="YES",'miRNA Table'!$F$6="YES"),N31-N$103,N31))</f>
        <v/>
      </c>
      <c r="AO31" s="147">
        <f>IF(Q31="","",IF(AND('miRNA Table'!$F$4="YES",'miRNA Table'!$F$6="YES"),Q31-Q$103,Q31))</f>
        <v>28.7</v>
      </c>
      <c r="AP31" s="148">
        <f>IF(R31="","",IF(AND('miRNA Table'!$F$4="YES",'miRNA Table'!$F$6="YES"),R31-R$103,R31))</f>
        <v>28.21</v>
      </c>
      <c r="AQ31" s="148">
        <f>IF(S31="","",IF(AND('miRNA Table'!$F$4="YES",'miRNA Table'!$F$6="YES"),S31-S$103,S31))</f>
        <v>28.29</v>
      </c>
      <c r="AR31" s="148" t="str">
        <f>IF(T31="","",IF(AND('miRNA Table'!$F$4="YES",'miRNA Table'!$F$6="YES"),T31-T$103,T31))</f>
        <v/>
      </c>
      <c r="AS31" s="148" t="str">
        <f>IF(U31="","",IF(AND('miRNA Table'!$F$4="YES",'miRNA Table'!$F$6="YES"),U31-U$103,U31))</f>
        <v/>
      </c>
      <c r="AT31" s="148" t="str">
        <f>IF(V31="","",IF(AND('miRNA Table'!$F$4="YES",'miRNA Table'!$F$6="YES"),V31-V$103,V31))</f>
        <v/>
      </c>
      <c r="AU31" s="148" t="str">
        <f>IF(W31="","",IF(AND('miRNA Table'!$F$4="YES",'miRNA Table'!$F$6="YES"),W31-W$103,W31))</f>
        <v/>
      </c>
      <c r="AV31" s="148" t="str">
        <f>IF(X31="","",IF(AND('miRNA Table'!$F$4="YES",'miRNA Table'!$F$6="YES"),X31-X$103,X31))</f>
        <v/>
      </c>
      <c r="AW31" s="148" t="str">
        <f>IF(Y31="","",IF(AND('miRNA Table'!$F$4="YES",'miRNA Table'!$F$6="YES"),Y31-Y$103,Y31))</f>
        <v/>
      </c>
      <c r="AX31" s="148" t="str">
        <f>IF(Z31="","",IF(AND('miRNA Table'!$F$4="YES",'miRNA Table'!$F$6="YES"),Z31-Z$103,Z31))</f>
        <v/>
      </c>
      <c r="AY31" s="148" t="str">
        <f>IF(AA31="","",IF(AND('miRNA Table'!$F$4="YES",'miRNA Table'!$F$6="YES"),AA31-AA$103,AA31))</f>
        <v/>
      </c>
      <c r="AZ31" s="149" t="str">
        <f>IF(AB31="","",IF(AND('miRNA Table'!$F$4="YES",'miRNA Table'!$F$6="YES"),AB31-AB$103,AB31))</f>
        <v/>
      </c>
      <c r="BY31" s="111" t="str">
        <f t="shared" si="16"/>
        <v>hsa-miR-30c-5p</v>
      </c>
      <c r="BZ31" s="112" t="s">
        <v>59</v>
      </c>
      <c r="CA31" s="113">
        <f t="shared" si="17"/>
        <v>9.9883333333333297</v>
      </c>
      <c r="CB31" s="113">
        <f t="shared" si="18"/>
        <v>9.543333333333333</v>
      </c>
      <c r="CC31" s="113">
        <f t="shared" si="19"/>
        <v>9.5466666666666669</v>
      </c>
      <c r="CD31" s="113" t="str">
        <f t="shared" si="20"/>
        <v/>
      </c>
      <c r="CE31" s="113" t="str">
        <f t="shared" si="21"/>
        <v/>
      </c>
      <c r="CF31" s="113" t="str">
        <f t="shared" si="22"/>
        <v/>
      </c>
      <c r="CG31" s="113" t="str">
        <f t="shared" si="23"/>
        <v/>
      </c>
      <c r="CH31" s="113" t="str">
        <f t="shared" si="24"/>
        <v/>
      </c>
      <c r="CI31" s="113" t="str">
        <f t="shared" si="25"/>
        <v/>
      </c>
      <c r="CJ31" s="113" t="str">
        <f t="shared" si="26"/>
        <v/>
      </c>
      <c r="CK31" s="113" t="str">
        <f t="shared" si="27"/>
        <v/>
      </c>
      <c r="CL31" s="113" t="str">
        <f t="shared" si="28"/>
        <v/>
      </c>
      <c r="CM31" s="113">
        <f t="shared" si="29"/>
        <v>8.846666666666664</v>
      </c>
      <c r="CN31" s="113">
        <f t="shared" si="30"/>
        <v>8.4783333333333353</v>
      </c>
      <c r="CO31" s="113">
        <f t="shared" si="31"/>
        <v>8.3949999999999996</v>
      </c>
      <c r="CP31" s="113" t="str">
        <f t="shared" si="32"/>
        <v/>
      </c>
      <c r="CQ31" s="113" t="str">
        <f t="shared" si="33"/>
        <v/>
      </c>
      <c r="CR31" s="113" t="str">
        <f t="shared" si="34"/>
        <v/>
      </c>
      <c r="CS31" s="113" t="str">
        <f t="shared" si="35"/>
        <v/>
      </c>
      <c r="CT31" s="113" t="str">
        <f t="shared" si="36"/>
        <v/>
      </c>
      <c r="CU31" s="113" t="str">
        <f t="shared" si="37"/>
        <v/>
      </c>
      <c r="CV31" s="113" t="str">
        <f t="shared" si="38"/>
        <v/>
      </c>
      <c r="CW31" s="113" t="str">
        <f t="shared" si="39"/>
        <v/>
      </c>
      <c r="CX31" s="113" t="str">
        <f t="shared" si="40"/>
        <v/>
      </c>
      <c r="CY31" s="80">
        <f t="shared" si="41"/>
        <v>9.6927777777777759</v>
      </c>
      <c r="CZ31" s="80">
        <f t="shared" si="42"/>
        <v>8.5733333333333324</v>
      </c>
      <c r="DA31" s="114" t="str">
        <f t="shared" si="43"/>
        <v>hsa-miR-30c-5p</v>
      </c>
      <c r="DB31" s="112" t="s">
        <v>149</v>
      </c>
      <c r="DC31" s="115">
        <f t="shared" si="2"/>
        <v>9.8449170207056758E-4</v>
      </c>
      <c r="DD31" s="115">
        <f t="shared" si="3"/>
        <v>1.3402024516052538E-3</v>
      </c>
      <c r="DE31" s="115">
        <f t="shared" si="4"/>
        <v>1.3371095009288986E-3</v>
      </c>
      <c r="DF31" s="115" t="str">
        <f t="shared" si="5"/>
        <v/>
      </c>
      <c r="DG31" s="115" t="str">
        <f t="shared" si="6"/>
        <v/>
      </c>
      <c r="DH31" s="115" t="str">
        <f t="shared" si="7"/>
        <v/>
      </c>
      <c r="DI31" s="115" t="str">
        <f t="shared" si="8"/>
        <v/>
      </c>
      <c r="DJ31" s="115" t="str">
        <f t="shared" si="9"/>
        <v/>
      </c>
      <c r="DK31" s="115" t="str">
        <f t="shared" si="10"/>
        <v/>
      </c>
      <c r="DL31" s="115" t="str">
        <f t="shared" si="11"/>
        <v/>
      </c>
      <c r="DM31" s="115" t="str">
        <f t="shared" si="44"/>
        <v/>
      </c>
      <c r="DN31" s="115" t="str">
        <f t="shared" si="45"/>
        <v/>
      </c>
      <c r="DO31" s="115">
        <f t="shared" si="49"/>
        <v>2.1721407926403799E-3</v>
      </c>
      <c r="DP31" s="115">
        <f t="shared" si="49"/>
        <v>2.8039312017945606E-3</v>
      </c>
      <c r="DQ31" s="115">
        <f t="shared" si="49"/>
        <v>2.9706616274238484E-3</v>
      </c>
      <c r="DR31" s="115" t="str">
        <f t="shared" si="49"/>
        <v/>
      </c>
      <c r="DS31" s="115" t="str">
        <f t="shared" si="49"/>
        <v/>
      </c>
      <c r="DT31" s="115" t="str">
        <f t="shared" si="49"/>
        <v/>
      </c>
      <c r="DU31" s="115" t="str">
        <f t="shared" si="50"/>
        <v/>
      </c>
      <c r="DV31" s="115" t="str">
        <f t="shared" si="50"/>
        <v/>
      </c>
      <c r="DW31" s="115" t="str">
        <f t="shared" si="50"/>
        <v/>
      </c>
      <c r="DX31" s="115" t="str">
        <f t="shared" si="48"/>
        <v/>
      </c>
      <c r="DY31" s="115" t="str">
        <f t="shared" si="46"/>
        <v/>
      </c>
      <c r="DZ31" s="115" t="str">
        <f t="shared" si="47"/>
        <v/>
      </c>
    </row>
    <row r="32" spans="1:130" ht="15" customHeight="1" x14ac:dyDescent="0.25">
      <c r="A32" s="119" t="str">
        <f>'miRNA Table'!C31</f>
        <v>hsa-miR-148a-3p</v>
      </c>
      <c r="B32" s="112" t="s">
        <v>60</v>
      </c>
      <c r="C32" s="113">
        <f>IF('Test Sample Data'!C31="","",IF(SUM('Test Sample Data'!C$3:C$98)&gt;10,IF(AND(ISNUMBER('Test Sample Data'!C31),'Test Sample Data'!C31&lt;$C$101,'Test Sample Data'!C31&gt;0),'Test Sample Data'!C31,$C$101),""))</f>
        <v>21.51</v>
      </c>
      <c r="D32" s="113">
        <f>IF('Test Sample Data'!D31="","",IF(SUM('Test Sample Data'!D$3:D$98)&gt;10,IF(AND(ISNUMBER('Test Sample Data'!D31),'Test Sample Data'!D31&lt;$C$101,'Test Sample Data'!D31&gt;0),'Test Sample Data'!D31,$C$101),""))</f>
        <v>21.46</v>
      </c>
      <c r="E32" s="113">
        <f>IF('Test Sample Data'!E31="","",IF(SUM('Test Sample Data'!E$3:E$98)&gt;10,IF(AND(ISNUMBER('Test Sample Data'!E31),'Test Sample Data'!E31&lt;$C$101,'Test Sample Data'!E31&gt;0),'Test Sample Data'!E31,$C$101),""))</f>
        <v>21.32</v>
      </c>
      <c r="F32" s="113" t="str">
        <f>IF('Test Sample Data'!F31="","",IF(SUM('Test Sample Data'!F$3:F$98)&gt;10,IF(AND(ISNUMBER('Test Sample Data'!F31),'Test Sample Data'!F31&lt;$C$101,'Test Sample Data'!F31&gt;0),'Test Sample Data'!F31,$C$101),""))</f>
        <v/>
      </c>
      <c r="G32" s="113" t="str">
        <f>IF('Test Sample Data'!G31="","",IF(SUM('Test Sample Data'!G$3:G$98)&gt;10,IF(AND(ISNUMBER('Test Sample Data'!G31),'Test Sample Data'!G31&lt;$C$101,'Test Sample Data'!G31&gt;0),'Test Sample Data'!G31,$C$101),""))</f>
        <v/>
      </c>
      <c r="H32" s="113" t="str">
        <f>IF('Test Sample Data'!H31="","",IF(SUM('Test Sample Data'!H$3:H$98)&gt;10,IF(AND(ISNUMBER('Test Sample Data'!H31),'Test Sample Data'!H31&lt;$C$101,'Test Sample Data'!H31&gt;0),'Test Sample Data'!H31,$C$101),""))</f>
        <v/>
      </c>
      <c r="I32" s="113" t="str">
        <f>IF('Test Sample Data'!I31="","",IF(SUM('Test Sample Data'!I$3:I$98)&gt;10,IF(AND(ISNUMBER('Test Sample Data'!I31),'Test Sample Data'!I31&lt;$C$101,'Test Sample Data'!I31&gt;0),'Test Sample Data'!I31,$C$101),""))</f>
        <v/>
      </c>
      <c r="J32" s="113" t="str">
        <f>IF('Test Sample Data'!J31="","",IF(SUM('Test Sample Data'!J$3:J$98)&gt;10,IF(AND(ISNUMBER('Test Sample Data'!J31),'Test Sample Data'!J31&lt;$C$101,'Test Sample Data'!J31&gt;0),'Test Sample Data'!J31,$C$101),""))</f>
        <v/>
      </c>
      <c r="K32" s="113" t="str">
        <f>IF('Test Sample Data'!K31="","",IF(SUM('Test Sample Data'!K$3:K$98)&gt;10,IF(AND(ISNUMBER('Test Sample Data'!K31),'Test Sample Data'!K31&lt;$C$101,'Test Sample Data'!K31&gt;0),'Test Sample Data'!K31,$C$101),""))</f>
        <v/>
      </c>
      <c r="L32" s="113" t="str">
        <f>IF('Test Sample Data'!L31="","",IF(SUM('Test Sample Data'!L$3:L$98)&gt;10,IF(AND(ISNUMBER('Test Sample Data'!L31),'Test Sample Data'!L31&lt;$C$101,'Test Sample Data'!L31&gt;0),'Test Sample Data'!L31,$C$101),""))</f>
        <v/>
      </c>
      <c r="M32" s="113" t="str">
        <f>IF('Test Sample Data'!M31="","",IF(SUM('Test Sample Data'!M$3:M$98)&gt;10,IF(AND(ISNUMBER('Test Sample Data'!M31),'Test Sample Data'!M31&lt;$C$101,'Test Sample Data'!M31&gt;0),'Test Sample Data'!M31,$C$101),""))</f>
        <v/>
      </c>
      <c r="N32" s="113" t="str">
        <f>IF('Test Sample Data'!N31="","",IF(SUM('Test Sample Data'!N$3:N$98)&gt;10,IF(AND(ISNUMBER('Test Sample Data'!N31),'Test Sample Data'!N31&lt;$C$101,'Test Sample Data'!N31&gt;0),'Test Sample Data'!N31,$C$101),""))</f>
        <v/>
      </c>
      <c r="O32" s="112" t="str">
        <f>'miRNA Table'!C31</f>
        <v>hsa-miR-148a-3p</v>
      </c>
      <c r="P32" s="112" t="s">
        <v>60</v>
      </c>
      <c r="Q32" s="113">
        <f>IF('Control Sample Data'!C31="","",IF(SUM('Control Sample Data'!C$3:C$98)&gt;10,IF(AND(ISNUMBER('Control Sample Data'!C31),'Control Sample Data'!C31&lt;$C$101,'Control Sample Data'!C31&gt;0),'Control Sample Data'!C31,$C$101),""))</f>
        <v>27.23</v>
      </c>
      <c r="R32" s="113">
        <f>IF('Control Sample Data'!D31="","",IF(SUM('Control Sample Data'!D$3:D$98)&gt;10,IF(AND(ISNUMBER('Control Sample Data'!D31),'Control Sample Data'!D31&lt;$C$101,'Control Sample Data'!D31&gt;0),'Control Sample Data'!D31,$C$101),""))</f>
        <v>27.15</v>
      </c>
      <c r="S32" s="113">
        <f>IF('Control Sample Data'!E31="","",IF(SUM('Control Sample Data'!E$3:E$98)&gt;10,IF(AND(ISNUMBER('Control Sample Data'!E31),'Control Sample Data'!E31&lt;$C$101,'Control Sample Data'!E31&gt;0),'Control Sample Data'!E31,$C$101),""))</f>
        <v>27.24</v>
      </c>
      <c r="T32" s="113" t="str">
        <f>IF('Control Sample Data'!F31="","",IF(SUM('Control Sample Data'!F$3:F$98)&gt;10,IF(AND(ISNUMBER('Control Sample Data'!F31),'Control Sample Data'!F31&lt;$C$101,'Control Sample Data'!F31&gt;0),'Control Sample Data'!F31,$C$101),""))</f>
        <v/>
      </c>
      <c r="U32" s="113" t="str">
        <f>IF('Control Sample Data'!G31="","",IF(SUM('Control Sample Data'!G$3:G$98)&gt;10,IF(AND(ISNUMBER('Control Sample Data'!G31),'Control Sample Data'!G31&lt;$C$101,'Control Sample Data'!G31&gt;0),'Control Sample Data'!G31,$C$101),""))</f>
        <v/>
      </c>
      <c r="V32" s="113" t="str">
        <f>IF('Control Sample Data'!H31="","",IF(SUM('Control Sample Data'!H$3:H$98)&gt;10,IF(AND(ISNUMBER('Control Sample Data'!H31),'Control Sample Data'!H31&lt;$C$101,'Control Sample Data'!H31&gt;0),'Control Sample Data'!H31,$C$101),""))</f>
        <v/>
      </c>
      <c r="W32" s="113" t="str">
        <f>IF('Control Sample Data'!I31="","",IF(SUM('Control Sample Data'!I$3:I$98)&gt;10,IF(AND(ISNUMBER('Control Sample Data'!I31),'Control Sample Data'!I31&lt;$C$101,'Control Sample Data'!I31&gt;0),'Control Sample Data'!I31,$C$101),""))</f>
        <v/>
      </c>
      <c r="X32" s="113" t="str">
        <f>IF('Control Sample Data'!J31="","",IF(SUM('Control Sample Data'!J$3:J$98)&gt;10,IF(AND(ISNUMBER('Control Sample Data'!J31),'Control Sample Data'!J31&lt;$C$101,'Control Sample Data'!J31&gt;0),'Control Sample Data'!J31,$C$101),""))</f>
        <v/>
      </c>
      <c r="Y32" s="113" t="str">
        <f>IF('Control Sample Data'!K31="","",IF(SUM('Control Sample Data'!K$3:K$98)&gt;10,IF(AND(ISNUMBER('Control Sample Data'!K31),'Control Sample Data'!K31&lt;$C$101,'Control Sample Data'!K31&gt;0),'Control Sample Data'!K31,$C$101),""))</f>
        <v/>
      </c>
      <c r="Z32" s="113" t="str">
        <f>IF('Control Sample Data'!L31="","",IF(SUM('Control Sample Data'!L$3:L$98)&gt;10,IF(AND(ISNUMBER('Control Sample Data'!L31),'Control Sample Data'!L31&lt;$C$101,'Control Sample Data'!L31&gt;0),'Control Sample Data'!L31,$C$101),""))</f>
        <v/>
      </c>
      <c r="AA32" s="113" t="str">
        <f>IF('Control Sample Data'!M31="","",IF(SUM('Control Sample Data'!M$3:M$98)&gt;10,IF(AND(ISNUMBER('Control Sample Data'!M31),'Control Sample Data'!M31&lt;$C$101,'Control Sample Data'!M31&gt;0),'Control Sample Data'!M31,$C$101),""))</f>
        <v/>
      </c>
      <c r="AB32" s="144" t="str">
        <f>IF('Control Sample Data'!N31="","",IF(SUM('Control Sample Data'!N$3:N$98)&gt;10,IF(AND(ISNUMBER('Control Sample Data'!N31),'Control Sample Data'!N31&lt;$C$101,'Control Sample Data'!N31&gt;0),'Control Sample Data'!N31,$C$101),""))</f>
        <v/>
      </c>
      <c r="AC32" s="147">
        <f>IF(C32="","",IF(AND('miRNA Table'!$F$4="YES",'miRNA Table'!$F$6="YES"),C32-C$103,C32))</f>
        <v>21.51</v>
      </c>
      <c r="AD32" s="148">
        <f>IF(D32="","",IF(AND('miRNA Table'!$F$4="YES",'miRNA Table'!$F$6="YES"),D32-D$103,D32))</f>
        <v>21.46</v>
      </c>
      <c r="AE32" s="148">
        <f>IF(E32="","",IF(AND('miRNA Table'!$F$4="YES",'miRNA Table'!$F$6="YES"),E32-E$103,E32))</f>
        <v>21.32</v>
      </c>
      <c r="AF32" s="148" t="str">
        <f>IF(F32="","",IF(AND('miRNA Table'!$F$4="YES",'miRNA Table'!$F$6="YES"),F32-F$103,F32))</f>
        <v/>
      </c>
      <c r="AG32" s="148" t="str">
        <f>IF(G32="","",IF(AND('miRNA Table'!$F$4="YES",'miRNA Table'!$F$6="YES"),G32-G$103,G32))</f>
        <v/>
      </c>
      <c r="AH32" s="148" t="str">
        <f>IF(H32="","",IF(AND('miRNA Table'!$F$4="YES",'miRNA Table'!$F$6="YES"),H32-H$103,H32))</f>
        <v/>
      </c>
      <c r="AI32" s="148" t="str">
        <f>IF(I32="","",IF(AND('miRNA Table'!$F$4="YES",'miRNA Table'!$F$6="YES"),I32-I$103,I32))</f>
        <v/>
      </c>
      <c r="AJ32" s="148" t="str">
        <f>IF(J32="","",IF(AND('miRNA Table'!$F$4="YES",'miRNA Table'!$F$6="YES"),J32-J$103,J32))</f>
        <v/>
      </c>
      <c r="AK32" s="148" t="str">
        <f>IF(K32="","",IF(AND('miRNA Table'!$F$4="YES",'miRNA Table'!$F$6="YES"),K32-K$103,K32))</f>
        <v/>
      </c>
      <c r="AL32" s="148" t="str">
        <f>IF(L32="","",IF(AND('miRNA Table'!$F$4="YES",'miRNA Table'!$F$6="YES"),L32-L$103,L32))</f>
        <v/>
      </c>
      <c r="AM32" s="148" t="str">
        <f>IF(M32="","",IF(AND('miRNA Table'!$F$4="YES",'miRNA Table'!$F$6="YES"),M32-M$103,M32))</f>
        <v/>
      </c>
      <c r="AN32" s="149" t="str">
        <f>IF(N32="","",IF(AND('miRNA Table'!$F$4="YES",'miRNA Table'!$F$6="YES"),N32-N$103,N32))</f>
        <v/>
      </c>
      <c r="AO32" s="147">
        <f>IF(Q32="","",IF(AND('miRNA Table'!$F$4="YES",'miRNA Table'!$F$6="YES"),Q32-Q$103,Q32))</f>
        <v>27.23</v>
      </c>
      <c r="AP32" s="148">
        <f>IF(R32="","",IF(AND('miRNA Table'!$F$4="YES",'miRNA Table'!$F$6="YES"),R32-R$103,R32))</f>
        <v>27.15</v>
      </c>
      <c r="AQ32" s="148">
        <f>IF(S32="","",IF(AND('miRNA Table'!$F$4="YES",'miRNA Table'!$F$6="YES"),S32-S$103,S32))</f>
        <v>27.24</v>
      </c>
      <c r="AR32" s="148" t="str">
        <f>IF(T32="","",IF(AND('miRNA Table'!$F$4="YES",'miRNA Table'!$F$6="YES"),T32-T$103,T32))</f>
        <v/>
      </c>
      <c r="AS32" s="148" t="str">
        <f>IF(U32="","",IF(AND('miRNA Table'!$F$4="YES",'miRNA Table'!$F$6="YES"),U32-U$103,U32))</f>
        <v/>
      </c>
      <c r="AT32" s="148" t="str">
        <f>IF(V32="","",IF(AND('miRNA Table'!$F$4="YES",'miRNA Table'!$F$6="YES"),V32-V$103,V32))</f>
        <v/>
      </c>
      <c r="AU32" s="148" t="str">
        <f>IF(W32="","",IF(AND('miRNA Table'!$F$4="YES",'miRNA Table'!$F$6="YES"),W32-W$103,W32))</f>
        <v/>
      </c>
      <c r="AV32" s="148" t="str">
        <f>IF(X32="","",IF(AND('miRNA Table'!$F$4="YES",'miRNA Table'!$F$6="YES"),X32-X$103,X32))</f>
        <v/>
      </c>
      <c r="AW32" s="148" t="str">
        <f>IF(Y32="","",IF(AND('miRNA Table'!$F$4="YES",'miRNA Table'!$F$6="YES"),Y32-Y$103,Y32))</f>
        <v/>
      </c>
      <c r="AX32" s="148" t="str">
        <f>IF(Z32="","",IF(AND('miRNA Table'!$F$4="YES",'miRNA Table'!$F$6="YES"),Z32-Z$103,Z32))</f>
        <v/>
      </c>
      <c r="AY32" s="148" t="str">
        <f>IF(AA32="","",IF(AND('miRNA Table'!$F$4="YES",'miRNA Table'!$F$6="YES"),AA32-AA$103,AA32))</f>
        <v/>
      </c>
      <c r="AZ32" s="149" t="str">
        <f>IF(AB32="","",IF(AND('miRNA Table'!$F$4="YES",'miRNA Table'!$F$6="YES"),AB32-AB$103,AB32))</f>
        <v/>
      </c>
      <c r="BY32" s="111" t="str">
        <f t="shared" si="16"/>
        <v>hsa-miR-148a-3p</v>
      </c>
      <c r="BZ32" s="112" t="s">
        <v>60</v>
      </c>
      <c r="CA32" s="113">
        <f t="shared" si="17"/>
        <v>1.9783333333333317</v>
      </c>
      <c r="CB32" s="113">
        <f t="shared" si="18"/>
        <v>1.8333333333333321</v>
      </c>
      <c r="CC32" s="113">
        <f t="shared" si="19"/>
        <v>1.7366666666666681</v>
      </c>
      <c r="CD32" s="113" t="str">
        <f t="shared" si="20"/>
        <v/>
      </c>
      <c r="CE32" s="113" t="str">
        <f t="shared" si="21"/>
        <v/>
      </c>
      <c r="CF32" s="113" t="str">
        <f t="shared" si="22"/>
        <v/>
      </c>
      <c r="CG32" s="113" t="str">
        <f t="shared" si="23"/>
        <v/>
      </c>
      <c r="CH32" s="113" t="str">
        <f t="shared" si="24"/>
        <v/>
      </c>
      <c r="CI32" s="113" t="str">
        <f t="shared" si="25"/>
        <v/>
      </c>
      <c r="CJ32" s="113" t="str">
        <f t="shared" si="26"/>
        <v/>
      </c>
      <c r="CK32" s="113" t="str">
        <f t="shared" si="27"/>
        <v/>
      </c>
      <c r="CL32" s="113" t="str">
        <f t="shared" si="28"/>
        <v/>
      </c>
      <c r="CM32" s="113">
        <f t="shared" si="29"/>
        <v>7.3766666666666652</v>
      </c>
      <c r="CN32" s="113">
        <f t="shared" si="30"/>
        <v>7.418333333333333</v>
      </c>
      <c r="CO32" s="113">
        <f t="shared" si="31"/>
        <v>7.3449999999999989</v>
      </c>
      <c r="CP32" s="113" t="str">
        <f t="shared" si="32"/>
        <v/>
      </c>
      <c r="CQ32" s="113" t="str">
        <f t="shared" si="33"/>
        <v/>
      </c>
      <c r="CR32" s="113" t="str">
        <f t="shared" si="34"/>
        <v/>
      </c>
      <c r="CS32" s="113" t="str">
        <f t="shared" si="35"/>
        <v/>
      </c>
      <c r="CT32" s="113" t="str">
        <f t="shared" si="36"/>
        <v/>
      </c>
      <c r="CU32" s="113" t="str">
        <f t="shared" si="37"/>
        <v/>
      </c>
      <c r="CV32" s="113" t="str">
        <f t="shared" si="38"/>
        <v/>
      </c>
      <c r="CW32" s="113" t="str">
        <f t="shared" si="39"/>
        <v/>
      </c>
      <c r="CX32" s="113" t="str">
        <f t="shared" si="40"/>
        <v/>
      </c>
      <c r="CY32" s="80">
        <f t="shared" si="41"/>
        <v>1.849444444444444</v>
      </c>
      <c r="CZ32" s="80">
        <f t="shared" si="42"/>
        <v>7.379999999999999</v>
      </c>
      <c r="DA32" s="114" t="str">
        <f t="shared" si="43"/>
        <v>hsa-miR-148a-3p</v>
      </c>
      <c r="DB32" s="112" t="s">
        <v>150</v>
      </c>
      <c r="DC32" s="115">
        <f t="shared" si="2"/>
        <v>0.25378288214649397</v>
      </c>
      <c r="DD32" s="115">
        <f t="shared" si="3"/>
        <v>0.28061551207734348</v>
      </c>
      <c r="DE32" s="115">
        <f t="shared" si="4"/>
        <v>0.30006216666631663</v>
      </c>
      <c r="DF32" s="115" t="str">
        <f t="shared" si="5"/>
        <v/>
      </c>
      <c r="DG32" s="115" t="str">
        <f t="shared" si="6"/>
        <v/>
      </c>
      <c r="DH32" s="115" t="str">
        <f t="shared" si="7"/>
        <v/>
      </c>
      <c r="DI32" s="115" t="str">
        <f t="shared" si="8"/>
        <v/>
      </c>
      <c r="DJ32" s="115" t="str">
        <f t="shared" si="9"/>
        <v/>
      </c>
      <c r="DK32" s="115" t="str">
        <f t="shared" si="10"/>
        <v/>
      </c>
      <c r="DL32" s="115" t="str">
        <f t="shared" si="11"/>
        <v/>
      </c>
      <c r="DM32" s="115" t="str">
        <f t="shared" si="44"/>
        <v/>
      </c>
      <c r="DN32" s="115" t="str">
        <f t="shared" si="45"/>
        <v/>
      </c>
      <c r="DO32" s="115">
        <f t="shared" ref="DO32:DT51" si="54">IF(CM32="","",POWER(2, -CM32))</f>
        <v>6.017305555912315E-3</v>
      </c>
      <c r="DP32" s="115">
        <f t="shared" si="54"/>
        <v>5.8460045472498627E-3</v>
      </c>
      <c r="DQ32" s="115">
        <f t="shared" si="54"/>
        <v>6.1508435669469091E-3</v>
      </c>
      <c r="DR32" s="115" t="str">
        <f t="shared" si="54"/>
        <v/>
      </c>
      <c r="DS32" s="115" t="str">
        <f t="shared" si="54"/>
        <v/>
      </c>
      <c r="DT32" s="115" t="str">
        <f t="shared" si="54"/>
        <v/>
      </c>
      <c r="DU32" s="115" t="str">
        <f t="shared" si="50"/>
        <v/>
      </c>
      <c r="DV32" s="115" t="str">
        <f t="shared" si="50"/>
        <v/>
      </c>
      <c r="DW32" s="115" t="str">
        <f t="shared" si="50"/>
        <v/>
      </c>
      <c r="DX32" s="115" t="str">
        <f t="shared" si="48"/>
        <v/>
      </c>
      <c r="DY32" s="115" t="str">
        <f t="shared" si="46"/>
        <v/>
      </c>
      <c r="DZ32" s="115" t="str">
        <f t="shared" si="47"/>
        <v/>
      </c>
    </row>
    <row r="33" spans="1:130" ht="15" customHeight="1" x14ac:dyDescent="0.25">
      <c r="A33" s="119" t="str">
        <f>'miRNA Table'!C32</f>
        <v>hsa-miR-134-5p</v>
      </c>
      <c r="B33" s="112" t="s">
        <v>61</v>
      </c>
      <c r="C33" s="113">
        <f>IF('Test Sample Data'!C32="","",IF(SUM('Test Sample Data'!C$3:C$98)&gt;10,IF(AND(ISNUMBER('Test Sample Data'!C32),'Test Sample Data'!C32&lt;$C$101,'Test Sample Data'!C32&gt;0),'Test Sample Data'!C32,$C$101),""))</f>
        <v>24.15</v>
      </c>
      <c r="D33" s="113">
        <f>IF('Test Sample Data'!D32="","",IF(SUM('Test Sample Data'!D$3:D$98)&gt;10,IF(AND(ISNUMBER('Test Sample Data'!D32),'Test Sample Data'!D32&lt;$C$101,'Test Sample Data'!D32&gt;0),'Test Sample Data'!D32,$C$101),""))</f>
        <v>24.33</v>
      </c>
      <c r="E33" s="113">
        <f>IF('Test Sample Data'!E32="","",IF(SUM('Test Sample Data'!E$3:E$98)&gt;10,IF(AND(ISNUMBER('Test Sample Data'!E32),'Test Sample Data'!E32&lt;$C$101,'Test Sample Data'!E32&gt;0),'Test Sample Data'!E32,$C$101),""))</f>
        <v>24.19</v>
      </c>
      <c r="F33" s="113" t="str">
        <f>IF('Test Sample Data'!F32="","",IF(SUM('Test Sample Data'!F$3:F$98)&gt;10,IF(AND(ISNUMBER('Test Sample Data'!F32),'Test Sample Data'!F32&lt;$C$101,'Test Sample Data'!F32&gt;0),'Test Sample Data'!F32,$C$101),""))</f>
        <v/>
      </c>
      <c r="G33" s="113" t="str">
        <f>IF('Test Sample Data'!G32="","",IF(SUM('Test Sample Data'!G$3:G$98)&gt;10,IF(AND(ISNUMBER('Test Sample Data'!G32),'Test Sample Data'!G32&lt;$C$101,'Test Sample Data'!G32&gt;0),'Test Sample Data'!G32,$C$101),""))</f>
        <v/>
      </c>
      <c r="H33" s="113" t="str">
        <f>IF('Test Sample Data'!H32="","",IF(SUM('Test Sample Data'!H$3:H$98)&gt;10,IF(AND(ISNUMBER('Test Sample Data'!H32),'Test Sample Data'!H32&lt;$C$101,'Test Sample Data'!H32&gt;0),'Test Sample Data'!H32,$C$101),""))</f>
        <v/>
      </c>
      <c r="I33" s="113" t="str">
        <f>IF('Test Sample Data'!I32="","",IF(SUM('Test Sample Data'!I$3:I$98)&gt;10,IF(AND(ISNUMBER('Test Sample Data'!I32),'Test Sample Data'!I32&lt;$C$101,'Test Sample Data'!I32&gt;0),'Test Sample Data'!I32,$C$101),""))</f>
        <v/>
      </c>
      <c r="J33" s="113" t="str">
        <f>IF('Test Sample Data'!J32="","",IF(SUM('Test Sample Data'!J$3:J$98)&gt;10,IF(AND(ISNUMBER('Test Sample Data'!J32),'Test Sample Data'!J32&lt;$C$101,'Test Sample Data'!J32&gt;0),'Test Sample Data'!J32,$C$101),""))</f>
        <v/>
      </c>
      <c r="K33" s="113" t="str">
        <f>IF('Test Sample Data'!K32="","",IF(SUM('Test Sample Data'!K$3:K$98)&gt;10,IF(AND(ISNUMBER('Test Sample Data'!K32),'Test Sample Data'!K32&lt;$C$101,'Test Sample Data'!K32&gt;0),'Test Sample Data'!K32,$C$101),""))</f>
        <v/>
      </c>
      <c r="L33" s="113" t="str">
        <f>IF('Test Sample Data'!L32="","",IF(SUM('Test Sample Data'!L$3:L$98)&gt;10,IF(AND(ISNUMBER('Test Sample Data'!L32),'Test Sample Data'!L32&lt;$C$101,'Test Sample Data'!L32&gt;0),'Test Sample Data'!L32,$C$101),""))</f>
        <v/>
      </c>
      <c r="M33" s="113" t="str">
        <f>IF('Test Sample Data'!M32="","",IF(SUM('Test Sample Data'!M$3:M$98)&gt;10,IF(AND(ISNUMBER('Test Sample Data'!M32),'Test Sample Data'!M32&lt;$C$101,'Test Sample Data'!M32&gt;0),'Test Sample Data'!M32,$C$101),""))</f>
        <v/>
      </c>
      <c r="N33" s="113" t="str">
        <f>IF('Test Sample Data'!N32="","",IF(SUM('Test Sample Data'!N$3:N$98)&gt;10,IF(AND(ISNUMBER('Test Sample Data'!N32),'Test Sample Data'!N32&lt;$C$101,'Test Sample Data'!N32&gt;0),'Test Sample Data'!N32,$C$101),""))</f>
        <v/>
      </c>
      <c r="O33" s="112" t="str">
        <f>'miRNA Table'!C32</f>
        <v>hsa-miR-134-5p</v>
      </c>
      <c r="P33" s="112" t="s">
        <v>61</v>
      </c>
      <c r="Q33" s="113">
        <f>IF('Control Sample Data'!C32="","",IF(SUM('Control Sample Data'!C$3:C$98)&gt;10,IF(AND(ISNUMBER('Control Sample Data'!C32),'Control Sample Data'!C32&lt;$C$101,'Control Sample Data'!C32&gt;0),'Control Sample Data'!C32,$C$101),""))</f>
        <v>31.06</v>
      </c>
      <c r="R33" s="113">
        <f>IF('Control Sample Data'!D32="","",IF(SUM('Control Sample Data'!D$3:D$98)&gt;10,IF(AND(ISNUMBER('Control Sample Data'!D32),'Control Sample Data'!D32&lt;$C$101,'Control Sample Data'!D32&gt;0),'Control Sample Data'!D32,$C$101),""))</f>
        <v>31.12</v>
      </c>
      <c r="S33" s="113">
        <f>IF('Control Sample Data'!E32="","",IF(SUM('Control Sample Data'!E$3:E$98)&gt;10,IF(AND(ISNUMBER('Control Sample Data'!E32),'Control Sample Data'!E32&lt;$C$101,'Control Sample Data'!E32&gt;0),'Control Sample Data'!E32,$C$101),""))</f>
        <v>31.19</v>
      </c>
      <c r="T33" s="113" t="str">
        <f>IF('Control Sample Data'!F32="","",IF(SUM('Control Sample Data'!F$3:F$98)&gt;10,IF(AND(ISNUMBER('Control Sample Data'!F32),'Control Sample Data'!F32&lt;$C$101,'Control Sample Data'!F32&gt;0),'Control Sample Data'!F32,$C$101),""))</f>
        <v/>
      </c>
      <c r="U33" s="113" t="str">
        <f>IF('Control Sample Data'!G32="","",IF(SUM('Control Sample Data'!G$3:G$98)&gt;10,IF(AND(ISNUMBER('Control Sample Data'!G32),'Control Sample Data'!G32&lt;$C$101,'Control Sample Data'!G32&gt;0),'Control Sample Data'!G32,$C$101),""))</f>
        <v/>
      </c>
      <c r="V33" s="113" t="str">
        <f>IF('Control Sample Data'!H32="","",IF(SUM('Control Sample Data'!H$3:H$98)&gt;10,IF(AND(ISNUMBER('Control Sample Data'!H32),'Control Sample Data'!H32&lt;$C$101,'Control Sample Data'!H32&gt;0),'Control Sample Data'!H32,$C$101),""))</f>
        <v/>
      </c>
      <c r="W33" s="113" t="str">
        <f>IF('Control Sample Data'!I32="","",IF(SUM('Control Sample Data'!I$3:I$98)&gt;10,IF(AND(ISNUMBER('Control Sample Data'!I32),'Control Sample Data'!I32&lt;$C$101,'Control Sample Data'!I32&gt;0),'Control Sample Data'!I32,$C$101),""))</f>
        <v/>
      </c>
      <c r="X33" s="113" t="str">
        <f>IF('Control Sample Data'!J32="","",IF(SUM('Control Sample Data'!J$3:J$98)&gt;10,IF(AND(ISNUMBER('Control Sample Data'!J32),'Control Sample Data'!J32&lt;$C$101,'Control Sample Data'!J32&gt;0),'Control Sample Data'!J32,$C$101),""))</f>
        <v/>
      </c>
      <c r="Y33" s="113" t="str">
        <f>IF('Control Sample Data'!K32="","",IF(SUM('Control Sample Data'!K$3:K$98)&gt;10,IF(AND(ISNUMBER('Control Sample Data'!K32),'Control Sample Data'!K32&lt;$C$101,'Control Sample Data'!K32&gt;0),'Control Sample Data'!K32,$C$101),""))</f>
        <v/>
      </c>
      <c r="Z33" s="113" t="str">
        <f>IF('Control Sample Data'!L32="","",IF(SUM('Control Sample Data'!L$3:L$98)&gt;10,IF(AND(ISNUMBER('Control Sample Data'!L32),'Control Sample Data'!L32&lt;$C$101,'Control Sample Data'!L32&gt;0),'Control Sample Data'!L32,$C$101),""))</f>
        <v/>
      </c>
      <c r="AA33" s="113" t="str">
        <f>IF('Control Sample Data'!M32="","",IF(SUM('Control Sample Data'!M$3:M$98)&gt;10,IF(AND(ISNUMBER('Control Sample Data'!M32),'Control Sample Data'!M32&lt;$C$101,'Control Sample Data'!M32&gt;0),'Control Sample Data'!M32,$C$101),""))</f>
        <v/>
      </c>
      <c r="AB33" s="144" t="str">
        <f>IF('Control Sample Data'!N32="","",IF(SUM('Control Sample Data'!N$3:N$98)&gt;10,IF(AND(ISNUMBER('Control Sample Data'!N32),'Control Sample Data'!N32&lt;$C$101,'Control Sample Data'!N32&gt;0),'Control Sample Data'!N32,$C$101),""))</f>
        <v/>
      </c>
      <c r="AC33" s="147">
        <f>IF(C33="","",IF(AND('miRNA Table'!$F$4="YES",'miRNA Table'!$F$6="YES"),C33-C$103,C33))</f>
        <v>24.15</v>
      </c>
      <c r="AD33" s="148">
        <f>IF(D33="","",IF(AND('miRNA Table'!$F$4="YES",'miRNA Table'!$F$6="YES"),D33-D$103,D33))</f>
        <v>24.33</v>
      </c>
      <c r="AE33" s="148">
        <f>IF(E33="","",IF(AND('miRNA Table'!$F$4="YES",'miRNA Table'!$F$6="YES"),E33-E$103,E33))</f>
        <v>24.19</v>
      </c>
      <c r="AF33" s="148" t="str">
        <f>IF(F33="","",IF(AND('miRNA Table'!$F$4="YES",'miRNA Table'!$F$6="YES"),F33-F$103,F33))</f>
        <v/>
      </c>
      <c r="AG33" s="148" t="str">
        <f>IF(G33="","",IF(AND('miRNA Table'!$F$4="YES",'miRNA Table'!$F$6="YES"),G33-G$103,G33))</f>
        <v/>
      </c>
      <c r="AH33" s="148" t="str">
        <f>IF(H33="","",IF(AND('miRNA Table'!$F$4="YES",'miRNA Table'!$F$6="YES"),H33-H$103,H33))</f>
        <v/>
      </c>
      <c r="AI33" s="148" t="str">
        <f>IF(I33="","",IF(AND('miRNA Table'!$F$4="YES",'miRNA Table'!$F$6="YES"),I33-I$103,I33))</f>
        <v/>
      </c>
      <c r="AJ33" s="148" t="str">
        <f>IF(J33="","",IF(AND('miRNA Table'!$F$4="YES",'miRNA Table'!$F$6="YES"),J33-J$103,J33))</f>
        <v/>
      </c>
      <c r="AK33" s="148" t="str">
        <f>IF(K33="","",IF(AND('miRNA Table'!$F$4="YES",'miRNA Table'!$F$6="YES"),K33-K$103,K33))</f>
        <v/>
      </c>
      <c r="AL33" s="148" t="str">
        <f>IF(L33="","",IF(AND('miRNA Table'!$F$4="YES",'miRNA Table'!$F$6="YES"),L33-L$103,L33))</f>
        <v/>
      </c>
      <c r="AM33" s="148" t="str">
        <f>IF(M33="","",IF(AND('miRNA Table'!$F$4="YES",'miRNA Table'!$F$6="YES"),M33-M$103,M33))</f>
        <v/>
      </c>
      <c r="AN33" s="149" t="str">
        <f>IF(N33="","",IF(AND('miRNA Table'!$F$4="YES",'miRNA Table'!$F$6="YES"),N33-N$103,N33))</f>
        <v/>
      </c>
      <c r="AO33" s="147">
        <f>IF(Q33="","",IF(AND('miRNA Table'!$F$4="YES",'miRNA Table'!$F$6="YES"),Q33-Q$103,Q33))</f>
        <v>31.06</v>
      </c>
      <c r="AP33" s="148">
        <f>IF(R33="","",IF(AND('miRNA Table'!$F$4="YES",'miRNA Table'!$F$6="YES"),R33-R$103,R33))</f>
        <v>31.12</v>
      </c>
      <c r="AQ33" s="148">
        <f>IF(S33="","",IF(AND('miRNA Table'!$F$4="YES",'miRNA Table'!$F$6="YES"),S33-S$103,S33))</f>
        <v>31.19</v>
      </c>
      <c r="AR33" s="148" t="str">
        <f>IF(T33="","",IF(AND('miRNA Table'!$F$4="YES",'miRNA Table'!$F$6="YES"),T33-T$103,T33))</f>
        <v/>
      </c>
      <c r="AS33" s="148" t="str">
        <f>IF(U33="","",IF(AND('miRNA Table'!$F$4="YES",'miRNA Table'!$F$6="YES"),U33-U$103,U33))</f>
        <v/>
      </c>
      <c r="AT33" s="148" t="str">
        <f>IF(V33="","",IF(AND('miRNA Table'!$F$4="YES",'miRNA Table'!$F$6="YES"),V33-V$103,V33))</f>
        <v/>
      </c>
      <c r="AU33" s="148" t="str">
        <f>IF(W33="","",IF(AND('miRNA Table'!$F$4="YES",'miRNA Table'!$F$6="YES"),W33-W$103,W33))</f>
        <v/>
      </c>
      <c r="AV33" s="148" t="str">
        <f>IF(X33="","",IF(AND('miRNA Table'!$F$4="YES",'miRNA Table'!$F$6="YES"),X33-X$103,X33))</f>
        <v/>
      </c>
      <c r="AW33" s="148" t="str">
        <f>IF(Y33="","",IF(AND('miRNA Table'!$F$4="YES",'miRNA Table'!$F$6="YES"),Y33-Y$103,Y33))</f>
        <v/>
      </c>
      <c r="AX33" s="148" t="str">
        <f>IF(Z33="","",IF(AND('miRNA Table'!$F$4="YES",'miRNA Table'!$F$6="YES"),Z33-Z$103,Z33))</f>
        <v/>
      </c>
      <c r="AY33" s="148" t="str">
        <f>IF(AA33="","",IF(AND('miRNA Table'!$F$4="YES",'miRNA Table'!$F$6="YES"),AA33-AA$103,AA33))</f>
        <v/>
      </c>
      <c r="AZ33" s="149" t="str">
        <f>IF(AB33="","",IF(AND('miRNA Table'!$F$4="YES",'miRNA Table'!$F$6="YES"),AB33-AB$103,AB33))</f>
        <v/>
      </c>
      <c r="BY33" s="111" t="str">
        <f t="shared" si="16"/>
        <v>hsa-miR-134-5p</v>
      </c>
      <c r="BZ33" s="112" t="s">
        <v>61</v>
      </c>
      <c r="CA33" s="113">
        <f t="shared" si="17"/>
        <v>4.6183333333333287</v>
      </c>
      <c r="CB33" s="113">
        <f t="shared" si="18"/>
        <v>4.7033333333333296</v>
      </c>
      <c r="CC33" s="113">
        <f t="shared" si="19"/>
        <v>4.6066666666666691</v>
      </c>
      <c r="CD33" s="113" t="str">
        <f t="shared" si="20"/>
        <v/>
      </c>
      <c r="CE33" s="113" t="str">
        <f t="shared" si="21"/>
        <v/>
      </c>
      <c r="CF33" s="113" t="str">
        <f t="shared" si="22"/>
        <v/>
      </c>
      <c r="CG33" s="113" t="str">
        <f t="shared" si="23"/>
        <v/>
      </c>
      <c r="CH33" s="113" t="str">
        <f t="shared" si="24"/>
        <v/>
      </c>
      <c r="CI33" s="113" t="str">
        <f t="shared" si="25"/>
        <v/>
      </c>
      <c r="CJ33" s="113" t="str">
        <f t="shared" si="26"/>
        <v/>
      </c>
      <c r="CK33" s="113" t="str">
        <f t="shared" si="27"/>
        <v/>
      </c>
      <c r="CL33" s="113" t="str">
        <f t="shared" si="28"/>
        <v/>
      </c>
      <c r="CM33" s="113">
        <f t="shared" si="29"/>
        <v>11.206666666666663</v>
      </c>
      <c r="CN33" s="113">
        <f t="shared" si="30"/>
        <v>11.388333333333335</v>
      </c>
      <c r="CO33" s="113">
        <f t="shared" si="31"/>
        <v>11.295000000000002</v>
      </c>
      <c r="CP33" s="113" t="str">
        <f t="shared" si="32"/>
        <v/>
      </c>
      <c r="CQ33" s="113" t="str">
        <f t="shared" si="33"/>
        <v/>
      </c>
      <c r="CR33" s="113" t="str">
        <f t="shared" si="34"/>
        <v/>
      </c>
      <c r="CS33" s="113" t="str">
        <f t="shared" si="35"/>
        <v/>
      </c>
      <c r="CT33" s="113" t="str">
        <f t="shared" si="36"/>
        <v/>
      </c>
      <c r="CU33" s="113" t="str">
        <f t="shared" si="37"/>
        <v/>
      </c>
      <c r="CV33" s="113" t="str">
        <f t="shared" si="38"/>
        <v/>
      </c>
      <c r="CW33" s="113" t="str">
        <f t="shared" si="39"/>
        <v/>
      </c>
      <c r="CX33" s="113" t="str">
        <f t="shared" si="40"/>
        <v/>
      </c>
      <c r="CY33" s="80">
        <f t="shared" si="41"/>
        <v>4.6427777777777761</v>
      </c>
      <c r="CZ33" s="80">
        <f t="shared" si="42"/>
        <v>11.296666666666667</v>
      </c>
      <c r="DA33" s="114" t="str">
        <f t="shared" si="43"/>
        <v>hsa-miR-134-5p</v>
      </c>
      <c r="DB33" s="112" t="s">
        <v>151</v>
      </c>
      <c r="DC33" s="115">
        <f t="shared" si="2"/>
        <v>4.0713940413120688E-2</v>
      </c>
      <c r="DD33" s="115">
        <f t="shared" si="3"/>
        <v>3.8384473417786821E-2</v>
      </c>
      <c r="DE33" s="115">
        <f t="shared" si="4"/>
        <v>4.1044517371200032E-2</v>
      </c>
      <c r="DF33" s="115" t="str">
        <f t="shared" si="5"/>
        <v/>
      </c>
      <c r="DG33" s="115" t="str">
        <f t="shared" si="6"/>
        <v/>
      </c>
      <c r="DH33" s="115" t="str">
        <f t="shared" si="7"/>
        <v/>
      </c>
      <c r="DI33" s="115" t="str">
        <f t="shared" si="8"/>
        <v/>
      </c>
      <c r="DJ33" s="115" t="str">
        <f t="shared" si="9"/>
        <v/>
      </c>
      <c r="DK33" s="115" t="str">
        <f t="shared" si="10"/>
        <v/>
      </c>
      <c r="DL33" s="115" t="str">
        <f t="shared" si="11"/>
        <v/>
      </c>
      <c r="DM33" s="115" t="str">
        <f t="shared" si="44"/>
        <v/>
      </c>
      <c r="DN33" s="115" t="str">
        <f t="shared" si="45"/>
        <v/>
      </c>
      <c r="DO33" s="115">
        <f t="shared" si="54"/>
        <v>4.2311379191526668E-4</v>
      </c>
      <c r="DP33" s="115">
        <f t="shared" si="54"/>
        <v>3.7305259560509326E-4</v>
      </c>
      <c r="DQ33" s="115">
        <f t="shared" si="54"/>
        <v>3.9798453730596891E-4</v>
      </c>
      <c r="DR33" s="115" t="str">
        <f t="shared" si="54"/>
        <v/>
      </c>
      <c r="DS33" s="115" t="str">
        <f t="shared" si="54"/>
        <v/>
      </c>
      <c r="DT33" s="115" t="str">
        <f t="shared" si="54"/>
        <v/>
      </c>
      <c r="DU33" s="115" t="str">
        <f t="shared" si="50"/>
        <v/>
      </c>
      <c r="DV33" s="115" t="str">
        <f t="shared" si="50"/>
        <v/>
      </c>
      <c r="DW33" s="115" t="str">
        <f t="shared" si="50"/>
        <v/>
      </c>
      <c r="DX33" s="115" t="str">
        <f t="shared" si="48"/>
        <v/>
      </c>
      <c r="DY33" s="115" t="str">
        <f t="shared" si="46"/>
        <v/>
      </c>
      <c r="DZ33" s="115" t="str">
        <f t="shared" si="47"/>
        <v/>
      </c>
    </row>
    <row r="34" spans="1:130" ht="15" customHeight="1" x14ac:dyDescent="0.25">
      <c r="A34" s="119" t="str">
        <f>'miRNA Table'!C33</f>
        <v>hsa-let-7g-5p</v>
      </c>
      <c r="B34" s="112" t="s">
        <v>62</v>
      </c>
      <c r="C34" s="113">
        <f>IF('Test Sample Data'!C33="","",IF(SUM('Test Sample Data'!C$3:C$98)&gt;10,IF(AND(ISNUMBER('Test Sample Data'!C33),'Test Sample Data'!C33&lt;$C$101,'Test Sample Data'!C33&gt;0),'Test Sample Data'!C33,$C$101),""))</f>
        <v>27.2</v>
      </c>
      <c r="D34" s="113">
        <f>IF('Test Sample Data'!D33="","",IF(SUM('Test Sample Data'!D$3:D$98)&gt;10,IF(AND(ISNUMBER('Test Sample Data'!D33),'Test Sample Data'!D33&lt;$C$101,'Test Sample Data'!D33&gt;0),'Test Sample Data'!D33,$C$101),""))</f>
        <v>27.24</v>
      </c>
      <c r="E34" s="113">
        <f>IF('Test Sample Data'!E33="","",IF(SUM('Test Sample Data'!E$3:E$98)&gt;10,IF(AND(ISNUMBER('Test Sample Data'!E33),'Test Sample Data'!E33&lt;$C$101,'Test Sample Data'!E33&gt;0),'Test Sample Data'!E33,$C$101),""))</f>
        <v>27.14</v>
      </c>
      <c r="F34" s="113" t="str">
        <f>IF('Test Sample Data'!F33="","",IF(SUM('Test Sample Data'!F$3:F$98)&gt;10,IF(AND(ISNUMBER('Test Sample Data'!F33),'Test Sample Data'!F33&lt;$C$101,'Test Sample Data'!F33&gt;0),'Test Sample Data'!F33,$C$101),""))</f>
        <v/>
      </c>
      <c r="G34" s="113" t="str">
        <f>IF('Test Sample Data'!G33="","",IF(SUM('Test Sample Data'!G$3:G$98)&gt;10,IF(AND(ISNUMBER('Test Sample Data'!G33),'Test Sample Data'!G33&lt;$C$101,'Test Sample Data'!G33&gt;0),'Test Sample Data'!G33,$C$101),""))</f>
        <v/>
      </c>
      <c r="H34" s="113" t="str">
        <f>IF('Test Sample Data'!H33="","",IF(SUM('Test Sample Data'!H$3:H$98)&gt;10,IF(AND(ISNUMBER('Test Sample Data'!H33),'Test Sample Data'!H33&lt;$C$101,'Test Sample Data'!H33&gt;0),'Test Sample Data'!H33,$C$101),""))</f>
        <v/>
      </c>
      <c r="I34" s="113" t="str">
        <f>IF('Test Sample Data'!I33="","",IF(SUM('Test Sample Data'!I$3:I$98)&gt;10,IF(AND(ISNUMBER('Test Sample Data'!I33),'Test Sample Data'!I33&lt;$C$101,'Test Sample Data'!I33&gt;0),'Test Sample Data'!I33,$C$101),""))</f>
        <v/>
      </c>
      <c r="J34" s="113" t="str">
        <f>IF('Test Sample Data'!J33="","",IF(SUM('Test Sample Data'!J$3:J$98)&gt;10,IF(AND(ISNUMBER('Test Sample Data'!J33),'Test Sample Data'!J33&lt;$C$101,'Test Sample Data'!J33&gt;0),'Test Sample Data'!J33,$C$101),""))</f>
        <v/>
      </c>
      <c r="K34" s="113" t="str">
        <f>IF('Test Sample Data'!K33="","",IF(SUM('Test Sample Data'!K$3:K$98)&gt;10,IF(AND(ISNUMBER('Test Sample Data'!K33),'Test Sample Data'!K33&lt;$C$101,'Test Sample Data'!K33&gt;0),'Test Sample Data'!K33,$C$101),""))</f>
        <v/>
      </c>
      <c r="L34" s="113" t="str">
        <f>IF('Test Sample Data'!L33="","",IF(SUM('Test Sample Data'!L$3:L$98)&gt;10,IF(AND(ISNUMBER('Test Sample Data'!L33),'Test Sample Data'!L33&lt;$C$101,'Test Sample Data'!L33&gt;0),'Test Sample Data'!L33,$C$101),""))</f>
        <v/>
      </c>
      <c r="M34" s="113" t="str">
        <f>IF('Test Sample Data'!M33="","",IF(SUM('Test Sample Data'!M$3:M$98)&gt;10,IF(AND(ISNUMBER('Test Sample Data'!M33),'Test Sample Data'!M33&lt;$C$101,'Test Sample Data'!M33&gt;0),'Test Sample Data'!M33,$C$101),""))</f>
        <v/>
      </c>
      <c r="N34" s="113" t="str">
        <f>IF('Test Sample Data'!N33="","",IF(SUM('Test Sample Data'!N$3:N$98)&gt;10,IF(AND(ISNUMBER('Test Sample Data'!N33),'Test Sample Data'!N33&lt;$C$101,'Test Sample Data'!N33&gt;0),'Test Sample Data'!N33,$C$101),""))</f>
        <v/>
      </c>
      <c r="O34" s="112" t="str">
        <f>'miRNA Table'!C33</f>
        <v>hsa-let-7g-5p</v>
      </c>
      <c r="P34" s="112" t="s">
        <v>62</v>
      </c>
      <c r="Q34" s="113">
        <f>IF('Control Sample Data'!C33="","",IF(SUM('Control Sample Data'!C$3:C$98)&gt;10,IF(AND(ISNUMBER('Control Sample Data'!C33),'Control Sample Data'!C33&lt;$C$101,'Control Sample Data'!C33&gt;0),'Control Sample Data'!C33,$C$101),""))</f>
        <v>27.09</v>
      </c>
      <c r="R34" s="113">
        <f>IF('Control Sample Data'!D33="","",IF(SUM('Control Sample Data'!D$3:D$98)&gt;10,IF(AND(ISNUMBER('Control Sample Data'!D33),'Control Sample Data'!D33&lt;$C$101,'Control Sample Data'!D33&gt;0),'Control Sample Data'!D33,$C$101),""))</f>
        <v>27.24</v>
      </c>
      <c r="S34" s="113">
        <f>IF('Control Sample Data'!E33="","",IF(SUM('Control Sample Data'!E$3:E$98)&gt;10,IF(AND(ISNUMBER('Control Sample Data'!E33),'Control Sample Data'!E33&lt;$C$101,'Control Sample Data'!E33&gt;0),'Control Sample Data'!E33,$C$101),""))</f>
        <v>27.24</v>
      </c>
      <c r="T34" s="113" t="str">
        <f>IF('Control Sample Data'!F33="","",IF(SUM('Control Sample Data'!F$3:F$98)&gt;10,IF(AND(ISNUMBER('Control Sample Data'!F33),'Control Sample Data'!F33&lt;$C$101,'Control Sample Data'!F33&gt;0),'Control Sample Data'!F33,$C$101),""))</f>
        <v/>
      </c>
      <c r="U34" s="113" t="str">
        <f>IF('Control Sample Data'!G33="","",IF(SUM('Control Sample Data'!G$3:G$98)&gt;10,IF(AND(ISNUMBER('Control Sample Data'!G33),'Control Sample Data'!G33&lt;$C$101,'Control Sample Data'!G33&gt;0),'Control Sample Data'!G33,$C$101),""))</f>
        <v/>
      </c>
      <c r="V34" s="113" t="str">
        <f>IF('Control Sample Data'!H33="","",IF(SUM('Control Sample Data'!H$3:H$98)&gt;10,IF(AND(ISNUMBER('Control Sample Data'!H33),'Control Sample Data'!H33&lt;$C$101,'Control Sample Data'!H33&gt;0),'Control Sample Data'!H33,$C$101),""))</f>
        <v/>
      </c>
      <c r="W34" s="113" t="str">
        <f>IF('Control Sample Data'!I33="","",IF(SUM('Control Sample Data'!I$3:I$98)&gt;10,IF(AND(ISNUMBER('Control Sample Data'!I33),'Control Sample Data'!I33&lt;$C$101,'Control Sample Data'!I33&gt;0),'Control Sample Data'!I33,$C$101),""))</f>
        <v/>
      </c>
      <c r="X34" s="113" t="str">
        <f>IF('Control Sample Data'!J33="","",IF(SUM('Control Sample Data'!J$3:J$98)&gt;10,IF(AND(ISNUMBER('Control Sample Data'!J33),'Control Sample Data'!J33&lt;$C$101,'Control Sample Data'!J33&gt;0),'Control Sample Data'!J33,$C$101),""))</f>
        <v/>
      </c>
      <c r="Y34" s="113" t="str">
        <f>IF('Control Sample Data'!K33="","",IF(SUM('Control Sample Data'!K$3:K$98)&gt;10,IF(AND(ISNUMBER('Control Sample Data'!K33),'Control Sample Data'!K33&lt;$C$101,'Control Sample Data'!K33&gt;0),'Control Sample Data'!K33,$C$101),""))</f>
        <v/>
      </c>
      <c r="Z34" s="113" t="str">
        <f>IF('Control Sample Data'!L33="","",IF(SUM('Control Sample Data'!L$3:L$98)&gt;10,IF(AND(ISNUMBER('Control Sample Data'!L33),'Control Sample Data'!L33&lt;$C$101,'Control Sample Data'!L33&gt;0),'Control Sample Data'!L33,$C$101),""))</f>
        <v/>
      </c>
      <c r="AA34" s="113" t="str">
        <f>IF('Control Sample Data'!M33="","",IF(SUM('Control Sample Data'!M$3:M$98)&gt;10,IF(AND(ISNUMBER('Control Sample Data'!M33),'Control Sample Data'!M33&lt;$C$101,'Control Sample Data'!M33&gt;0),'Control Sample Data'!M33,$C$101),""))</f>
        <v/>
      </c>
      <c r="AB34" s="144" t="str">
        <f>IF('Control Sample Data'!N33="","",IF(SUM('Control Sample Data'!N$3:N$98)&gt;10,IF(AND(ISNUMBER('Control Sample Data'!N33),'Control Sample Data'!N33&lt;$C$101,'Control Sample Data'!N33&gt;0),'Control Sample Data'!N33,$C$101),""))</f>
        <v/>
      </c>
      <c r="AC34" s="147">
        <f>IF(C34="","",IF(AND('miRNA Table'!$F$4="YES",'miRNA Table'!$F$6="YES"),C34-C$103,C34))</f>
        <v>27.2</v>
      </c>
      <c r="AD34" s="148">
        <f>IF(D34="","",IF(AND('miRNA Table'!$F$4="YES",'miRNA Table'!$F$6="YES"),D34-D$103,D34))</f>
        <v>27.24</v>
      </c>
      <c r="AE34" s="148">
        <f>IF(E34="","",IF(AND('miRNA Table'!$F$4="YES",'miRNA Table'!$F$6="YES"),E34-E$103,E34))</f>
        <v>27.14</v>
      </c>
      <c r="AF34" s="148" t="str">
        <f>IF(F34="","",IF(AND('miRNA Table'!$F$4="YES",'miRNA Table'!$F$6="YES"),F34-F$103,F34))</f>
        <v/>
      </c>
      <c r="AG34" s="148" t="str">
        <f>IF(G34="","",IF(AND('miRNA Table'!$F$4="YES",'miRNA Table'!$F$6="YES"),G34-G$103,G34))</f>
        <v/>
      </c>
      <c r="AH34" s="148" t="str">
        <f>IF(H34="","",IF(AND('miRNA Table'!$F$4="YES",'miRNA Table'!$F$6="YES"),H34-H$103,H34))</f>
        <v/>
      </c>
      <c r="AI34" s="148" t="str">
        <f>IF(I34="","",IF(AND('miRNA Table'!$F$4="YES",'miRNA Table'!$F$6="YES"),I34-I$103,I34))</f>
        <v/>
      </c>
      <c r="AJ34" s="148" t="str">
        <f>IF(J34="","",IF(AND('miRNA Table'!$F$4="YES",'miRNA Table'!$F$6="YES"),J34-J$103,J34))</f>
        <v/>
      </c>
      <c r="AK34" s="148" t="str">
        <f>IF(K34="","",IF(AND('miRNA Table'!$F$4="YES",'miRNA Table'!$F$6="YES"),K34-K$103,K34))</f>
        <v/>
      </c>
      <c r="AL34" s="148" t="str">
        <f>IF(L34="","",IF(AND('miRNA Table'!$F$4="YES",'miRNA Table'!$F$6="YES"),L34-L$103,L34))</f>
        <v/>
      </c>
      <c r="AM34" s="148" t="str">
        <f>IF(M34="","",IF(AND('miRNA Table'!$F$4="YES",'miRNA Table'!$F$6="YES"),M34-M$103,M34))</f>
        <v/>
      </c>
      <c r="AN34" s="149" t="str">
        <f>IF(N34="","",IF(AND('miRNA Table'!$F$4="YES",'miRNA Table'!$F$6="YES"),N34-N$103,N34))</f>
        <v/>
      </c>
      <c r="AO34" s="147">
        <f>IF(Q34="","",IF(AND('miRNA Table'!$F$4="YES",'miRNA Table'!$F$6="YES"),Q34-Q$103,Q34))</f>
        <v>27.09</v>
      </c>
      <c r="AP34" s="148">
        <f>IF(R34="","",IF(AND('miRNA Table'!$F$4="YES",'miRNA Table'!$F$6="YES"),R34-R$103,R34))</f>
        <v>27.24</v>
      </c>
      <c r="AQ34" s="148">
        <f>IF(S34="","",IF(AND('miRNA Table'!$F$4="YES",'miRNA Table'!$F$6="YES"),S34-S$103,S34))</f>
        <v>27.24</v>
      </c>
      <c r="AR34" s="148" t="str">
        <f>IF(T34="","",IF(AND('miRNA Table'!$F$4="YES",'miRNA Table'!$F$6="YES"),T34-T$103,T34))</f>
        <v/>
      </c>
      <c r="AS34" s="148" t="str">
        <f>IF(U34="","",IF(AND('miRNA Table'!$F$4="YES",'miRNA Table'!$F$6="YES"),U34-U$103,U34))</f>
        <v/>
      </c>
      <c r="AT34" s="148" t="str">
        <f>IF(V34="","",IF(AND('miRNA Table'!$F$4="YES",'miRNA Table'!$F$6="YES"),V34-V$103,V34))</f>
        <v/>
      </c>
      <c r="AU34" s="148" t="str">
        <f>IF(W34="","",IF(AND('miRNA Table'!$F$4="YES",'miRNA Table'!$F$6="YES"),W34-W$103,W34))</f>
        <v/>
      </c>
      <c r="AV34" s="148" t="str">
        <f>IF(X34="","",IF(AND('miRNA Table'!$F$4="YES",'miRNA Table'!$F$6="YES"),X34-X$103,X34))</f>
        <v/>
      </c>
      <c r="AW34" s="148" t="str">
        <f>IF(Y34="","",IF(AND('miRNA Table'!$F$4="YES",'miRNA Table'!$F$6="YES"),Y34-Y$103,Y34))</f>
        <v/>
      </c>
      <c r="AX34" s="148" t="str">
        <f>IF(Z34="","",IF(AND('miRNA Table'!$F$4="YES",'miRNA Table'!$F$6="YES"),Z34-Z$103,Z34))</f>
        <v/>
      </c>
      <c r="AY34" s="148" t="str">
        <f>IF(AA34="","",IF(AND('miRNA Table'!$F$4="YES",'miRNA Table'!$F$6="YES"),AA34-AA$103,AA34))</f>
        <v/>
      </c>
      <c r="AZ34" s="149" t="str">
        <f>IF(AB34="","",IF(AND('miRNA Table'!$F$4="YES",'miRNA Table'!$F$6="YES"),AB34-AB$103,AB34))</f>
        <v/>
      </c>
      <c r="BY34" s="111" t="str">
        <f t="shared" si="16"/>
        <v>hsa-let-7g-5p</v>
      </c>
      <c r="BZ34" s="112" t="s">
        <v>62</v>
      </c>
      <c r="CA34" s="113">
        <f t="shared" si="17"/>
        <v>7.6683333333333294</v>
      </c>
      <c r="CB34" s="113">
        <f t="shared" si="18"/>
        <v>7.6133333333333297</v>
      </c>
      <c r="CC34" s="113">
        <f t="shared" si="19"/>
        <v>7.5566666666666684</v>
      </c>
      <c r="CD34" s="113" t="str">
        <f t="shared" si="20"/>
        <v/>
      </c>
      <c r="CE34" s="113" t="str">
        <f t="shared" si="21"/>
        <v/>
      </c>
      <c r="CF34" s="113" t="str">
        <f t="shared" si="22"/>
        <v/>
      </c>
      <c r="CG34" s="113" t="str">
        <f t="shared" si="23"/>
        <v/>
      </c>
      <c r="CH34" s="113" t="str">
        <f t="shared" si="24"/>
        <v/>
      </c>
      <c r="CI34" s="113" t="str">
        <f t="shared" si="25"/>
        <v/>
      </c>
      <c r="CJ34" s="113" t="str">
        <f t="shared" si="26"/>
        <v/>
      </c>
      <c r="CK34" s="113" t="str">
        <f t="shared" si="27"/>
        <v/>
      </c>
      <c r="CL34" s="113" t="str">
        <f t="shared" si="28"/>
        <v/>
      </c>
      <c r="CM34" s="113">
        <f t="shared" si="29"/>
        <v>7.2366666666666646</v>
      </c>
      <c r="CN34" s="113">
        <f t="shared" si="30"/>
        <v>7.5083333333333329</v>
      </c>
      <c r="CO34" s="113">
        <f t="shared" si="31"/>
        <v>7.3449999999999989</v>
      </c>
      <c r="CP34" s="113" t="str">
        <f t="shared" si="32"/>
        <v/>
      </c>
      <c r="CQ34" s="113" t="str">
        <f t="shared" si="33"/>
        <v/>
      </c>
      <c r="CR34" s="113" t="str">
        <f t="shared" si="34"/>
        <v/>
      </c>
      <c r="CS34" s="113" t="str">
        <f t="shared" si="35"/>
        <v/>
      </c>
      <c r="CT34" s="113" t="str">
        <f t="shared" si="36"/>
        <v/>
      </c>
      <c r="CU34" s="113" t="str">
        <f t="shared" si="37"/>
        <v/>
      </c>
      <c r="CV34" s="113" t="str">
        <f t="shared" si="38"/>
        <v/>
      </c>
      <c r="CW34" s="113" t="str">
        <f t="shared" si="39"/>
        <v/>
      </c>
      <c r="CX34" s="113" t="str">
        <f t="shared" si="40"/>
        <v/>
      </c>
      <c r="CY34" s="80">
        <f t="shared" si="41"/>
        <v>7.6127777777777759</v>
      </c>
      <c r="CZ34" s="80">
        <f t="shared" si="42"/>
        <v>7.3633333333333324</v>
      </c>
      <c r="DA34" s="114" t="str">
        <f t="shared" si="43"/>
        <v>hsa-let-7g-5p</v>
      </c>
      <c r="DB34" s="112" t="s">
        <v>152</v>
      </c>
      <c r="DC34" s="115">
        <f t="shared" si="2"/>
        <v>4.9158842673393353E-3</v>
      </c>
      <c r="DD34" s="115">
        <f t="shared" si="3"/>
        <v>5.1069111218832374E-3</v>
      </c>
      <c r="DE34" s="115">
        <f t="shared" si="4"/>
        <v>5.3114936438001933E-3</v>
      </c>
      <c r="DF34" s="115" t="str">
        <f t="shared" si="5"/>
        <v/>
      </c>
      <c r="DG34" s="115" t="str">
        <f t="shared" si="6"/>
        <v/>
      </c>
      <c r="DH34" s="115" t="str">
        <f t="shared" si="7"/>
        <v/>
      </c>
      <c r="DI34" s="115" t="str">
        <f t="shared" si="8"/>
        <v/>
      </c>
      <c r="DJ34" s="115" t="str">
        <f t="shared" si="9"/>
        <v/>
      </c>
      <c r="DK34" s="115" t="str">
        <f t="shared" si="10"/>
        <v/>
      </c>
      <c r="DL34" s="115" t="str">
        <f t="shared" si="11"/>
        <v/>
      </c>
      <c r="DM34" s="115" t="str">
        <f t="shared" si="44"/>
        <v/>
      </c>
      <c r="DN34" s="115" t="str">
        <f t="shared" si="45"/>
        <v/>
      </c>
      <c r="DO34" s="115">
        <f t="shared" si="54"/>
        <v>6.630499775852533E-3</v>
      </c>
      <c r="DP34" s="115">
        <f t="shared" si="54"/>
        <v>5.4924542641498061E-3</v>
      </c>
      <c r="DQ34" s="115">
        <f t="shared" si="54"/>
        <v>6.1508435669469091E-3</v>
      </c>
      <c r="DR34" s="115" t="str">
        <f t="shared" si="54"/>
        <v/>
      </c>
      <c r="DS34" s="115" t="str">
        <f t="shared" si="54"/>
        <v/>
      </c>
      <c r="DT34" s="115" t="str">
        <f t="shared" si="54"/>
        <v/>
      </c>
      <c r="DU34" s="115" t="str">
        <f t="shared" si="50"/>
        <v/>
      </c>
      <c r="DV34" s="115" t="str">
        <f t="shared" si="50"/>
        <v/>
      </c>
      <c r="DW34" s="115" t="str">
        <f t="shared" si="50"/>
        <v/>
      </c>
      <c r="DX34" s="115" t="str">
        <f t="shared" si="48"/>
        <v/>
      </c>
      <c r="DY34" s="115" t="str">
        <f t="shared" si="46"/>
        <v/>
      </c>
      <c r="DZ34" s="115" t="str">
        <f t="shared" si="47"/>
        <v/>
      </c>
    </row>
    <row r="35" spans="1:130" ht="15" customHeight="1" x14ac:dyDescent="0.25">
      <c r="A35" s="119" t="str">
        <f>'miRNA Table'!C34</f>
        <v>hsa-miR-138-5p</v>
      </c>
      <c r="B35" s="112" t="s">
        <v>63</v>
      </c>
      <c r="C35" s="113">
        <f>IF('Test Sample Data'!C34="","",IF(SUM('Test Sample Data'!C$3:C$98)&gt;10,IF(AND(ISNUMBER('Test Sample Data'!C34),'Test Sample Data'!C34&lt;$C$101,'Test Sample Data'!C34&gt;0),'Test Sample Data'!C34,$C$101),""))</f>
        <v>35</v>
      </c>
      <c r="D35" s="113">
        <f>IF('Test Sample Data'!D34="","",IF(SUM('Test Sample Data'!D$3:D$98)&gt;10,IF(AND(ISNUMBER('Test Sample Data'!D34),'Test Sample Data'!D34&lt;$C$101,'Test Sample Data'!D34&gt;0),'Test Sample Data'!D34,$C$101),""))</f>
        <v>35</v>
      </c>
      <c r="E35" s="113">
        <f>IF('Test Sample Data'!E34="","",IF(SUM('Test Sample Data'!E$3:E$98)&gt;10,IF(AND(ISNUMBER('Test Sample Data'!E34),'Test Sample Data'!E34&lt;$C$101,'Test Sample Data'!E34&gt;0),'Test Sample Data'!E34,$C$101),""))</f>
        <v>35</v>
      </c>
      <c r="F35" s="113" t="str">
        <f>IF('Test Sample Data'!F34="","",IF(SUM('Test Sample Data'!F$3:F$98)&gt;10,IF(AND(ISNUMBER('Test Sample Data'!F34),'Test Sample Data'!F34&lt;$C$101,'Test Sample Data'!F34&gt;0),'Test Sample Data'!F34,$C$101),""))</f>
        <v/>
      </c>
      <c r="G35" s="113" t="str">
        <f>IF('Test Sample Data'!G34="","",IF(SUM('Test Sample Data'!G$3:G$98)&gt;10,IF(AND(ISNUMBER('Test Sample Data'!G34),'Test Sample Data'!G34&lt;$C$101,'Test Sample Data'!G34&gt;0),'Test Sample Data'!G34,$C$101),""))</f>
        <v/>
      </c>
      <c r="H35" s="113" t="str">
        <f>IF('Test Sample Data'!H34="","",IF(SUM('Test Sample Data'!H$3:H$98)&gt;10,IF(AND(ISNUMBER('Test Sample Data'!H34),'Test Sample Data'!H34&lt;$C$101,'Test Sample Data'!H34&gt;0),'Test Sample Data'!H34,$C$101),""))</f>
        <v/>
      </c>
      <c r="I35" s="113" t="str">
        <f>IF('Test Sample Data'!I34="","",IF(SUM('Test Sample Data'!I$3:I$98)&gt;10,IF(AND(ISNUMBER('Test Sample Data'!I34),'Test Sample Data'!I34&lt;$C$101,'Test Sample Data'!I34&gt;0),'Test Sample Data'!I34,$C$101),""))</f>
        <v/>
      </c>
      <c r="J35" s="113" t="str">
        <f>IF('Test Sample Data'!J34="","",IF(SUM('Test Sample Data'!J$3:J$98)&gt;10,IF(AND(ISNUMBER('Test Sample Data'!J34),'Test Sample Data'!J34&lt;$C$101,'Test Sample Data'!J34&gt;0),'Test Sample Data'!J34,$C$101),""))</f>
        <v/>
      </c>
      <c r="K35" s="113" t="str">
        <f>IF('Test Sample Data'!K34="","",IF(SUM('Test Sample Data'!K$3:K$98)&gt;10,IF(AND(ISNUMBER('Test Sample Data'!K34),'Test Sample Data'!K34&lt;$C$101,'Test Sample Data'!K34&gt;0),'Test Sample Data'!K34,$C$101),""))</f>
        <v/>
      </c>
      <c r="L35" s="113" t="str">
        <f>IF('Test Sample Data'!L34="","",IF(SUM('Test Sample Data'!L$3:L$98)&gt;10,IF(AND(ISNUMBER('Test Sample Data'!L34),'Test Sample Data'!L34&lt;$C$101,'Test Sample Data'!L34&gt;0),'Test Sample Data'!L34,$C$101),""))</f>
        <v/>
      </c>
      <c r="M35" s="113" t="str">
        <f>IF('Test Sample Data'!M34="","",IF(SUM('Test Sample Data'!M$3:M$98)&gt;10,IF(AND(ISNUMBER('Test Sample Data'!M34),'Test Sample Data'!M34&lt;$C$101,'Test Sample Data'!M34&gt;0),'Test Sample Data'!M34,$C$101),""))</f>
        <v/>
      </c>
      <c r="N35" s="113" t="str">
        <f>IF('Test Sample Data'!N34="","",IF(SUM('Test Sample Data'!N$3:N$98)&gt;10,IF(AND(ISNUMBER('Test Sample Data'!N34),'Test Sample Data'!N34&lt;$C$101,'Test Sample Data'!N34&gt;0),'Test Sample Data'!N34,$C$101),""))</f>
        <v/>
      </c>
      <c r="O35" s="112" t="str">
        <f>'miRNA Table'!C34</f>
        <v>hsa-miR-138-5p</v>
      </c>
      <c r="P35" s="112" t="s">
        <v>63</v>
      </c>
      <c r="Q35" s="113">
        <f>IF('Control Sample Data'!C34="","",IF(SUM('Control Sample Data'!C$3:C$98)&gt;10,IF(AND(ISNUMBER('Control Sample Data'!C34),'Control Sample Data'!C34&lt;$C$101,'Control Sample Data'!C34&gt;0),'Control Sample Data'!C34,$C$101),""))</f>
        <v>32.53</v>
      </c>
      <c r="R35" s="113">
        <f>IF('Control Sample Data'!D34="","",IF(SUM('Control Sample Data'!D$3:D$98)&gt;10,IF(AND(ISNUMBER('Control Sample Data'!D34),'Control Sample Data'!D34&lt;$C$101,'Control Sample Data'!D34&gt;0),'Control Sample Data'!D34,$C$101),""))</f>
        <v>31.86</v>
      </c>
      <c r="S35" s="113">
        <f>IF('Control Sample Data'!E34="","",IF(SUM('Control Sample Data'!E$3:E$98)&gt;10,IF(AND(ISNUMBER('Control Sample Data'!E34),'Control Sample Data'!E34&lt;$C$101,'Control Sample Data'!E34&gt;0),'Control Sample Data'!E34,$C$101),""))</f>
        <v>33.76</v>
      </c>
      <c r="T35" s="113" t="str">
        <f>IF('Control Sample Data'!F34="","",IF(SUM('Control Sample Data'!F$3:F$98)&gt;10,IF(AND(ISNUMBER('Control Sample Data'!F34),'Control Sample Data'!F34&lt;$C$101,'Control Sample Data'!F34&gt;0),'Control Sample Data'!F34,$C$101),""))</f>
        <v/>
      </c>
      <c r="U35" s="113" t="str">
        <f>IF('Control Sample Data'!G34="","",IF(SUM('Control Sample Data'!G$3:G$98)&gt;10,IF(AND(ISNUMBER('Control Sample Data'!G34),'Control Sample Data'!G34&lt;$C$101,'Control Sample Data'!G34&gt;0),'Control Sample Data'!G34,$C$101),""))</f>
        <v/>
      </c>
      <c r="V35" s="113" t="str">
        <f>IF('Control Sample Data'!H34="","",IF(SUM('Control Sample Data'!H$3:H$98)&gt;10,IF(AND(ISNUMBER('Control Sample Data'!H34),'Control Sample Data'!H34&lt;$C$101,'Control Sample Data'!H34&gt;0),'Control Sample Data'!H34,$C$101),""))</f>
        <v/>
      </c>
      <c r="W35" s="113" t="str">
        <f>IF('Control Sample Data'!I34="","",IF(SUM('Control Sample Data'!I$3:I$98)&gt;10,IF(AND(ISNUMBER('Control Sample Data'!I34),'Control Sample Data'!I34&lt;$C$101,'Control Sample Data'!I34&gt;0),'Control Sample Data'!I34,$C$101),""))</f>
        <v/>
      </c>
      <c r="X35" s="113" t="str">
        <f>IF('Control Sample Data'!J34="","",IF(SUM('Control Sample Data'!J$3:J$98)&gt;10,IF(AND(ISNUMBER('Control Sample Data'!J34),'Control Sample Data'!J34&lt;$C$101,'Control Sample Data'!J34&gt;0),'Control Sample Data'!J34,$C$101),""))</f>
        <v/>
      </c>
      <c r="Y35" s="113" t="str">
        <f>IF('Control Sample Data'!K34="","",IF(SUM('Control Sample Data'!K$3:K$98)&gt;10,IF(AND(ISNUMBER('Control Sample Data'!K34),'Control Sample Data'!K34&lt;$C$101,'Control Sample Data'!K34&gt;0),'Control Sample Data'!K34,$C$101),""))</f>
        <v/>
      </c>
      <c r="Z35" s="113" t="str">
        <f>IF('Control Sample Data'!L34="","",IF(SUM('Control Sample Data'!L$3:L$98)&gt;10,IF(AND(ISNUMBER('Control Sample Data'!L34),'Control Sample Data'!L34&lt;$C$101,'Control Sample Data'!L34&gt;0),'Control Sample Data'!L34,$C$101),""))</f>
        <v/>
      </c>
      <c r="AA35" s="113" t="str">
        <f>IF('Control Sample Data'!M34="","",IF(SUM('Control Sample Data'!M$3:M$98)&gt;10,IF(AND(ISNUMBER('Control Sample Data'!M34),'Control Sample Data'!M34&lt;$C$101,'Control Sample Data'!M34&gt;0),'Control Sample Data'!M34,$C$101),""))</f>
        <v/>
      </c>
      <c r="AB35" s="144" t="str">
        <f>IF('Control Sample Data'!N34="","",IF(SUM('Control Sample Data'!N$3:N$98)&gt;10,IF(AND(ISNUMBER('Control Sample Data'!N34),'Control Sample Data'!N34&lt;$C$101,'Control Sample Data'!N34&gt;0),'Control Sample Data'!N34,$C$101),""))</f>
        <v/>
      </c>
      <c r="AC35" s="147">
        <f>IF(C35="","",IF(AND('miRNA Table'!$F$4="YES",'miRNA Table'!$F$6="YES"),C35-C$103,C35))</f>
        <v>35</v>
      </c>
      <c r="AD35" s="148">
        <f>IF(D35="","",IF(AND('miRNA Table'!$F$4="YES",'miRNA Table'!$F$6="YES"),D35-D$103,D35))</f>
        <v>35</v>
      </c>
      <c r="AE35" s="148">
        <f>IF(E35="","",IF(AND('miRNA Table'!$F$4="YES",'miRNA Table'!$F$6="YES"),E35-E$103,E35))</f>
        <v>35</v>
      </c>
      <c r="AF35" s="148" t="str">
        <f>IF(F35="","",IF(AND('miRNA Table'!$F$4="YES",'miRNA Table'!$F$6="YES"),F35-F$103,F35))</f>
        <v/>
      </c>
      <c r="AG35" s="148" t="str">
        <f>IF(G35="","",IF(AND('miRNA Table'!$F$4="YES",'miRNA Table'!$F$6="YES"),G35-G$103,G35))</f>
        <v/>
      </c>
      <c r="AH35" s="148" t="str">
        <f>IF(H35="","",IF(AND('miRNA Table'!$F$4="YES",'miRNA Table'!$F$6="YES"),H35-H$103,H35))</f>
        <v/>
      </c>
      <c r="AI35" s="148" t="str">
        <f>IF(I35="","",IF(AND('miRNA Table'!$F$4="YES",'miRNA Table'!$F$6="YES"),I35-I$103,I35))</f>
        <v/>
      </c>
      <c r="AJ35" s="148" t="str">
        <f>IF(J35="","",IF(AND('miRNA Table'!$F$4="YES",'miRNA Table'!$F$6="YES"),J35-J$103,J35))</f>
        <v/>
      </c>
      <c r="AK35" s="148" t="str">
        <f>IF(K35="","",IF(AND('miRNA Table'!$F$4="YES",'miRNA Table'!$F$6="YES"),K35-K$103,K35))</f>
        <v/>
      </c>
      <c r="AL35" s="148" t="str">
        <f>IF(L35="","",IF(AND('miRNA Table'!$F$4="YES",'miRNA Table'!$F$6="YES"),L35-L$103,L35))</f>
        <v/>
      </c>
      <c r="AM35" s="148" t="str">
        <f>IF(M35="","",IF(AND('miRNA Table'!$F$4="YES",'miRNA Table'!$F$6="YES"),M35-M$103,M35))</f>
        <v/>
      </c>
      <c r="AN35" s="149" t="str">
        <f>IF(N35="","",IF(AND('miRNA Table'!$F$4="YES",'miRNA Table'!$F$6="YES"),N35-N$103,N35))</f>
        <v/>
      </c>
      <c r="AO35" s="147">
        <f>IF(Q35="","",IF(AND('miRNA Table'!$F$4="YES",'miRNA Table'!$F$6="YES"),Q35-Q$103,Q35))</f>
        <v>32.53</v>
      </c>
      <c r="AP35" s="148">
        <f>IF(R35="","",IF(AND('miRNA Table'!$F$4="YES",'miRNA Table'!$F$6="YES"),R35-R$103,R35))</f>
        <v>31.86</v>
      </c>
      <c r="AQ35" s="148">
        <f>IF(S35="","",IF(AND('miRNA Table'!$F$4="YES",'miRNA Table'!$F$6="YES"),S35-S$103,S35))</f>
        <v>33.76</v>
      </c>
      <c r="AR35" s="148" t="str">
        <f>IF(T35="","",IF(AND('miRNA Table'!$F$4="YES",'miRNA Table'!$F$6="YES"),T35-T$103,T35))</f>
        <v/>
      </c>
      <c r="AS35" s="148" t="str">
        <f>IF(U35="","",IF(AND('miRNA Table'!$F$4="YES",'miRNA Table'!$F$6="YES"),U35-U$103,U35))</f>
        <v/>
      </c>
      <c r="AT35" s="148" t="str">
        <f>IF(V35="","",IF(AND('miRNA Table'!$F$4="YES",'miRNA Table'!$F$6="YES"),V35-V$103,V35))</f>
        <v/>
      </c>
      <c r="AU35" s="148" t="str">
        <f>IF(W35="","",IF(AND('miRNA Table'!$F$4="YES",'miRNA Table'!$F$6="YES"),W35-W$103,W35))</f>
        <v/>
      </c>
      <c r="AV35" s="148" t="str">
        <f>IF(X35="","",IF(AND('miRNA Table'!$F$4="YES",'miRNA Table'!$F$6="YES"),X35-X$103,X35))</f>
        <v/>
      </c>
      <c r="AW35" s="148" t="str">
        <f>IF(Y35="","",IF(AND('miRNA Table'!$F$4="YES",'miRNA Table'!$F$6="YES"),Y35-Y$103,Y35))</f>
        <v/>
      </c>
      <c r="AX35" s="148" t="str">
        <f>IF(Z35="","",IF(AND('miRNA Table'!$F$4="YES",'miRNA Table'!$F$6="YES"),Z35-Z$103,Z35))</f>
        <v/>
      </c>
      <c r="AY35" s="148" t="str">
        <f>IF(AA35="","",IF(AND('miRNA Table'!$F$4="YES",'miRNA Table'!$F$6="YES"),AA35-AA$103,AA35))</f>
        <v/>
      </c>
      <c r="AZ35" s="149" t="str">
        <f>IF(AB35="","",IF(AND('miRNA Table'!$F$4="YES",'miRNA Table'!$F$6="YES"),AB35-AB$103,AB35))</f>
        <v/>
      </c>
      <c r="BY35" s="111" t="str">
        <f t="shared" si="16"/>
        <v>hsa-miR-138-5p</v>
      </c>
      <c r="BZ35" s="112" t="s">
        <v>63</v>
      </c>
      <c r="CA35" s="113">
        <f t="shared" si="17"/>
        <v>15.46833333333333</v>
      </c>
      <c r="CB35" s="113">
        <f t="shared" si="18"/>
        <v>15.373333333333331</v>
      </c>
      <c r="CC35" s="113">
        <f t="shared" si="19"/>
        <v>15.416666666666668</v>
      </c>
      <c r="CD35" s="113" t="str">
        <f t="shared" si="20"/>
        <v/>
      </c>
      <c r="CE35" s="113" t="str">
        <f t="shared" si="21"/>
        <v/>
      </c>
      <c r="CF35" s="113" t="str">
        <f t="shared" si="22"/>
        <v/>
      </c>
      <c r="CG35" s="113" t="str">
        <f t="shared" si="23"/>
        <v/>
      </c>
      <c r="CH35" s="113" t="str">
        <f t="shared" si="24"/>
        <v/>
      </c>
      <c r="CI35" s="113" t="str">
        <f t="shared" si="25"/>
        <v/>
      </c>
      <c r="CJ35" s="113" t="str">
        <f t="shared" si="26"/>
        <v/>
      </c>
      <c r="CK35" s="113" t="str">
        <f t="shared" si="27"/>
        <v/>
      </c>
      <c r="CL35" s="113" t="str">
        <f t="shared" si="28"/>
        <v/>
      </c>
      <c r="CM35" s="113">
        <f t="shared" si="29"/>
        <v>12.676666666666666</v>
      </c>
      <c r="CN35" s="113">
        <f t="shared" si="30"/>
        <v>12.128333333333334</v>
      </c>
      <c r="CO35" s="113">
        <f t="shared" si="31"/>
        <v>13.864999999999998</v>
      </c>
      <c r="CP35" s="113" t="str">
        <f t="shared" si="32"/>
        <v/>
      </c>
      <c r="CQ35" s="113" t="str">
        <f t="shared" si="33"/>
        <v/>
      </c>
      <c r="CR35" s="113" t="str">
        <f t="shared" si="34"/>
        <v/>
      </c>
      <c r="CS35" s="113" t="str">
        <f t="shared" si="35"/>
        <v/>
      </c>
      <c r="CT35" s="113" t="str">
        <f t="shared" si="36"/>
        <v/>
      </c>
      <c r="CU35" s="113" t="str">
        <f t="shared" si="37"/>
        <v/>
      </c>
      <c r="CV35" s="113" t="str">
        <f t="shared" si="38"/>
        <v/>
      </c>
      <c r="CW35" s="113" t="str">
        <f t="shared" si="39"/>
        <v/>
      </c>
      <c r="CX35" s="113" t="str">
        <f t="shared" si="40"/>
        <v/>
      </c>
      <c r="CY35" s="80">
        <f t="shared" si="41"/>
        <v>15.419444444444443</v>
      </c>
      <c r="CZ35" s="80">
        <f t="shared" si="42"/>
        <v>12.89</v>
      </c>
      <c r="DA35" s="114" t="str">
        <f t="shared" si="43"/>
        <v>hsa-miR-138-5p</v>
      </c>
      <c r="DB35" s="112" t="s">
        <v>153</v>
      </c>
      <c r="DC35" s="115">
        <f t="shared" si="2"/>
        <v>2.2058078793939433E-5</v>
      </c>
      <c r="DD35" s="115">
        <f t="shared" si="3"/>
        <v>2.3559470927800586E-5</v>
      </c>
      <c r="DE35" s="115">
        <f t="shared" si="4"/>
        <v>2.2862351636912248E-5</v>
      </c>
      <c r="DF35" s="115" t="str">
        <f t="shared" si="5"/>
        <v/>
      </c>
      <c r="DG35" s="115" t="str">
        <f t="shared" si="6"/>
        <v/>
      </c>
      <c r="DH35" s="115" t="str">
        <f t="shared" si="7"/>
        <v/>
      </c>
      <c r="DI35" s="115" t="str">
        <f t="shared" si="8"/>
        <v/>
      </c>
      <c r="DJ35" s="115" t="str">
        <f t="shared" si="9"/>
        <v/>
      </c>
      <c r="DK35" s="115" t="str">
        <f t="shared" si="10"/>
        <v/>
      </c>
      <c r="DL35" s="115" t="str">
        <f t="shared" si="11"/>
        <v/>
      </c>
      <c r="DM35" s="115" t="str">
        <f t="shared" si="44"/>
        <v/>
      </c>
      <c r="DN35" s="115" t="str">
        <f t="shared" si="45"/>
        <v/>
      </c>
      <c r="DO35" s="115">
        <f t="shared" si="54"/>
        <v>1.5273658929367063E-4</v>
      </c>
      <c r="DP35" s="115">
        <f t="shared" si="54"/>
        <v>2.2336126946995841E-4</v>
      </c>
      <c r="DQ35" s="115">
        <f t="shared" si="54"/>
        <v>6.7022266466494862E-5</v>
      </c>
      <c r="DR35" s="115" t="str">
        <f t="shared" si="54"/>
        <v/>
      </c>
      <c r="DS35" s="115" t="str">
        <f t="shared" si="54"/>
        <v/>
      </c>
      <c r="DT35" s="115" t="str">
        <f t="shared" si="54"/>
        <v/>
      </c>
      <c r="DU35" s="115" t="str">
        <f t="shared" si="50"/>
        <v/>
      </c>
      <c r="DV35" s="115" t="str">
        <f t="shared" si="50"/>
        <v/>
      </c>
      <c r="DW35" s="115" t="str">
        <f t="shared" si="50"/>
        <v/>
      </c>
      <c r="DX35" s="115" t="str">
        <f t="shared" si="48"/>
        <v/>
      </c>
      <c r="DY35" s="115" t="str">
        <f t="shared" si="46"/>
        <v/>
      </c>
      <c r="DZ35" s="115" t="str">
        <f t="shared" si="47"/>
        <v/>
      </c>
    </row>
    <row r="36" spans="1:130" ht="15" customHeight="1" x14ac:dyDescent="0.25">
      <c r="A36" s="119" t="str">
        <f>'miRNA Table'!C35</f>
        <v>hsa-miR-373-3p</v>
      </c>
      <c r="B36" s="112" t="s">
        <v>64</v>
      </c>
      <c r="C36" s="113">
        <f>IF('Test Sample Data'!C35="","",IF(SUM('Test Sample Data'!C$3:C$98)&gt;10,IF(AND(ISNUMBER('Test Sample Data'!C35),'Test Sample Data'!C35&lt;$C$101,'Test Sample Data'!C35&gt;0),'Test Sample Data'!C35,$C$101),""))</f>
        <v>21.07</v>
      </c>
      <c r="D36" s="113">
        <f>IF('Test Sample Data'!D35="","",IF(SUM('Test Sample Data'!D$3:D$98)&gt;10,IF(AND(ISNUMBER('Test Sample Data'!D35),'Test Sample Data'!D35&lt;$C$101,'Test Sample Data'!D35&gt;0),'Test Sample Data'!D35,$C$101),""))</f>
        <v>21.02</v>
      </c>
      <c r="E36" s="113">
        <f>IF('Test Sample Data'!E35="","",IF(SUM('Test Sample Data'!E$3:E$98)&gt;10,IF(AND(ISNUMBER('Test Sample Data'!E35),'Test Sample Data'!E35&lt;$C$101,'Test Sample Data'!E35&gt;0),'Test Sample Data'!E35,$C$101),""))</f>
        <v>21.05</v>
      </c>
      <c r="F36" s="113" t="str">
        <f>IF('Test Sample Data'!F35="","",IF(SUM('Test Sample Data'!F$3:F$98)&gt;10,IF(AND(ISNUMBER('Test Sample Data'!F35),'Test Sample Data'!F35&lt;$C$101,'Test Sample Data'!F35&gt;0),'Test Sample Data'!F35,$C$101),""))</f>
        <v/>
      </c>
      <c r="G36" s="113" t="str">
        <f>IF('Test Sample Data'!G35="","",IF(SUM('Test Sample Data'!G$3:G$98)&gt;10,IF(AND(ISNUMBER('Test Sample Data'!G35),'Test Sample Data'!G35&lt;$C$101,'Test Sample Data'!G35&gt;0),'Test Sample Data'!G35,$C$101),""))</f>
        <v/>
      </c>
      <c r="H36" s="113" t="str">
        <f>IF('Test Sample Data'!H35="","",IF(SUM('Test Sample Data'!H$3:H$98)&gt;10,IF(AND(ISNUMBER('Test Sample Data'!H35),'Test Sample Data'!H35&lt;$C$101,'Test Sample Data'!H35&gt;0),'Test Sample Data'!H35,$C$101),""))</f>
        <v/>
      </c>
      <c r="I36" s="113" t="str">
        <f>IF('Test Sample Data'!I35="","",IF(SUM('Test Sample Data'!I$3:I$98)&gt;10,IF(AND(ISNUMBER('Test Sample Data'!I35),'Test Sample Data'!I35&lt;$C$101,'Test Sample Data'!I35&gt;0),'Test Sample Data'!I35,$C$101),""))</f>
        <v/>
      </c>
      <c r="J36" s="113" t="str">
        <f>IF('Test Sample Data'!J35="","",IF(SUM('Test Sample Data'!J$3:J$98)&gt;10,IF(AND(ISNUMBER('Test Sample Data'!J35),'Test Sample Data'!J35&lt;$C$101,'Test Sample Data'!J35&gt;0),'Test Sample Data'!J35,$C$101),""))</f>
        <v/>
      </c>
      <c r="K36" s="113" t="str">
        <f>IF('Test Sample Data'!K35="","",IF(SUM('Test Sample Data'!K$3:K$98)&gt;10,IF(AND(ISNUMBER('Test Sample Data'!K35),'Test Sample Data'!K35&lt;$C$101,'Test Sample Data'!K35&gt;0),'Test Sample Data'!K35,$C$101),""))</f>
        <v/>
      </c>
      <c r="L36" s="113" t="str">
        <f>IF('Test Sample Data'!L35="","",IF(SUM('Test Sample Data'!L$3:L$98)&gt;10,IF(AND(ISNUMBER('Test Sample Data'!L35),'Test Sample Data'!L35&lt;$C$101,'Test Sample Data'!L35&gt;0),'Test Sample Data'!L35,$C$101),""))</f>
        <v/>
      </c>
      <c r="M36" s="113" t="str">
        <f>IF('Test Sample Data'!M35="","",IF(SUM('Test Sample Data'!M$3:M$98)&gt;10,IF(AND(ISNUMBER('Test Sample Data'!M35),'Test Sample Data'!M35&lt;$C$101,'Test Sample Data'!M35&gt;0),'Test Sample Data'!M35,$C$101),""))</f>
        <v/>
      </c>
      <c r="N36" s="113" t="str">
        <f>IF('Test Sample Data'!N35="","",IF(SUM('Test Sample Data'!N$3:N$98)&gt;10,IF(AND(ISNUMBER('Test Sample Data'!N35),'Test Sample Data'!N35&lt;$C$101,'Test Sample Data'!N35&gt;0),'Test Sample Data'!N35,$C$101),""))</f>
        <v/>
      </c>
      <c r="O36" s="112" t="str">
        <f>'miRNA Table'!C35</f>
        <v>hsa-miR-373-3p</v>
      </c>
      <c r="P36" s="112" t="s">
        <v>64</v>
      </c>
      <c r="Q36" s="113">
        <f>IF('Control Sample Data'!C35="","",IF(SUM('Control Sample Data'!C$3:C$98)&gt;10,IF(AND(ISNUMBER('Control Sample Data'!C35),'Control Sample Data'!C35&lt;$C$101,'Control Sample Data'!C35&gt;0),'Control Sample Data'!C35,$C$101),""))</f>
        <v>32.409999999999997</v>
      </c>
      <c r="R36" s="113">
        <f>IF('Control Sample Data'!D35="","",IF(SUM('Control Sample Data'!D$3:D$98)&gt;10,IF(AND(ISNUMBER('Control Sample Data'!D35),'Control Sample Data'!D35&lt;$C$101,'Control Sample Data'!D35&gt;0),'Control Sample Data'!D35,$C$101),""))</f>
        <v>32.950000000000003</v>
      </c>
      <c r="S36" s="113">
        <f>IF('Control Sample Data'!E35="","",IF(SUM('Control Sample Data'!E$3:E$98)&gt;10,IF(AND(ISNUMBER('Control Sample Data'!E35),'Control Sample Data'!E35&lt;$C$101,'Control Sample Data'!E35&gt;0),'Control Sample Data'!E35,$C$101),""))</f>
        <v>33.049999999999997</v>
      </c>
      <c r="T36" s="113" t="str">
        <f>IF('Control Sample Data'!F35="","",IF(SUM('Control Sample Data'!F$3:F$98)&gt;10,IF(AND(ISNUMBER('Control Sample Data'!F35),'Control Sample Data'!F35&lt;$C$101,'Control Sample Data'!F35&gt;0),'Control Sample Data'!F35,$C$101),""))</f>
        <v/>
      </c>
      <c r="U36" s="113" t="str">
        <f>IF('Control Sample Data'!G35="","",IF(SUM('Control Sample Data'!G$3:G$98)&gt;10,IF(AND(ISNUMBER('Control Sample Data'!G35),'Control Sample Data'!G35&lt;$C$101,'Control Sample Data'!G35&gt;0),'Control Sample Data'!G35,$C$101),""))</f>
        <v/>
      </c>
      <c r="V36" s="113" t="str">
        <f>IF('Control Sample Data'!H35="","",IF(SUM('Control Sample Data'!H$3:H$98)&gt;10,IF(AND(ISNUMBER('Control Sample Data'!H35),'Control Sample Data'!H35&lt;$C$101,'Control Sample Data'!H35&gt;0),'Control Sample Data'!H35,$C$101),""))</f>
        <v/>
      </c>
      <c r="W36" s="113" t="str">
        <f>IF('Control Sample Data'!I35="","",IF(SUM('Control Sample Data'!I$3:I$98)&gt;10,IF(AND(ISNUMBER('Control Sample Data'!I35),'Control Sample Data'!I35&lt;$C$101,'Control Sample Data'!I35&gt;0),'Control Sample Data'!I35,$C$101),""))</f>
        <v/>
      </c>
      <c r="X36" s="113" t="str">
        <f>IF('Control Sample Data'!J35="","",IF(SUM('Control Sample Data'!J$3:J$98)&gt;10,IF(AND(ISNUMBER('Control Sample Data'!J35),'Control Sample Data'!J35&lt;$C$101,'Control Sample Data'!J35&gt;0),'Control Sample Data'!J35,$C$101),""))</f>
        <v/>
      </c>
      <c r="Y36" s="113" t="str">
        <f>IF('Control Sample Data'!K35="","",IF(SUM('Control Sample Data'!K$3:K$98)&gt;10,IF(AND(ISNUMBER('Control Sample Data'!K35),'Control Sample Data'!K35&lt;$C$101,'Control Sample Data'!K35&gt;0),'Control Sample Data'!K35,$C$101),""))</f>
        <v/>
      </c>
      <c r="Z36" s="113" t="str">
        <f>IF('Control Sample Data'!L35="","",IF(SUM('Control Sample Data'!L$3:L$98)&gt;10,IF(AND(ISNUMBER('Control Sample Data'!L35),'Control Sample Data'!L35&lt;$C$101,'Control Sample Data'!L35&gt;0),'Control Sample Data'!L35,$C$101),""))</f>
        <v/>
      </c>
      <c r="AA36" s="113" t="str">
        <f>IF('Control Sample Data'!M35="","",IF(SUM('Control Sample Data'!M$3:M$98)&gt;10,IF(AND(ISNUMBER('Control Sample Data'!M35),'Control Sample Data'!M35&lt;$C$101,'Control Sample Data'!M35&gt;0),'Control Sample Data'!M35,$C$101),""))</f>
        <v/>
      </c>
      <c r="AB36" s="144" t="str">
        <f>IF('Control Sample Data'!N35="","",IF(SUM('Control Sample Data'!N$3:N$98)&gt;10,IF(AND(ISNUMBER('Control Sample Data'!N35),'Control Sample Data'!N35&lt;$C$101,'Control Sample Data'!N35&gt;0),'Control Sample Data'!N35,$C$101),""))</f>
        <v/>
      </c>
      <c r="AC36" s="147">
        <f>IF(C36="","",IF(AND('miRNA Table'!$F$4="YES",'miRNA Table'!$F$6="YES"),C36-C$103,C36))</f>
        <v>21.07</v>
      </c>
      <c r="AD36" s="148">
        <f>IF(D36="","",IF(AND('miRNA Table'!$F$4="YES",'miRNA Table'!$F$6="YES"),D36-D$103,D36))</f>
        <v>21.02</v>
      </c>
      <c r="AE36" s="148">
        <f>IF(E36="","",IF(AND('miRNA Table'!$F$4="YES",'miRNA Table'!$F$6="YES"),E36-E$103,E36))</f>
        <v>21.05</v>
      </c>
      <c r="AF36" s="148" t="str">
        <f>IF(F36="","",IF(AND('miRNA Table'!$F$4="YES",'miRNA Table'!$F$6="YES"),F36-F$103,F36))</f>
        <v/>
      </c>
      <c r="AG36" s="148" t="str">
        <f>IF(G36="","",IF(AND('miRNA Table'!$F$4="YES",'miRNA Table'!$F$6="YES"),G36-G$103,G36))</f>
        <v/>
      </c>
      <c r="AH36" s="148" t="str">
        <f>IF(H36="","",IF(AND('miRNA Table'!$F$4="YES",'miRNA Table'!$F$6="YES"),H36-H$103,H36))</f>
        <v/>
      </c>
      <c r="AI36" s="148" t="str">
        <f>IF(I36="","",IF(AND('miRNA Table'!$F$4="YES",'miRNA Table'!$F$6="YES"),I36-I$103,I36))</f>
        <v/>
      </c>
      <c r="AJ36" s="148" t="str">
        <f>IF(J36="","",IF(AND('miRNA Table'!$F$4="YES",'miRNA Table'!$F$6="YES"),J36-J$103,J36))</f>
        <v/>
      </c>
      <c r="AK36" s="148" t="str">
        <f>IF(K36="","",IF(AND('miRNA Table'!$F$4="YES",'miRNA Table'!$F$6="YES"),K36-K$103,K36))</f>
        <v/>
      </c>
      <c r="AL36" s="148" t="str">
        <f>IF(L36="","",IF(AND('miRNA Table'!$F$4="YES",'miRNA Table'!$F$6="YES"),L36-L$103,L36))</f>
        <v/>
      </c>
      <c r="AM36" s="148" t="str">
        <f>IF(M36="","",IF(AND('miRNA Table'!$F$4="YES",'miRNA Table'!$F$6="YES"),M36-M$103,M36))</f>
        <v/>
      </c>
      <c r="AN36" s="149" t="str">
        <f>IF(N36="","",IF(AND('miRNA Table'!$F$4="YES",'miRNA Table'!$F$6="YES"),N36-N$103,N36))</f>
        <v/>
      </c>
      <c r="AO36" s="147">
        <f>IF(Q36="","",IF(AND('miRNA Table'!$F$4="YES",'miRNA Table'!$F$6="YES"),Q36-Q$103,Q36))</f>
        <v>32.409999999999997</v>
      </c>
      <c r="AP36" s="148">
        <f>IF(R36="","",IF(AND('miRNA Table'!$F$4="YES",'miRNA Table'!$F$6="YES"),R36-R$103,R36))</f>
        <v>32.950000000000003</v>
      </c>
      <c r="AQ36" s="148">
        <f>IF(S36="","",IF(AND('miRNA Table'!$F$4="YES",'miRNA Table'!$F$6="YES"),S36-S$103,S36))</f>
        <v>33.049999999999997</v>
      </c>
      <c r="AR36" s="148" t="str">
        <f>IF(T36="","",IF(AND('miRNA Table'!$F$4="YES",'miRNA Table'!$F$6="YES"),T36-T$103,T36))</f>
        <v/>
      </c>
      <c r="AS36" s="148" t="str">
        <f>IF(U36="","",IF(AND('miRNA Table'!$F$4="YES",'miRNA Table'!$F$6="YES"),U36-U$103,U36))</f>
        <v/>
      </c>
      <c r="AT36" s="148" t="str">
        <f>IF(V36="","",IF(AND('miRNA Table'!$F$4="YES",'miRNA Table'!$F$6="YES"),V36-V$103,V36))</f>
        <v/>
      </c>
      <c r="AU36" s="148" t="str">
        <f>IF(W36="","",IF(AND('miRNA Table'!$F$4="YES",'miRNA Table'!$F$6="YES"),W36-W$103,W36))</f>
        <v/>
      </c>
      <c r="AV36" s="148" t="str">
        <f>IF(X36="","",IF(AND('miRNA Table'!$F$4="YES",'miRNA Table'!$F$6="YES"),X36-X$103,X36))</f>
        <v/>
      </c>
      <c r="AW36" s="148" t="str">
        <f>IF(Y36="","",IF(AND('miRNA Table'!$F$4="YES",'miRNA Table'!$F$6="YES"),Y36-Y$103,Y36))</f>
        <v/>
      </c>
      <c r="AX36" s="148" t="str">
        <f>IF(Z36="","",IF(AND('miRNA Table'!$F$4="YES",'miRNA Table'!$F$6="YES"),Z36-Z$103,Z36))</f>
        <v/>
      </c>
      <c r="AY36" s="148" t="str">
        <f>IF(AA36="","",IF(AND('miRNA Table'!$F$4="YES",'miRNA Table'!$F$6="YES"),AA36-AA$103,AA36))</f>
        <v/>
      </c>
      <c r="AZ36" s="149" t="str">
        <f>IF(AB36="","",IF(AND('miRNA Table'!$F$4="YES",'miRNA Table'!$F$6="YES"),AB36-AB$103,AB36))</f>
        <v/>
      </c>
      <c r="BY36" s="111" t="str">
        <f t="shared" si="16"/>
        <v>hsa-miR-373-3p</v>
      </c>
      <c r="BZ36" s="112" t="s">
        <v>64</v>
      </c>
      <c r="CA36" s="113">
        <f t="shared" si="17"/>
        <v>1.5383333333333304</v>
      </c>
      <c r="CB36" s="113">
        <f t="shared" si="18"/>
        <v>1.3933333333333309</v>
      </c>
      <c r="CC36" s="113">
        <f t="shared" si="19"/>
        <v>1.4666666666666686</v>
      </c>
      <c r="CD36" s="113" t="str">
        <f t="shared" si="20"/>
        <v/>
      </c>
      <c r="CE36" s="113" t="str">
        <f t="shared" si="21"/>
        <v/>
      </c>
      <c r="CF36" s="113" t="str">
        <f t="shared" si="22"/>
        <v/>
      </c>
      <c r="CG36" s="113" t="str">
        <f t="shared" si="23"/>
        <v/>
      </c>
      <c r="CH36" s="113" t="str">
        <f t="shared" si="24"/>
        <v/>
      </c>
      <c r="CI36" s="113" t="str">
        <f t="shared" si="25"/>
        <v/>
      </c>
      <c r="CJ36" s="113" t="str">
        <f t="shared" si="26"/>
        <v/>
      </c>
      <c r="CK36" s="113" t="str">
        <f t="shared" si="27"/>
        <v/>
      </c>
      <c r="CL36" s="113" t="str">
        <f t="shared" si="28"/>
        <v/>
      </c>
      <c r="CM36" s="113">
        <f t="shared" si="29"/>
        <v>12.556666666666661</v>
      </c>
      <c r="CN36" s="113">
        <f t="shared" si="30"/>
        <v>13.218333333333337</v>
      </c>
      <c r="CO36" s="113">
        <f t="shared" si="31"/>
        <v>13.154999999999998</v>
      </c>
      <c r="CP36" s="113" t="str">
        <f t="shared" si="32"/>
        <v/>
      </c>
      <c r="CQ36" s="113" t="str">
        <f t="shared" si="33"/>
        <v/>
      </c>
      <c r="CR36" s="113" t="str">
        <f t="shared" si="34"/>
        <v/>
      </c>
      <c r="CS36" s="113" t="str">
        <f t="shared" si="35"/>
        <v/>
      </c>
      <c r="CT36" s="113" t="str">
        <f t="shared" si="36"/>
        <v/>
      </c>
      <c r="CU36" s="113" t="str">
        <f t="shared" si="37"/>
        <v/>
      </c>
      <c r="CV36" s="113" t="str">
        <f t="shared" si="38"/>
        <v/>
      </c>
      <c r="CW36" s="113" t="str">
        <f t="shared" si="39"/>
        <v/>
      </c>
      <c r="CX36" s="113" t="str">
        <f t="shared" si="40"/>
        <v/>
      </c>
      <c r="CY36" s="80">
        <f t="shared" si="41"/>
        <v>1.46611111111111</v>
      </c>
      <c r="CZ36" s="80">
        <f t="shared" si="42"/>
        <v>12.976666666666665</v>
      </c>
      <c r="DA36" s="114" t="str">
        <f t="shared" si="43"/>
        <v>hsa-miR-373-3p</v>
      </c>
      <c r="DB36" s="112" t="s">
        <v>154</v>
      </c>
      <c r="DC36" s="115">
        <f t="shared" ref="DC36:DC67" si="55">IF(CA36="","",POWER(2, -CA36))</f>
        <v>0.34428295615207655</v>
      </c>
      <c r="DD36" s="115">
        <f t="shared" ref="DD36:DD67" si="56">IF(CB36="","",POWER(2, -CB36))</f>
        <v>0.38068421803306896</v>
      </c>
      <c r="DE36" s="115">
        <f t="shared" ref="DE36:DE67" si="57">IF(CC36="","",POWER(2, -CC36))</f>
        <v>0.3618173093600941</v>
      </c>
      <c r="DF36" s="115" t="str">
        <f t="shared" ref="DF36:DF67" si="58">IF(CD36="","",POWER(2, -CD36))</f>
        <v/>
      </c>
      <c r="DG36" s="115" t="str">
        <f t="shared" ref="DG36:DG67" si="59">IF(CE36="","",POWER(2, -CE36))</f>
        <v/>
      </c>
      <c r="DH36" s="115" t="str">
        <f t="shared" ref="DH36:DH67" si="60">IF(CF36="","",POWER(2, -CF36))</f>
        <v/>
      </c>
      <c r="DI36" s="115" t="str">
        <f t="shared" ref="DI36:DI67" si="61">IF(CG36="","",POWER(2, -CG36))</f>
        <v/>
      </c>
      <c r="DJ36" s="115" t="str">
        <f t="shared" ref="DJ36:DJ67" si="62">IF(CH36="","",POWER(2, -CH36))</f>
        <v/>
      </c>
      <c r="DK36" s="115" t="str">
        <f t="shared" ref="DK36:DK67" si="63">IF(CI36="","",POWER(2, -CI36))</f>
        <v/>
      </c>
      <c r="DL36" s="115" t="str">
        <f t="shared" ref="DL36:DL67" si="64">IF(CJ36="","",POWER(2, -CJ36))</f>
        <v/>
      </c>
      <c r="DM36" s="115" t="str">
        <f t="shared" si="44"/>
        <v/>
      </c>
      <c r="DN36" s="115" t="str">
        <f t="shared" si="45"/>
        <v/>
      </c>
      <c r="DO36" s="115">
        <f t="shared" si="54"/>
        <v>1.6598417636875669E-4</v>
      </c>
      <c r="DP36" s="115">
        <f t="shared" si="54"/>
        <v>1.0492649698017315E-4</v>
      </c>
      <c r="DQ36" s="115">
        <f t="shared" si="54"/>
        <v>1.0963529942430863E-4</v>
      </c>
      <c r="DR36" s="115" t="str">
        <f t="shared" si="54"/>
        <v/>
      </c>
      <c r="DS36" s="115" t="str">
        <f t="shared" si="54"/>
        <v/>
      </c>
      <c r="DT36" s="115" t="str">
        <f t="shared" si="54"/>
        <v/>
      </c>
      <c r="DU36" s="115" t="str">
        <f t="shared" si="50"/>
        <v/>
      </c>
      <c r="DV36" s="115" t="str">
        <f t="shared" si="50"/>
        <v/>
      </c>
      <c r="DW36" s="115" t="str">
        <f t="shared" si="50"/>
        <v/>
      </c>
      <c r="DX36" s="115" t="str">
        <f t="shared" si="48"/>
        <v/>
      </c>
      <c r="DY36" s="115" t="str">
        <f t="shared" si="46"/>
        <v/>
      </c>
      <c r="DZ36" s="115" t="str">
        <f t="shared" si="47"/>
        <v/>
      </c>
    </row>
    <row r="37" spans="1:130" ht="15" customHeight="1" x14ac:dyDescent="0.25">
      <c r="A37" s="119" t="str">
        <f>'miRNA Table'!C36</f>
        <v>hsa-let-7c-5p</v>
      </c>
      <c r="B37" s="112" t="s">
        <v>65</v>
      </c>
      <c r="C37" s="113">
        <f>IF('Test Sample Data'!C36="","",IF(SUM('Test Sample Data'!C$3:C$98)&gt;10,IF(AND(ISNUMBER('Test Sample Data'!C36),'Test Sample Data'!C36&lt;$C$101,'Test Sample Data'!C36&gt;0),'Test Sample Data'!C36,$C$101),""))</f>
        <v>23.55</v>
      </c>
      <c r="D37" s="113">
        <f>IF('Test Sample Data'!D36="","",IF(SUM('Test Sample Data'!D$3:D$98)&gt;10,IF(AND(ISNUMBER('Test Sample Data'!D36),'Test Sample Data'!D36&lt;$C$101,'Test Sample Data'!D36&gt;0),'Test Sample Data'!D36,$C$101),""))</f>
        <v>23.62</v>
      </c>
      <c r="E37" s="113">
        <f>IF('Test Sample Data'!E36="","",IF(SUM('Test Sample Data'!E$3:E$98)&gt;10,IF(AND(ISNUMBER('Test Sample Data'!E36),'Test Sample Data'!E36&lt;$C$101,'Test Sample Data'!E36&gt;0),'Test Sample Data'!E36,$C$101),""))</f>
        <v>23.57</v>
      </c>
      <c r="F37" s="113" t="str">
        <f>IF('Test Sample Data'!F36="","",IF(SUM('Test Sample Data'!F$3:F$98)&gt;10,IF(AND(ISNUMBER('Test Sample Data'!F36),'Test Sample Data'!F36&lt;$C$101,'Test Sample Data'!F36&gt;0),'Test Sample Data'!F36,$C$101),""))</f>
        <v/>
      </c>
      <c r="G37" s="113" t="str">
        <f>IF('Test Sample Data'!G36="","",IF(SUM('Test Sample Data'!G$3:G$98)&gt;10,IF(AND(ISNUMBER('Test Sample Data'!G36),'Test Sample Data'!G36&lt;$C$101,'Test Sample Data'!G36&gt;0),'Test Sample Data'!G36,$C$101),""))</f>
        <v/>
      </c>
      <c r="H37" s="113" t="str">
        <f>IF('Test Sample Data'!H36="","",IF(SUM('Test Sample Data'!H$3:H$98)&gt;10,IF(AND(ISNUMBER('Test Sample Data'!H36),'Test Sample Data'!H36&lt;$C$101,'Test Sample Data'!H36&gt;0),'Test Sample Data'!H36,$C$101),""))</f>
        <v/>
      </c>
      <c r="I37" s="113" t="str">
        <f>IF('Test Sample Data'!I36="","",IF(SUM('Test Sample Data'!I$3:I$98)&gt;10,IF(AND(ISNUMBER('Test Sample Data'!I36),'Test Sample Data'!I36&lt;$C$101,'Test Sample Data'!I36&gt;0),'Test Sample Data'!I36,$C$101),""))</f>
        <v/>
      </c>
      <c r="J37" s="113" t="str">
        <f>IF('Test Sample Data'!J36="","",IF(SUM('Test Sample Data'!J$3:J$98)&gt;10,IF(AND(ISNUMBER('Test Sample Data'!J36),'Test Sample Data'!J36&lt;$C$101,'Test Sample Data'!J36&gt;0),'Test Sample Data'!J36,$C$101),""))</f>
        <v/>
      </c>
      <c r="K37" s="113" t="str">
        <f>IF('Test Sample Data'!K36="","",IF(SUM('Test Sample Data'!K$3:K$98)&gt;10,IF(AND(ISNUMBER('Test Sample Data'!K36),'Test Sample Data'!K36&lt;$C$101,'Test Sample Data'!K36&gt;0),'Test Sample Data'!K36,$C$101),""))</f>
        <v/>
      </c>
      <c r="L37" s="113" t="str">
        <f>IF('Test Sample Data'!L36="","",IF(SUM('Test Sample Data'!L$3:L$98)&gt;10,IF(AND(ISNUMBER('Test Sample Data'!L36),'Test Sample Data'!L36&lt;$C$101,'Test Sample Data'!L36&gt;0),'Test Sample Data'!L36,$C$101),""))</f>
        <v/>
      </c>
      <c r="M37" s="113" t="str">
        <f>IF('Test Sample Data'!M36="","",IF(SUM('Test Sample Data'!M$3:M$98)&gt;10,IF(AND(ISNUMBER('Test Sample Data'!M36),'Test Sample Data'!M36&lt;$C$101,'Test Sample Data'!M36&gt;0),'Test Sample Data'!M36,$C$101),""))</f>
        <v/>
      </c>
      <c r="N37" s="113" t="str">
        <f>IF('Test Sample Data'!N36="","",IF(SUM('Test Sample Data'!N$3:N$98)&gt;10,IF(AND(ISNUMBER('Test Sample Data'!N36),'Test Sample Data'!N36&lt;$C$101,'Test Sample Data'!N36&gt;0),'Test Sample Data'!N36,$C$101),""))</f>
        <v/>
      </c>
      <c r="O37" s="112" t="str">
        <f>'miRNA Table'!C36</f>
        <v>hsa-let-7c-5p</v>
      </c>
      <c r="P37" s="112" t="s">
        <v>65</v>
      </c>
      <c r="Q37" s="113">
        <f>IF('Control Sample Data'!C36="","",IF(SUM('Control Sample Data'!C$3:C$98)&gt;10,IF(AND(ISNUMBER('Control Sample Data'!C36),'Control Sample Data'!C36&lt;$C$101,'Control Sample Data'!C36&gt;0),'Control Sample Data'!C36,$C$101),""))</f>
        <v>23.41</v>
      </c>
      <c r="R37" s="113">
        <f>IF('Control Sample Data'!D36="","",IF(SUM('Control Sample Data'!D$3:D$98)&gt;10,IF(AND(ISNUMBER('Control Sample Data'!D36),'Control Sample Data'!D36&lt;$C$101,'Control Sample Data'!D36&gt;0),'Control Sample Data'!D36,$C$101),""))</f>
        <v>23.44</v>
      </c>
      <c r="S37" s="113">
        <f>IF('Control Sample Data'!E36="","",IF(SUM('Control Sample Data'!E$3:E$98)&gt;10,IF(AND(ISNUMBER('Control Sample Data'!E36),'Control Sample Data'!E36&lt;$C$101,'Control Sample Data'!E36&gt;0),'Control Sample Data'!E36,$C$101),""))</f>
        <v>23.4</v>
      </c>
      <c r="T37" s="113" t="str">
        <f>IF('Control Sample Data'!F36="","",IF(SUM('Control Sample Data'!F$3:F$98)&gt;10,IF(AND(ISNUMBER('Control Sample Data'!F36),'Control Sample Data'!F36&lt;$C$101,'Control Sample Data'!F36&gt;0),'Control Sample Data'!F36,$C$101),""))</f>
        <v/>
      </c>
      <c r="U37" s="113" t="str">
        <f>IF('Control Sample Data'!G36="","",IF(SUM('Control Sample Data'!G$3:G$98)&gt;10,IF(AND(ISNUMBER('Control Sample Data'!G36),'Control Sample Data'!G36&lt;$C$101,'Control Sample Data'!G36&gt;0),'Control Sample Data'!G36,$C$101),""))</f>
        <v/>
      </c>
      <c r="V37" s="113" t="str">
        <f>IF('Control Sample Data'!H36="","",IF(SUM('Control Sample Data'!H$3:H$98)&gt;10,IF(AND(ISNUMBER('Control Sample Data'!H36),'Control Sample Data'!H36&lt;$C$101,'Control Sample Data'!H36&gt;0),'Control Sample Data'!H36,$C$101),""))</f>
        <v/>
      </c>
      <c r="W37" s="113" t="str">
        <f>IF('Control Sample Data'!I36="","",IF(SUM('Control Sample Data'!I$3:I$98)&gt;10,IF(AND(ISNUMBER('Control Sample Data'!I36),'Control Sample Data'!I36&lt;$C$101,'Control Sample Data'!I36&gt;0),'Control Sample Data'!I36,$C$101),""))</f>
        <v/>
      </c>
      <c r="X37" s="113" t="str">
        <f>IF('Control Sample Data'!J36="","",IF(SUM('Control Sample Data'!J$3:J$98)&gt;10,IF(AND(ISNUMBER('Control Sample Data'!J36),'Control Sample Data'!J36&lt;$C$101,'Control Sample Data'!J36&gt;0),'Control Sample Data'!J36,$C$101),""))</f>
        <v/>
      </c>
      <c r="Y37" s="113" t="str">
        <f>IF('Control Sample Data'!K36="","",IF(SUM('Control Sample Data'!K$3:K$98)&gt;10,IF(AND(ISNUMBER('Control Sample Data'!K36),'Control Sample Data'!K36&lt;$C$101,'Control Sample Data'!K36&gt;0),'Control Sample Data'!K36,$C$101),""))</f>
        <v/>
      </c>
      <c r="Z37" s="113" t="str">
        <f>IF('Control Sample Data'!L36="","",IF(SUM('Control Sample Data'!L$3:L$98)&gt;10,IF(AND(ISNUMBER('Control Sample Data'!L36),'Control Sample Data'!L36&lt;$C$101,'Control Sample Data'!L36&gt;0),'Control Sample Data'!L36,$C$101),""))</f>
        <v/>
      </c>
      <c r="AA37" s="113" t="str">
        <f>IF('Control Sample Data'!M36="","",IF(SUM('Control Sample Data'!M$3:M$98)&gt;10,IF(AND(ISNUMBER('Control Sample Data'!M36),'Control Sample Data'!M36&lt;$C$101,'Control Sample Data'!M36&gt;0),'Control Sample Data'!M36,$C$101),""))</f>
        <v/>
      </c>
      <c r="AB37" s="144" t="str">
        <f>IF('Control Sample Data'!N36="","",IF(SUM('Control Sample Data'!N$3:N$98)&gt;10,IF(AND(ISNUMBER('Control Sample Data'!N36),'Control Sample Data'!N36&lt;$C$101,'Control Sample Data'!N36&gt;0),'Control Sample Data'!N36,$C$101),""))</f>
        <v/>
      </c>
      <c r="AC37" s="147">
        <f>IF(C37="","",IF(AND('miRNA Table'!$F$4="YES",'miRNA Table'!$F$6="YES"),C37-C$103,C37))</f>
        <v>23.55</v>
      </c>
      <c r="AD37" s="148">
        <f>IF(D37="","",IF(AND('miRNA Table'!$F$4="YES",'miRNA Table'!$F$6="YES"),D37-D$103,D37))</f>
        <v>23.62</v>
      </c>
      <c r="AE37" s="148">
        <f>IF(E37="","",IF(AND('miRNA Table'!$F$4="YES",'miRNA Table'!$F$6="YES"),E37-E$103,E37))</f>
        <v>23.57</v>
      </c>
      <c r="AF37" s="148" t="str">
        <f>IF(F37="","",IF(AND('miRNA Table'!$F$4="YES",'miRNA Table'!$F$6="YES"),F37-F$103,F37))</f>
        <v/>
      </c>
      <c r="AG37" s="148" t="str">
        <f>IF(G37="","",IF(AND('miRNA Table'!$F$4="YES",'miRNA Table'!$F$6="YES"),G37-G$103,G37))</f>
        <v/>
      </c>
      <c r="AH37" s="148" t="str">
        <f>IF(H37="","",IF(AND('miRNA Table'!$F$4="YES",'miRNA Table'!$F$6="YES"),H37-H$103,H37))</f>
        <v/>
      </c>
      <c r="AI37" s="148" t="str">
        <f>IF(I37="","",IF(AND('miRNA Table'!$F$4="YES",'miRNA Table'!$F$6="YES"),I37-I$103,I37))</f>
        <v/>
      </c>
      <c r="AJ37" s="148" t="str">
        <f>IF(J37="","",IF(AND('miRNA Table'!$F$4="YES",'miRNA Table'!$F$6="YES"),J37-J$103,J37))</f>
        <v/>
      </c>
      <c r="AK37" s="148" t="str">
        <f>IF(K37="","",IF(AND('miRNA Table'!$F$4="YES",'miRNA Table'!$F$6="YES"),K37-K$103,K37))</f>
        <v/>
      </c>
      <c r="AL37" s="148" t="str">
        <f>IF(L37="","",IF(AND('miRNA Table'!$F$4="YES",'miRNA Table'!$F$6="YES"),L37-L$103,L37))</f>
        <v/>
      </c>
      <c r="AM37" s="148" t="str">
        <f>IF(M37="","",IF(AND('miRNA Table'!$F$4="YES",'miRNA Table'!$F$6="YES"),M37-M$103,M37))</f>
        <v/>
      </c>
      <c r="AN37" s="149" t="str">
        <f>IF(N37="","",IF(AND('miRNA Table'!$F$4="YES",'miRNA Table'!$F$6="YES"),N37-N$103,N37))</f>
        <v/>
      </c>
      <c r="AO37" s="147">
        <f>IF(Q37="","",IF(AND('miRNA Table'!$F$4="YES",'miRNA Table'!$F$6="YES"),Q37-Q$103,Q37))</f>
        <v>23.41</v>
      </c>
      <c r="AP37" s="148">
        <f>IF(R37="","",IF(AND('miRNA Table'!$F$4="YES",'miRNA Table'!$F$6="YES"),R37-R$103,R37))</f>
        <v>23.44</v>
      </c>
      <c r="AQ37" s="148">
        <f>IF(S37="","",IF(AND('miRNA Table'!$F$4="YES",'miRNA Table'!$F$6="YES"),S37-S$103,S37))</f>
        <v>23.4</v>
      </c>
      <c r="AR37" s="148" t="str">
        <f>IF(T37="","",IF(AND('miRNA Table'!$F$4="YES",'miRNA Table'!$F$6="YES"),T37-T$103,T37))</f>
        <v/>
      </c>
      <c r="AS37" s="148" t="str">
        <f>IF(U37="","",IF(AND('miRNA Table'!$F$4="YES",'miRNA Table'!$F$6="YES"),U37-U$103,U37))</f>
        <v/>
      </c>
      <c r="AT37" s="148" t="str">
        <f>IF(V37="","",IF(AND('miRNA Table'!$F$4="YES",'miRNA Table'!$F$6="YES"),V37-V$103,V37))</f>
        <v/>
      </c>
      <c r="AU37" s="148" t="str">
        <f>IF(W37="","",IF(AND('miRNA Table'!$F$4="YES",'miRNA Table'!$F$6="YES"),W37-W$103,W37))</f>
        <v/>
      </c>
      <c r="AV37" s="148" t="str">
        <f>IF(X37="","",IF(AND('miRNA Table'!$F$4="YES",'miRNA Table'!$F$6="YES"),X37-X$103,X37))</f>
        <v/>
      </c>
      <c r="AW37" s="148" t="str">
        <f>IF(Y37="","",IF(AND('miRNA Table'!$F$4="YES",'miRNA Table'!$F$6="YES"),Y37-Y$103,Y37))</f>
        <v/>
      </c>
      <c r="AX37" s="148" t="str">
        <f>IF(Z37="","",IF(AND('miRNA Table'!$F$4="YES",'miRNA Table'!$F$6="YES"),Z37-Z$103,Z37))</f>
        <v/>
      </c>
      <c r="AY37" s="148" t="str">
        <f>IF(AA37="","",IF(AND('miRNA Table'!$F$4="YES",'miRNA Table'!$F$6="YES"),AA37-AA$103,AA37))</f>
        <v/>
      </c>
      <c r="AZ37" s="149" t="str">
        <f>IF(AB37="","",IF(AND('miRNA Table'!$F$4="YES",'miRNA Table'!$F$6="YES"),AB37-AB$103,AB37))</f>
        <v/>
      </c>
      <c r="BY37" s="111" t="str">
        <f t="shared" si="16"/>
        <v>hsa-let-7c-5p</v>
      </c>
      <c r="BZ37" s="112" t="s">
        <v>65</v>
      </c>
      <c r="CA37" s="113">
        <f t="shared" si="17"/>
        <v>4.0183333333333309</v>
      </c>
      <c r="CB37" s="113">
        <f t="shared" si="18"/>
        <v>3.9933333333333323</v>
      </c>
      <c r="CC37" s="113">
        <f t="shared" si="19"/>
        <v>3.9866666666666681</v>
      </c>
      <c r="CD37" s="113" t="str">
        <f t="shared" si="20"/>
        <v/>
      </c>
      <c r="CE37" s="113" t="str">
        <f t="shared" si="21"/>
        <v/>
      </c>
      <c r="CF37" s="113" t="str">
        <f t="shared" si="22"/>
        <v/>
      </c>
      <c r="CG37" s="113" t="str">
        <f t="shared" si="23"/>
        <v/>
      </c>
      <c r="CH37" s="113" t="str">
        <f t="shared" si="24"/>
        <v/>
      </c>
      <c r="CI37" s="113" t="str">
        <f t="shared" si="25"/>
        <v/>
      </c>
      <c r="CJ37" s="113" t="str">
        <f t="shared" si="26"/>
        <v/>
      </c>
      <c r="CK37" s="113" t="str">
        <f t="shared" si="27"/>
        <v/>
      </c>
      <c r="CL37" s="113" t="str">
        <f t="shared" si="28"/>
        <v/>
      </c>
      <c r="CM37" s="113">
        <f t="shared" si="29"/>
        <v>3.5566666666666649</v>
      </c>
      <c r="CN37" s="113">
        <f t="shared" si="30"/>
        <v>3.7083333333333357</v>
      </c>
      <c r="CO37" s="113">
        <f t="shared" si="31"/>
        <v>3.504999999999999</v>
      </c>
      <c r="CP37" s="113" t="str">
        <f t="shared" si="32"/>
        <v/>
      </c>
      <c r="CQ37" s="113" t="str">
        <f t="shared" si="33"/>
        <v/>
      </c>
      <c r="CR37" s="113" t="str">
        <f t="shared" si="34"/>
        <v/>
      </c>
      <c r="CS37" s="113" t="str">
        <f t="shared" si="35"/>
        <v/>
      </c>
      <c r="CT37" s="113" t="str">
        <f t="shared" si="36"/>
        <v/>
      </c>
      <c r="CU37" s="113" t="str">
        <f t="shared" si="37"/>
        <v/>
      </c>
      <c r="CV37" s="113" t="str">
        <f t="shared" si="38"/>
        <v/>
      </c>
      <c r="CW37" s="113" t="str">
        <f t="shared" si="39"/>
        <v/>
      </c>
      <c r="CX37" s="113" t="str">
        <f t="shared" si="40"/>
        <v/>
      </c>
      <c r="CY37" s="80">
        <f t="shared" si="41"/>
        <v>3.9994444444444439</v>
      </c>
      <c r="CZ37" s="80">
        <f t="shared" si="42"/>
        <v>3.59</v>
      </c>
      <c r="DA37" s="114" t="str">
        <f t="shared" si="43"/>
        <v>hsa-let-7c-5p</v>
      </c>
      <c r="DB37" s="112" t="s">
        <v>155</v>
      </c>
      <c r="DC37" s="115">
        <f t="shared" si="55"/>
        <v>6.1710793972084121E-2</v>
      </c>
      <c r="DD37" s="115">
        <f t="shared" si="56"/>
        <v>6.2789479650128419E-2</v>
      </c>
      <c r="DE37" s="115">
        <f t="shared" si="57"/>
        <v>6.3080300075742085E-2</v>
      </c>
      <c r="DF37" s="115" t="str">
        <f t="shared" si="58"/>
        <v/>
      </c>
      <c r="DG37" s="115" t="str">
        <f t="shared" si="59"/>
        <v/>
      </c>
      <c r="DH37" s="115" t="str">
        <f t="shared" si="60"/>
        <v/>
      </c>
      <c r="DI37" s="115" t="str">
        <f t="shared" si="61"/>
        <v/>
      </c>
      <c r="DJ37" s="115" t="str">
        <f t="shared" si="62"/>
        <v/>
      </c>
      <c r="DK37" s="115" t="str">
        <f t="shared" si="63"/>
        <v/>
      </c>
      <c r="DL37" s="115" t="str">
        <f t="shared" si="64"/>
        <v/>
      </c>
      <c r="DM37" s="115" t="str">
        <f t="shared" si="44"/>
        <v/>
      </c>
      <c r="DN37" s="115" t="str">
        <f t="shared" si="45"/>
        <v/>
      </c>
      <c r="DO37" s="115">
        <f t="shared" si="54"/>
        <v>8.4983898300803273E-2</v>
      </c>
      <c r="DP37" s="115">
        <f t="shared" si="54"/>
        <v>7.6503346456540833E-2</v>
      </c>
      <c r="DQ37" s="115">
        <f t="shared" si="54"/>
        <v>8.8082547196376301E-2</v>
      </c>
      <c r="DR37" s="115" t="str">
        <f t="shared" si="54"/>
        <v/>
      </c>
      <c r="DS37" s="115" t="str">
        <f t="shared" si="54"/>
        <v/>
      </c>
      <c r="DT37" s="115" t="str">
        <f t="shared" si="54"/>
        <v/>
      </c>
      <c r="DU37" s="115" t="str">
        <f t="shared" si="50"/>
        <v/>
      </c>
      <c r="DV37" s="115" t="str">
        <f t="shared" si="50"/>
        <v/>
      </c>
      <c r="DW37" s="115" t="str">
        <f t="shared" si="50"/>
        <v/>
      </c>
      <c r="DX37" s="115" t="str">
        <f t="shared" si="48"/>
        <v/>
      </c>
      <c r="DY37" s="115" t="str">
        <f t="shared" si="46"/>
        <v/>
      </c>
      <c r="DZ37" s="115" t="str">
        <f t="shared" si="47"/>
        <v/>
      </c>
    </row>
    <row r="38" spans="1:130" ht="15" customHeight="1" x14ac:dyDescent="0.25">
      <c r="A38" s="119" t="str">
        <f>'miRNA Table'!C37</f>
        <v>hsa-let-7e-5p</v>
      </c>
      <c r="B38" s="112" t="s">
        <v>66</v>
      </c>
      <c r="C38" s="113">
        <f>IF('Test Sample Data'!C37="","",IF(SUM('Test Sample Data'!C$3:C$98)&gt;10,IF(AND(ISNUMBER('Test Sample Data'!C37),'Test Sample Data'!C37&lt;$C$101,'Test Sample Data'!C37&gt;0),'Test Sample Data'!C37,$C$101),""))</f>
        <v>29.38</v>
      </c>
      <c r="D38" s="113">
        <f>IF('Test Sample Data'!D37="","",IF(SUM('Test Sample Data'!D$3:D$98)&gt;10,IF(AND(ISNUMBER('Test Sample Data'!D37),'Test Sample Data'!D37&lt;$C$101,'Test Sample Data'!D37&gt;0),'Test Sample Data'!D37,$C$101),""))</f>
        <v>29.68</v>
      </c>
      <c r="E38" s="113">
        <f>IF('Test Sample Data'!E37="","",IF(SUM('Test Sample Data'!E$3:E$98)&gt;10,IF(AND(ISNUMBER('Test Sample Data'!E37),'Test Sample Data'!E37&lt;$C$101,'Test Sample Data'!E37&gt;0),'Test Sample Data'!E37,$C$101),""))</f>
        <v>29.32</v>
      </c>
      <c r="F38" s="113" t="str">
        <f>IF('Test Sample Data'!F37="","",IF(SUM('Test Sample Data'!F$3:F$98)&gt;10,IF(AND(ISNUMBER('Test Sample Data'!F37),'Test Sample Data'!F37&lt;$C$101,'Test Sample Data'!F37&gt;0),'Test Sample Data'!F37,$C$101),""))</f>
        <v/>
      </c>
      <c r="G38" s="113" t="str">
        <f>IF('Test Sample Data'!G37="","",IF(SUM('Test Sample Data'!G$3:G$98)&gt;10,IF(AND(ISNUMBER('Test Sample Data'!G37),'Test Sample Data'!G37&lt;$C$101,'Test Sample Data'!G37&gt;0),'Test Sample Data'!G37,$C$101),""))</f>
        <v/>
      </c>
      <c r="H38" s="113" t="str">
        <f>IF('Test Sample Data'!H37="","",IF(SUM('Test Sample Data'!H$3:H$98)&gt;10,IF(AND(ISNUMBER('Test Sample Data'!H37),'Test Sample Data'!H37&lt;$C$101,'Test Sample Data'!H37&gt;0),'Test Sample Data'!H37,$C$101),""))</f>
        <v/>
      </c>
      <c r="I38" s="113" t="str">
        <f>IF('Test Sample Data'!I37="","",IF(SUM('Test Sample Data'!I$3:I$98)&gt;10,IF(AND(ISNUMBER('Test Sample Data'!I37),'Test Sample Data'!I37&lt;$C$101,'Test Sample Data'!I37&gt;0),'Test Sample Data'!I37,$C$101),""))</f>
        <v/>
      </c>
      <c r="J38" s="113" t="str">
        <f>IF('Test Sample Data'!J37="","",IF(SUM('Test Sample Data'!J$3:J$98)&gt;10,IF(AND(ISNUMBER('Test Sample Data'!J37),'Test Sample Data'!J37&lt;$C$101,'Test Sample Data'!J37&gt;0),'Test Sample Data'!J37,$C$101),""))</f>
        <v/>
      </c>
      <c r="K38" s="113" t="str">
        <f>IF('Test Sample Data'!K37="","",IF(SUM('Test Sample Data'!K$3:K$98)&gt;10,IF(AND(ISNUMBER('Test Sample Data'!K37),'Test Sample Data'!K37&lt;$C$101,'Test Sample Data'!K37&gt;0),'Test Sample Data'!K37,$C$101),""))</f>
        <v/>
      </c>
      <c r="L38" s="113" t="str">
        <f>IF('Test Sample Data'!L37="","",IF(SUM('Test Sample Data'!L$3:L$98)&gt;10,IF(AND(ISNUMBER('Test Sample Data'!L37),'Test Sample Data'!L37&lt;$C$101,'Test Sample Data'!L37&gt;0),'Test Sample Data'!L37,$C$101),""))</f>
        <v/>
      </c>
      <c r="M38" s="113" t="str">
        <f>IF('Test Sample Data'!M37="","",IF(SUM('Test Sample Data'!M$3:M$98)&gt;10,IF(AND(ISNUMBER('Test Sample Data'!M37),'Test Sample Data'!M37&lt;$C$101,'Test Sample Data'!M37&gt;0),'Test Sample Data'!M37,$C$101),""))</f>
        <v/>
      </c>
      <c r="N38" s="113" t="str">
        <f>IF('Test Sample Data'!N37="","",IF(SUM('Test Sample Data'!N$3:N$98)&gt;10,IF(AND(ISNUMBER('Test Sample Data'!N37),'Test Sample Data'!N37&lt;$C$101,'Test Sample Data'!N37&gt;0),'Test Sample Data'!N37,$C$101),""))</f>
        <v/>
      </c>
      <c r="O38" s="112" t="str">
        <f>'miRNA Table'!C37</f>
        <v>hsa-let-7e-5p</v>
      </c>
      <c r="P38" s="112" t="s">
        <v>66</v>
      </c>
      <c r="Q38" s="113">
        <f>IF('Control Sample Data'!C37="","",IF(SUM('Control Sample Data'!C$3:C$98)&gt;10,IF(AND(ISNUMBER('Control Sample Data'!C37),'Control Sample Data'!C37&lt;$C$101,'Control Sample Data'!C37&gt;0),'Control Sample Data'!C37,$C$101),""))</f>
        <v>27.49</v>
      </c>
      <c r="R38" s="113">
        <f>IF('Control Sample Data'!D37="","",IF(SUM('Control Sample Data'!D$3:D$98)&gt;10,IF(AND(ISNUMBER('Control Sample Data'!D37),'Control Sample Data'!D37&lt;$C$101,'Control Sample Data'!D37&gt;0),'Control Sample Data'!D37,$C$101),""))</f>
        <v>27.72</v>
      </c>
      <c r="S38" s="113">
        <f>IF('Control Sample Data'!E37="","",IF(SUM('Control Sample Data'!E$3:E$98)&gt;10,IF(AND(ISNUMBER('Control Sample Data'!E37),'Control Sample Data'!E37&lt;$C$101,'Control Sample Data'!E37&gt;0),'Control Sample Data'!E37,$C$101),""))</f>
        <v>27.44</v>
      </c>
      <c r="T38" s="113" t="str">
        <f>IF('Control Sample Data'!F37="","",IF(SUM('Control Sample Data'!F$3:F$98)&gt;10,IF(AND(ISNUMBER('Control Sample Data'!F37),'Control Sample Data'!F37&lt;$C$101,'Control Sample Data'!F37&gt;0),'Control Sample Data'!F37,$C$101),""))</f>
        <v/>
      </c>
      <c r="U38" s="113" t="str">
        <f>IF('Control Sample Data'!G37="","",IF(SUM('Control Sample Data'!G$3:G$98)&gt;10,IF(AND(ISNUMBER('Control Sample Data'!G37),'Control Sample Data'!G37&lt;$C$101,'Control Sample Data'!G37&gt;0),'Control Sample Data'!G37,$C$101),""))</f>
        <v/>
      </c>
      <c r="V38" s="113" t="str">
        <f>IF('Control Sample Data'!H37="","",IF(SUM('Control Sample Data'!H$3:H$98)&gt;10,IF(AND(ISNUMBER('Control Sample Data'!H37),'Control Sample Data'!H37&lt;$C$101,'Control Sample Data'!H37&gt;0),'Control Sample Data'!H37,$C$101),""))</f>
        <v/>
      </c>
      <c r="W38" s="113" t="str">
        <f>IF('Control Sample Data'!I37="","",IF(SUM('Control Sample Data'!I$3:I$98)&gt;10,IF(AND(ISNUMBER('Control Sample Data'!I37),'Control Sample Data'!I37&lt;$C$101,'Control Sample Data'!I37&gt;0),'Control Sample Data'!I37,$C$101),""))</f>
        <v/>
      </c>
      <c r="X38" s="113" t="str">
        <f>IF('Control Sample Data'!J37="","",IF(SUM('Control Sample Data'!J$3:J$98)&gt;10,IF(AND(ISNUMBER('Control Sample Data'!J37),'Control Sample Data'!J37&lt;$C$101,'Control Sample Data'!J37&gt;0),'Control Sample Data'!J37,$C$101),""))</f>
        <v/>
      </c>
      <c r="Y38" s="113" t="str">
        <f>IF('Control Sample Data'!K37="","",IF(SUM('Control Sample Data'!K$3:K$98)&gt;10,IF(AND(ISNUMBER('Control Sample Data'!K37),'Control Sample Data'!K37&lt;$C$101,'Control Sample Data'!K37&gt;0),'Control Sample Data'!K37,$C$101),""))</f>
        <v/>
      </c>
      <c r="Z38" s="113" t="str">
        <f>IF('Control Sample Data'!L37="","",IF(SUM('Control Sample Data'!L$3:L$98)&gt;10,IF(AND(ISNUMBER('Control Sample Data'!L37),'Control Sample Data'!L37&lt;$C$101,'Control Sample Data'!L37&gt;0),'Control Sample Data'!L37,$C$101),""))</f>
        <v/>
      </c>
      <c r="AA38" s="113" t="str">
        <f>IF('Control Sample Data'!M37="","",IF(SUM('Control Sample Data'!M$3:M$98)&gt;10,IF(AND(ISNUMBER('Control Sample Data'!M37),'Control Sample Data'!M37&lt;$C$101,'Control Sample Data'!M37&gt;0),'Control Sample Data'!M37,$C$101),""))</f>
        <v/>
      </c>
      <c r="AB38" s="144" t="str">
        <f>IF('Control Sample Data'!N37="","",IF(SUM('Control Sample Data'!N$3:N$98)&gt;10,IF(AND(ISNUMBER('Control Sample Data'!N37),'Control Sample Data'!N37&lt;$C$101,'Control Sample Data'!N37&gt;0),'Control Sample Data'!N37,$C$101),""))</f>
        <v/>
      </c>
      <c r="AC38" s="147">
        <f>IF(C38="","",IF(AND('miRNA Table'!$F$4="YES",'miRNA Table'!$F$6="YES"),C38-C$103,C38))</f>
        <v>29.38</v>
      </c>
      <c r="AD38" s="148">
        <f>IF(D38="","",IF(AND('miRNA Table'!$F$4="YES",'miRNA Table'!$F$6="YES"),D38-D$103,D38))</f>
        <v>29.68</v>
      </c>
      <c r="AE38" s="148">
        <f>IF(E38="","",IF(AND('miRNA Table'!$F$4="YES",'miRNA Table'!$F$6="YES"),E38-E$103,E38))</f>
        <v>29.32</v>
      </c>
      <c r="AF38" s="148" t="str">
        <f>IF(F38="","",IF(AND('miRNA Table'!$F$4="YES",'miRNA Table'!$F$6="YES"),F38-F$103,F38))</f>
        <v/>
      </c>
      <c r="AG38" s="148" t="str">
        <f>IF(G38="","",IF(AND('miRNA Table'!$F$4="YES",'miRNA Table'!$F$6="YES"),G38-G$103,G38))</f>
        <v/>
      </c>
      <c r="AH38" s="148" t="str">
        <f>IF(H38="","",IF(AND('miRNA Table'!$F$4="YES",'miRNA Table'!$F$6="YES"),H38-H$103,H38))</f>
        <v/>
      </c>
      <c r="AI38" s="148" t="str">
        <f>IF(I38="","",IF(AND('miRNA Table'!$F$4="YES",'miRNA Table'!$F$6="YES"),I38-I$103,I38))</f>
        <v/>
      </c>
      <c r="AJ38" s="148" t="str">
        <f>IF(J38="","",IF(AND('miRNA Table'!$F$4="YES",'miRNA Table'!$F$6="YES"),J38-J$103,J38))</f>
        <v/>
      </c>
      <c r="AK38" s="148" t="str">
        <f>IF(K38="","",IF(AND('miRNA Table'!$F$4="YES",'miRNA Table'!$F$6="YES"),K38-K$103,K38))</f>
        <v/>
      </c>
      <c r="AL38" s="148" t="str">
        <f>IF(L38="","",IF(AND('miRNA Table'!$F$4="YES",'miRNA Table'!$F$6="YES"),L38-L$103,L38))</f>
        <v/>
      </c>
      <c r="AM38" s="148" t="str">
        <f>IF(M38="","",IF(AND('miRNA Table'!$F$4="YES",'miRNA Table'!$F$6="YES"),M38-M$103,M38))</f>
        <v/>
      </c>
      <c r="AN38" s="149" t="str">
        <f>IF(N38="","",IF(AND('miRNA Table'!$F$4="YES",'miRNA Table'!$F$6="YES"),N38-N$103,N38))</f>
        <v/>
      </c>
      <c r="AO38" s="147">
        <f>IF(Q38="","",IF(AND('miRNA Table'!$F$4="YES",'miRNA Table'!$F$6="YES"),Q38-Q$103,Q38))</f>
        <v>27.49</v>
      </c>
      <c r="AP38" s="148">
        <f>IF(R38="","",IF(AND('miRNA Table'!$F$4="YES",'miRNA Table'!$F$6="YES"),R38-R$103,R38))</f>
        <v>27.72</v>
      </c>
      <c r="AQ38" s="148">
        <f>IF(S38="","",IF(AND('miRNA Table'!$F$4="YES",'miRNA Table'!$F$6="YES"),S38-S$103,S38))</f>
        <v>27.44</v>
      </c>
      <c r="AR38" s="148" t="str">
        <f>IF(T38="","",IF(AND('miRNA Table'!$F$4="YES",'miRNA Table'!$F$6="YES"),T38-T$103,T38))</f>
        <v/>
      </c>
      <c r="AS38" s="148" t="str">
        <f>IF(U38="","",IF(AND('miRNA Table'!$F$4="YES",'miRNA Table'!$F$6="YES"),U38-U$103,U38))</f>
        <v/>
      </c>
      <c r="AT38" s="148" t="str">
        <f>IF(V38="","",IF(AND('miRNA Table'!$F$4="YES",'miRNA Table'!$F$6="YES"),V38-V$103,V38))</f>
        <v/>
      </c>
      <c r="AU38" s="148" t="str">
        <f>IF(W38="","",IF(AND('miRNA Table'!$F$4="YES",'miRNA Table'!$F$6="YES"),W38-W$103,W38))</f>
        <v/>
      </c>
      <c r="AV38" s="148" t="str">
        <f>IF(X38="","",IF(AND('miRNA Table'!$F$4="YES",'miRNA Table'!$F$6="YES"),X38-X$103,X38))</f>
        <v/>
      </c>
      <c r="AW38" s="148" t="str">
        <f>IF(Y38="","",IF(AND('miRNA Table'!$F$4="YES",'miRNA Table'!$F$6="YES"),Y38-Y$103,Y38))</f>
        <v/>
      </c>
      <c r="AX38" s="148" t="str">
        <f>IF(Z38="","",IF(AND('miRNA Table'!$F$4="YES",'miRNA Table'!$F$6="YES"),Z38-Z$103,Z38))</f>
        <v/>
      </c>
      <c r="AY38" s="148" t="str">
        <f>IF(AA38="","",IF(AND('miRNA Table'!$F$4="YES",'miRNA Table'!$F$6="YES"),AA38-AA$103,AA38))</f>
        <v/>
      </c>
      <c r="AZ38" s="149" t="str">
        <f>IF(AB38="","",IF(AND('miRNA Table'!$F$4="YES",'miRNA Table'!$F$6="YES"),AB38-AB$103,AB38))</f>
        <v/>
      </c>
      <c r="BY38" s="111" t="str">
        <f t="shared" si="16"/>
        <v>hsa-let-7e-5p</v>
      </c>
      <c r="BZ38" s="112" t="s">
        <v>66</v>
      </c>
      <c r="CA38" s="113">
        <f t="shared" si="17"/>
        <v>9.8483333333333292</v>
      </c>
      <c r="CB38" s="113">
        <f t="shared" si="18"/>
        <v>10.053333333333331</v>
      </c>
      <c r="CC38" s="113">
        <f t="shared" si="19"/>
        <v>9.7366666666666681</v>
      </c>
      <c r="CD38" s="113" t="str">
        <f t="shared" si="20"/>
        <v/>
      </c>
      <c r="CE38" s="113" t="str">
        <f t="shared" si="21"/>
        <v/>
      </c>
      <c r="CF38" s="113" t="str">
        <f t="shared" si="22"/>
        <v/>
      </c>
      <c r="CG38" s="113" t="str">
        <f t="shared" si="23"/>
        <v/>
      </c>
      <c r="CH38" s="113" t="str">
        <f t="shared" si="24"/>
        <v/>
      </c>
      <c r="CI38" s="113" t="str">
        <f t="shared" si="25"/>
        <v/>
      </c>
      <c r="CJ38" s="113" t="str">
        <f t="shared" si="26"/>
        <v/>
      </c>
      <c r="CK38" s="113" t="str">
        <f t="shared" si="27"/>
        <v/>
      </c>
      <c r="CL38" s="113" t="str">
        <f t="shared" si="28"/>
        <v/>
      </c>
      <c r="CM38" s="113">
        <f t="shared" si="29"/>
        <v>7.6366666666666632</v>
      </c>
      <c r="CN38" s="113">
        <f t="shared" si="30"/>
        <v>7.9883333333333333</v>
      </c>
      <c r="CO38" s="113">
        <f t="shared" si="31"/>
        <v>7.5450000000000017</v>
      </c>
      <c r="CP38" s="113" t="str">
        <f t="shared" si="32"/>
        <v/>
      </c>
      <c r="CQ38" s="113" t="str">
        <f t="shared" si="33"/>
        <v/>
      </c>
      <c r="CR38" s="113" t="str">
        <f t="shared" si="34"/>
        <v/>
      </c>
      <c r="CS38" s="113" t="str">
        <f t="shared" si="35"/>
        <v/>
      </c>
      <c r="CT38" s="113" t="str">
        <f t="shared" si="36"/>
        <v/>
      </c>
      <c r="CU38" s="113" t="str">
        <f t="shared" si="37"/>
        <v/>
      </c>
      <c r="CV38" s="113" t="str">
        <f t="shared" si="38"/>
        <v/>
      </c>
      <c r="CW38" s="113" t="str">
        <f t="shared" si="39"/>
        <v/>
      </c>
      <c r="CX38" s="113" t="str">
        <f t="shared" si="40"/>
        <v/>
      </c>
      <c r="CY38" s="80">
        <f t="shared" si="41"/>
        <v>9.8794444444444434</v>
      </c>
      <c r="CZ38" s="80">
        <f t="shared" si="42"/>
        <v>7.7233333333333327</v>
      </c>
      <c r="DA38" s="114" t="str">
        <f t="shared" si="43"/>
        <v>hsa-let-7e-5p</v>
      </c>
      <c r="DB38" s="112" t="s">
        <v>156</v>
      </c>
      <c r="DC38" s="115">
        <f t="shared" si="55"/>
        <v>1.0848164430496306E-3</v>
      </c>
      <c r="DD38" s="115">
        <f t="shared" si="56"/>
        <v>9.4112023280425129E-4</v>
      </c>
      <c r="DE38" s="115">
        <f t="shared" si="57"/>
        <v>1.1721178385403002E-3</v>
      </c>
      <c r="DF38" s="115" t="str">
        <f t="shared" si="58"/>
        <v/>
      </c>
      <c r="DG38" s="115" t="str">
        <f t="shared" si="59"/>
        <v/>
      </c>
      <c r="DH38" s="115" t="str">
        <f t="shared" si="60"/>
        <v/>
      </c>
      <c r="DI38" s="115" t="str">
        <f t="shared" si="61"/>
        <v/>
      </c>
      <c r="DJ38" s="115" t="str">
        <f t="shared" si="62"/>
        <v/>
      </c>
      <c r="DK38" s="115" t="str">
        <f t="shared" si="63"/>
        <v/>
      </c>
      <c r="DL38" s="115" t="str">
        <f t="shared" si="64"/>
        <v/>
      </c>
      <c r="DM38" s="115" t="str">
        <f t="shared" si="44"/>
        <v/>
      </c>
      <c r="DN38" s="115" t="str">
        <f t="shared" si="45"/>
        <v/>
      </c>
      <c r="DO38" s="115">
        <f t="shared" si="54"/>
        <v>5.0249791772515873E-3</v>
      </c>
      <c r="DP38" s="115">
        <f t="shared" si="54"/>
        <v>3.9379668082822608E-3</v>
      </c>
      <c r="DQ38" s="115">
        <f t="shared" si="54"/>
        <v>5.354620331951959E-3</v>
      </c>
      <c r="DR38" s="115" t="str">
        <f t="shared" si="54"/>
        <v/>
      </c>
      <c r="DS38" s="115" t="str">
        <f t="shared" si="54"/>
        <v/>
      </c>
      <c r="DT38" s="115" t="str">
        <f t="shared" si="54"/>
        <v/>
      </c>
      <c r="DU38" s="115" t="str">
        <f t="shared" si="50"/>
        <v/>
      </c>
      <c r="DV38" s="115" t="str">
        <f t="shared" si="50"/>
        <v/>
      </c>
      <c r="DW38" s="115" t="str">
        <f t="shared" si="50"/>
        <v/>
      </c>
      <c r="DX38" s="115" t="str">
        <f t="shared" si="48"/>
        <v/>
      </c>
      <c r="DY38" s="115" t="str">
        <f t="shared" si="46"/>
        <v/>
      </c>
      <c r="DZ38" s="115" t="str">
        <f t="shared" si="47"/>
        <v/>
      </c>
    </row>
    <row r="39" spans="1:130" ht="15" customHeight="1" x14ac:dyDescent="0.25">
      <c r="A39" s="119" t="str">
        <f>'miRNA Table'!C38</f>
        <v>hsa-miR-218-5p</v>
      </c>
      <c r="B39" s="112" t="s">
        <v>67</v>
      </c>
      <c r="C39" s="113">
        <f>IF('Test Sample Data'!C38="","",IF(SUM('Test Sample Data'!C$3:C$98)&gt;10,IF(AND(ISNUMBER('Test Sample Data'!C38),'Test Sample Data'!C38&lt;$C$101,'Test Sample Data'!C38&gt;0),'Test Sample Data'!C38,$C$101),""))</f>
        <v>23.53</v>
      </c>
      <c r="D39" s="113">
        <f>IF('Test Sample Data'!D38="","",IF(SUM('Test Sample Data'!D$3:D$98)&gt;10,IF(AND(ISNUMBER('Test Sample Data'!D38),'Test Sample Data'!D38&lt;$C$101,'Test Sample Data'!D38&gt;0),'Test Sample Data'!D38,$C$101),""))</f>
        <v>23.58</v>
      </c>
      <c r="E39" s="113">
        <f>IF('Test Sample Data'!E38="","",IF(SUM('Test Sample Data'!E$3:E$98)&gt;10,IF(AND(ISNUMBER('Test Sample Data'!E38),'Test Sample Data'!E38&lt;$C$101,'Test Sample Data'!E38&gt;0),'Test Sample Data'!E38,$C$101),""))</f>
        <v>23.46</v>
      </c>
      <c r="F39" s="113" t="str">
        <f>IF('Test Sample Data'!F38="","",IF(SUM('Test Sample Data'!F$3:F$98)&gt;10,IF(AND(ISNUMBER('Test Sample Data'!F38),'Test Sample Data'!F38&lt;$C$101,'Test Sample Data'!F38&gt;0),'Test Sample Data'!F38,$C$101),""))</f>
        <v/>
      </c>
      <c r="G39" s="113" t="str">
        <f>IF('Test Sample Data'!G38="","",IF(SUM('Test Sample Data'!G$3:G$98)&gt;10,IF(AND(ISNUMBER('Test Sample Data'!G38),'Test Sample Data'!G38&lt;$C$101,'Test Sample Data'!G38&gt;0),'Test Sample Data'!G38,$C$101),""))</f>
        <v/>
      </c>
      <c r="H39" s="113" t="str">
        <f>IF('Test Sample Data'!H38="","",IF(SUM('Test Sample Data'!H$3:H$98)&gt;10,IF(AND(ISNUMBER('Test Sample Data'!H38),'Test Sample Data'!H38&lt;$C$101,'Test Sample Data'!H38&gt;0),'Test Sample Data'!H38,$C$101),""))</f>
        <v/>
      </c>
      <c r="I39" s="113" t="str">
        <f>IF('Test Sample Data'!I38="","",IF(SUM('Test Sample Data'!I$3:I$98)&gt;10,IF(AND(ISNUMBER('Test Sample Data'!I38),'Test Sample Data'!I38&lt;$C$101,'Test Sample Data'!I38&gt;0),'Test Sample Data'!I38,$C$101),""))</f>
        <v/>
      </c>
      <c r="J39" s="113" t="str">
        <f>IF('Test Sample Data'!J38="","",IF(SUM('Test Sample Data'!J$3:J$98)&gt;10,IF(AND(ISNUMBER('Test Sample Data'!J38),'Test Sample Data'!J38&lt;$C$101,'Test Sample Data'!J38&gt;0),'Test Sample Data'!J38,$C$101),""))</f>
        <v/>
      </c>
      <c r="K39" s="113" t="str">
        <f>IF('Test Sample Data'!K38="","",IF(SUM('Test Sample Data'!K$3:K$98)&gt;10,IF(AND(ISNUMBER('Test Sample Data'!K38),'Test Sample Data'!K38&lt;$C$101,'Test Sample Data'!K38&gt;0),'Test Sample Data'!K38,$C$101),""))</f>
        <v/>
      </c>
      <c r="L39" s="113" t="str">
        <f>IF('Test Sample Data'!L38="","",IF(SUM('Test Sample Data'!L$3:L$98)&gt;10,IF(AND(ISNUMBER('Test Sample Data'!L38),'Test Sample Data'!L38&lt;$C$101,'Test Sample Data'!L38&gt;0),'Test Sample Data'!L38,$C$101),""))</f>
        <v/>
      </c>
      <c r="M39" s="113" t="str">
        <f>IF('Test Sample Data'!M38="","",IF(SUM('Test Sample Data'!M$3:M$98)&gt;10,IF(AND(ISNUMBER('Test Sample Data'!M38),'Test Sample Data'!M38&lt;$C$101,'Test Sample Data'!M38&gt;0),'Test Sample Data'!M38,$C$101),""))</f>
        <v/>
      </c>
      <c r="N39" s="113" t="str">
        <f>IF('Test Sample Data'!N38="","",IF(SUM('Test Sample Data'!N$3:N$98)&gt;10,IF(AND(ISNUMBER('Test Sample Data'!N38),'Test Sample Data'!N38&lt;$C$101,'Test Sample Data'!N38&gt;0),'Test Sample Data'!N38,$C$101),""))</f>
        <v/>
      </c>
      <c r="O39" s="112" t="str">
        <f>'miRNA Table'!C38</f>
        <v>hsa-miR-218-5p</v>
      </c>
      <c r="P39" s="112" t="s">
        <v>67</v>
      </c>
      <c r="Q39" s="113">
        <f>IF('Control Sample Data'!C38="","",IF(SUM('Control Sample Data'!C$3:C$98)&gt;10,IF(AND(ISNUMBER('Control Sample Data'!C38),'Control Sample Data'!C38&lt;$C$101,'Control Sample Data'!C38&gt;0),'Control Sample Data'!C38,$C$101),""))</f>
        <v>22.3</v>
      </c>
      <c r="R39" s="113">
        <f>IF('Control Sample Data'!D38="","",IF(SUM('Control Sample Data'!D$3:D$98)&gt;10,IF(AND(ISNUMBER('Control Sample Data'!D38),'Control Sample Data'!D38&lt;$C$101,'Control Sample Data'!D38&gt;0),'Control Sample Data'!D38,$C$101),""))</f>
        <v>22.16</v>
      </c>
      <c r="S39" s="113">
        <f>IF('Control Sample Data'!E38="","",IF(SUM('Control Sample Data'!E$3:E$98)&gt;10,IF(AND(ISNUMBER('Control Sample Data'!E38),'Control Sample Data'!E38&lt;$C$101,'Control Sample Data'!E38&gt;0),'Control Sample Data'!E38,$C$101),""))</f>
        <v>22.29</v>
      </c>
      <c r="T39" s="113" t="str">
        <f>IF('Control Sample Data'!F38="","",IF(SUM('Control Sample Data'!F$3:F$98)&gt;10,IF(AND(ISNUMBER('Control Sample Data'!F38),'Control Sample Data'!F38&lt;$C$101,'Control Sample Data'!F38&gt;0),'Control Sample Data'!F38,$C$101),""))</f>
        <v/>
      </c>
      <c r="U39" s="113" t="str">
        <f>IF('Control Sample Data'!G38="","",IF(SUM('Control Sample Data'!G$3:G$98)&gt;10,IF(AND(ISNUMBER('Control Sample Data'!G38),'Control Sample Data'!G38&lt;$C$101,'Control Sample Data'!G38&gt;0),'Control Sample Data'!G38,$C$101),""))</f>
        <v/>
      </c>
      <c r="V39" s="113" t="str">
        <f>IF('Control Sample Data'!H38="","",IF(SUM('Control Sample Data'!H$3:H$98)&gt;10,IF(AND(ISNUMBER('Control Sample Data'!H38),'Control Sample Data'!H38&lt;$C$101,'Control Sample Data'!H38&gt;0),'Control Sample Data'!H38,$C$101),""))</f>
        <v/>
      </c>
      <c r="W39" s="113" t="str">
        <f>IF('Control Sample Data'!I38="","",IF(SUM('Control Sample Data'!I$3:I$98)&gt;10,IF(AND(ISNUMBER('Control Sample Data'!I38),'Control Sample Data'!I38&lt;$C$101,'Control Sample Data'!I38&gt;0),'Control Sample Data'!I38,$C$101),""))</f>
        <v/>
      </c>
      <c r="X39" s="113" t="str">
        <f>IF('Control Sample Data'!J38="","",IF(SUM('Control Sample Data'!J$3:J$98)&gt;10,IF(AND(ISNUMBER('Control Sample Data'!J38),'Control Sample Data'!J38&lt;$C$101,'Control Sample Data'!J38&gt;0),'Control Sample Data'!J38,$C$101),""))</f>
        <v/>
      </c>
      <c r="Y39" s="113" t="str">
        <f>IF('Control Sample Data'!K38="","",IF(SUM('Control Sample Data'!K$3:K$98)&gt;10,IF(AND(ISNUMBER('Control Sample Data'!K38),'Control Sample Data'!K38&lt;$C$101,'Control Sample Data'!K38&gt;0),'Control Sample Data'!K38,$C$101),""))</f>
        <v/>
      </c>
      <c r="Z39" s="113" t="str">
        <f>IF('Control Sample Data'!L38="","",IF(SUM('Control Sample Data'!L$3:L$98)&gt;10,IF(AND(ISNUMBER('Control Sample Data'!L38),'Control Sample Data'!L38&lt;$C$101,'Control Sample Data'!L38&gt;0),'Control Sample Data'!L38,$C$101),""))</f>
        <v/>
      </c>
      <c r="AA39" s="113" t="str">
        <f>IF('Control Sample Data'!M38="","",IF(SUM('Control Sample Data'!M$3:M$98)&gt;10,IF(AND(ISNUMBER('Control Sample Data'!M38),'Control Sample Data'!M38&lt;$C$101,'Control Sample Data'!M38&gt;0),'Control Sample Data'!M38,$C$101),""))</f>
        <v/>
      </c>
      <c r="AB39" s="144" t="str">
        <f>IF('Control Sample Data'!N38="","",IF(SUM('Control Sample Data'!N$3:N$98)&gt;10,IF(AND(ISNUMBER('Control Sample Data'!N38),'Control Sample Data'!N38&lt;$C$101,'Control Sample Data'!N38&gt;0),'Control Sample Data'!N38,$C$101),""))</f>
        <v/>
      </c>
      <c r="AC39" s="147">
        <f>IF(C39="","",IF(AND('miRNA Table'!$F$4="YES",'miRNA Table'!$F$6="YES"),C39-C$103,C39))</f>
        <v>23.53</v>
      </c>
      <c r="AD39" s="148">
        <f>IF(D39="","",IF(AND('miRNA Table'!$F$4="YES",'miRNA Table'!$F$6="YES"),D39-D$103,D39))</f>
        <v>23.58</v>
      </c>
      <c r="AE39" s="148">
        <f>IF(E39="","",IF(AND('miRNA Table'!$F$4="YES",'miRNA Table'!$F$6="YES"),E39-E$103,E39))</f>
        <v>23.46</v>
      </c>
      <c r="AF39" s="148" t="str">
        <f>IF(F39="","",IF(AND('miRNA Table'!$F$4="YES",'miRNA Table'!$F$6="YES"),F39-F$103,F39))</f>
        <v/>
      </c>
      <c r="AG39" s="148" t="str">
        <f>IF(G39="","",IF(AND('miRNA Table'!$F$4="YES",'miRNA Table'!$F$6="YES"),G39-G$103,G39))</f>
        <v/>
      </c>
      <c r="AH39" s="148" t="str">
        <f>IF(H39="","",IF(AND('miRNA Table'!$F$4="YES",'miRNA Table'!$F$6="YES"),H39-H$103,H39))</f>
        <v/>
      </c>
      <c r="AI39" s="148" t="str">
        <f>IF(I39="","",IF(AND('miRNA Table'!$F$4="YES",'miRNA Table'!$F$6="YES"),I39-I$103,I39))</f>
        <v/>
      </c>
      <c r="AJ39" s="148" t="str">
        <f>IF(J39="","",IF(AND('miRNA Table'!$F$4="YES",'miRNA Table'!$F$6="YES"),J39-J$103,J39))</f>
        <v/>
      </c>
      <c r="AK39" s="148" t="str">
        <f>IF(K39="","",IF(AND('miRNA Table'!$F$4="YES",'miRNA Table'!$F$6="YES"),K39-K$103,K39))</f>
        <v/>
      </c>
      <c r="AL39" s="148" t="str">
        <f>IF(L39="","",IF(AND('miRNA Table'!$F$4="YES",'miRNA Table'!$F$6="YES"),L39-L$103,L39))</f>
        <v/>
      </c>
      <c r="AM39" s="148" t="str">
        <f>IF(M39="","",IF(AND('miRNA Table'!$F$4="YES",'miRNA Table'!$F$6="YES"),M39-M$103,M39))</f>
        <v/>
      </c>
      <c r="AN39" s="149" t="str">
        <f>IF(N39="","",IF(AND('miRNA Table'!$F$4="YES",'miRNA Table'!$F$6="YES"),N39-N$103,N39))</f>
        <v/>
      </c>
      <c r="AO39" s="147">
        <f>IF(Q39="","",IF(AND('miRNA Table'!$F$4="YES",'miRNA Table'!$F$6="YES"),Q39-Q$103,Q39))</f>
        <v>22.3</v>
      </c>
      <c r="AP39" s="148">
        <f>IF(R39="","",IF(AND('miRNA Table'!$F$4="YES",'miRNA Table'!$F$6="YES"),R39-R$103,R39))</f>
        <v>22.16</v>
      </c>
      <c r="AQ39" s="148">
        <f>IF(S39="","",IF(AND('miRNA Table'!$F$4="YES",'miRNA Table'!$F$6="YES"),S39-S$103,S39))</f>
        <v>22.29</v>
      </c>
      <c r="AR39" s="148" t="str">
        <f>IF(T39="","",IF(AND('miRNA Table'!$F$4="YES",'miRNA Table'!$F$6="YES"),T39-T$103,T39))</f>
        <v/>
      </c>
      <c r="AS39" s="148" t="str">
        <f>IF(U39="","",IF(AND('miRNA Table'!$F$4="YES",'miRNA Table'!$F$6="YES"),U39-U$103,U39))</f>
        <v/>
      </c>
      <c r="AT39" s="148" t="str">
        <f>IF(V39="","",IF(AND('miRNA Table'!$F$4="YES",'miRNA Table'!$F$6="YES"),V39-V$103,V39))</f>
        <v/>
      </c>
      <c r="AU39" s="148" t="str">
        <f>IF(W39="","",IF(AND('miRNA Table'!$F$4="YES",'miRNA Table'!$F$6="YES"),W39-W$103,W39))</f>
        <v/>
      </c>
      <c r="AV39" s="148" t="str">
        <f>IF(X39="","",IF(AND('miRNA Table'!$F$4="YES",'miRNA Table'!$F$6="YES"),X39-X$103,X39))</f>
        <v/>
      </c>
      <c r="AW39" s="148" t="str">
        <f>IF(Y39="","",IF(AND('miRNA Table'!$F$4="YES",'miRNA Table'!$F$6="YES"),Y39-Y$103,Y39))</f>
        <v/>
      </c>
      <c r="AX39" s="148" t="str">
        <f>IF(Z39="","",IF(AND('miRNA Table'!$F$4="YES",'miRNA Table'!$F$6="YES"),Z39-Z$103,Z39))</f>
        <v/>
      </c>
      <c r="AY39" s="148" t="str">
        <f>IF(AA39="","",IF(AND('miRNA Table'!$F$4="YES",'miRNA Table'!$F$6="YES"),AA39-AA$103,AA39))</f>
        <v/>
      </c>
      <c r="AZ39" s="149" t="str">
        <f>IF(AB39="","",IF(AND('miRNA Table'!$F$4="YES",'miRNA Table'!$F$6="YES"),AB39-AB$103,AB39))</f>
        <v/>
      </c>
      <c r="BY39" s="111" t="str">
        <f t="shared" si="16"/>
        <v>hsa-miR-218-5p</v>
      </c>
      <c r="BZ39" s="112" t="s">
        <v>67</v>
      </c>
      <c r="CA39" s="113">
        <f t="shared" si="17"/>
        <v>3.9983333333333313</v>
      </c>
      <c r="CB39" s="113">
        <f t="shared" si="18"/>
        <v>3.9533333333333296</v>
      </c>
      <c r="CC39" s="113">
        <f t="shared" si="19"/>
        <v>3.8766666666666687</v>
      </c>
      <c r="CD39" s="113" t="str">
        <f t="shared" si="20"/>
        <v/>
      </c>
      <c r="CE39" s="113" t="str">
        <f t="shared" si="21"/>
        <v/>
      </c>
      <c r="CF39" s="113" t="str">
        <f t="shared" si="22"/>
        <v/>
      </c>
      <c r="CG39" s="113" t="str">
        <f t="shared" si="23"/>
        <v/>
      </c>
      <c r="CH39" s="113" t="str">
        <f t="shared" si="24"/>
        <v/>
      </c>
      <c r="CI39" s="113" t="str">
        <f t="shared" si="25"/>
        <v/>
      </c>
      <c r="CJ39" s="113" t="str">
        <f t="shared" si="26"/>
        <v/>
      </c>
      <c r="CK39" s="113" t="str">
        <f t="shared" si="27"/>
        <v/>
      </c>
      <c r="CL39" s="113" t="str">
        <f t="shared" si="28"/>
        <v/>
      </c>
      <c r="CM39" s="113">
        <f t="shared" si="29"/>
        <v>2.4466666666666654</v>
      </c>
      <c r="CN39" s="113">
        <f t="shared" si="30"/>
        <v>2.4283333333333346</v>
      </c>
      <c r="CO39" s="113">
        <f t="shared" si="31"/>
        <v>2.3949999999999996</v>
      </c>
      <c r="CP39" s="113" t="str">
        <f t="shared" si="32"/>
        <v/>
      </c>
      <c r="CQ39" s="113" t="str">
        <f t="shared" si="33"/>
        <v/>
      </c>
      <c r="CR39" s="113" t="str">
        <f t="shared" si="34"/>
        <v/>
      </c>
      <c r="CS39" s="113" t="str">
        <f t="shared" si="35"/>
        <v/>
      </c>
      <c r="CT39" s="113" t="str">
        <f t="shared" si="36"/>
        <v/>
      </c>
      <c r="CU39" s="113" t="str">
        <f t="shared" si="37"/>
        <v/>
      </c>
      <c r="CV39" s="113" t="str">
        <f t="shared" si="38"/>
        <v/>
      </c>
      <c r="CW39" s="113" t="str">
        <f t="shared" si="39"/>
        <v/>
      </c>
      <c r="CX39" s="113" t="str">
        <f t="shared" si="40"/>
        <v/>
      </c>
      <c r="CY39" s="80">
        <f t="shared" si="41"/>
        <v>3.9427777777777764</v>
      </c>
      <c r="CZ39" s="80">
        <f t="shared" si="42"/>
        <v>2.4233333333333333</v>
      </c>
      <c r="DA39" s="114" t="str">
        <f t="shared" si="43"/>
        <v>hsa-miR-218-5p</v>
      </c>
      <c r="DB39" s="112" t="s">
        <v>157</v>
      </c>
      <c r="DC39" s="115">
        <f t="shared" si="55"/>
        <v>6.2572244553364062E-2</v>
      </c>
      <c r="DD39" s="115">
        <f t="shared" si="56"/>
        <v>6.4554732196836856E-2</v>
      </c>
      <c r="DE39" s="115">
        <f t="shared" si="57"/>
        <v>6.8078041008913182E-2</v>
      </c>
      <c r="DF39" s="115" t="str">
        <f t="shared" si="58"/>
        <v/>
      </c>
      <c r="DG39" s="115" t="str">
        <f t="shared" si="59"/>
        <v/>
      </c>
      <c r="DH39" s="115" t="str">
        <f t="shared" si="60"/>
        <v/>
      </c>
      <c r="DI39" s="115" t="str">
        <f t="shared" si="61"/>
        <v/>
      </c>
      <c r="DJ39" s="115" t="str">
        <f t="shared" si="62"/>
        <v/>
      </c>
      <c r="DK39" s="115" t="str">
        <f t="shared" si="63"/>
        <v/>
      </c>
      <c r="DL39" s="115" t="str">
        <f t="shared" si="64"/>
        <v/>
      </c>
      <c r="DM39" s="115" t="str">
        <f t="shared" si="44"/>
        <v/>
      </c>
      <c r="DN39" s="115" t="str">
        <f t="shared" si="45"/>
        <v/>
      </c>
      <c r="DO39" s="115">
        <f t="shared" si="54"/>
        <v>0.18343404538889491</v>
      </c>
      <c r="DP39" s="115">
        <f t="shared" si="54"/>
        <v>0.18577994381326776</v>
      </c>
      <c r="DQ39" s="115">
        <f t="shared" si="54"/>
        <v>0.19012234415512624</v>
      </c>
      <c r="DR39" s="115" t="str">
        <f t="shared" si="54"/>
        <v/>
      </c>
      <c r="DS39" s="115" t="str">
        <f t="shared" si="54"/>
        <v/>
      </c>
      <c r="DT39" s="115" t="str">
        <f t="shared" si="54"/>
        <v/>
      </c>
      <c r="DU39" s="115" t="str">
        <f t="shared" si="50"/>
        <v/>
      </c>
      <c r="DV39" s="115" t="str">
        <f t="shared" si="50"/>
        <v/>
      </c>
      <c r="DW39" s="115" t="str">
        <f t="shared" si="50"/>
        <v/>
      </c>
      <c r="DX39" s="115" t="str">
        <f t="shared" si="48"/>
        <v/>
      </c>
      <c r="DY39" s="115" t="str">
        <f t="shared" si="46"/>
        <v/>
      </c>
      <c r="DZ39" s="115" t="str">
        <f t="shared" si="47"/>
        <v/>
      </c>
    </row>
    <row r="40" spans="1:130" ht="15" customHeight="1" x14ac:dyDescent="0.25">
      <c r="A40" s="119" t="str">
        <f>'miRNA Table'!C39</f>
        <v>hsa-miR-29b-3p</v>
      </c>
      <c r="B40" s="112" t="s">
        <v>68</v>
      </c>
      <c r="C40" s="113">
        <f>IF('Test Sample Data'!C39="","",IF(SUM('Test Sample Data'!C$3:C$98)&gt;10,IF(AND(ISNUMBER('Test Sample Data'!C39),'Test Sample Data'!C39&lt;$C$101,'Test Sample Data'!C39&gt;0),'Test Sample Data'!C39,$C$101),""))</f>
        <v>21.52</v>
      </c>
      <c r="D40" s="113">
        <f>IF('Test Sample Data'!D39="","",IF(SUM('Test Sample Data'!D$3:D$98)&gt;10,IF(AND(ISNUMBER('Test Sample Data'!D39),'Test Sample Data'!D39&lt;$C$101,'Test Sample Data'!D39&gt;0),'Test Sample Data'!D39,$C$101),""))</f>
        <v>21.64</v>
      </c>
      <c r="E40" s="113">
        <f>IF('Test Sample Data'!E39="","",IF(SUM('Test Sample Data'!E$3:E$98)&gt;10,IF(AND(ISNUMBER('Test Sample Data'!E39),'Test Sample Data'!E39&lt;$C$101,'Test Sample Data'!E39&gt;0),'Test Sample Data'!E39,$C$101),""))</f>
        <v>21.37</v>
      </c>
      <c r="F40" s="113" t="str">
        <f>IF('Test Sample Data'!F39="","",IF(SUM('Test Sample Data'!F$3:F$98)&gt;10,IF(AND(ISNUMBER('Test Sample Data'!F39),'Test Sample Data'!F39&lt;$C$101,'Test Sample Data'!F39&gt;0),'Test Sample Data'!F39,$C$101),""))</f>
        <v/>
      </c>
      <c r="G40" s="113" t="str">
        <f>IF('Test Sample Data'!G39="","",IF(SUM('Test Sample Data'!G$3:G$98)&gt;10,IF(AND(ISNUMBER('Test Sample Data'!G39),'Test Sample Data'!G39&lt;$C$101,'Test Sample Data'!G39&gt;0),'Test Sample Data'!G39,$C$101),""))</f>
        <v/>
      </c>
      <c r="H40" s="113" t="str">
        <f>IF('Test Sample Data'!H39="","",IF(SUM('Test Sample Data'!H$3:H$98)&gt;10,IF(AND(ISNUMBER('Test Sample Data'!H39),'Test Sample Data'!H39&lt;$C$101,'Test Sample Data'!H39&gt;0),'Test Sample Data'!H39,$C$101),""))</f>
        <v/>
      </c>
      <c r="I40" s="113" t="str">
        <f>IF('Test Sample Data'!I39="","",IF(SUM('Test Sample Data'!I$3:I$98)&gt;10,IF(AND(ISNUMBER('Test Sample Data'!I39),'Test Sample Data'!I39&lt;$C$101,'Test Sample Data'!I39&gt;0),'Test Sample Data'!I39,$C$101),""))</f>
        <v/>
      </c>
      <c r="J40" s="113" t="str">
        <f>IF('Test Sample Data'!J39="","",IF(SUM('Test Sample Data'!J$3:J$98)&gt;10,IF(AND(ISNUMBER('Test Sample Data'!J39),'Test Sample Data'!J39&lt;$C$101,'Test Sample Data'!J39&gt;0),'Test Sample Data'!J39,$C$101),""))</f>
        <v/>
      </c>
      <c r="K40" s="113" t="str">
        <f>IF('Test Sample Data'!K39="","",IF(SUM('Test Sample Data'!K$3:K$98)&gt;10,IF(AND(ISNUMBER('Test Sample Data'!K39),'Test Sample Data'!K39&lt;$C$101,'Test Sample Data'!K39&gt;0),'Test Sample Data'!K39,$C$101),""))</f>
        <v/>
      </c>
      <c r="L40" s="113" t="str">
        <f>IF('Test Sample Data'!L39="","",IF(SUM('Test Sample Data'!L$3:L$98)&gt;10,IF(AND(ISNUMBER('Test Sample Data'!L39),'Test Sample Data'!L39&lt;$C$101,'Test Sample Data'!L39&gt;0),'Test Sample Data'!L39,$C$101),""))</f>
        <v/>
      </c>
      <c r="M40" s="113" t="str">
        <f>IF('Test Sample Data'!M39="","",IF(SUM('Test Sample Data'!M$3:M$98)&gt;10,IF(AND(ISNUMBER('Test Sample Data'!M39),'Test Sample Data'!M39&lt;$C$101,'Test Sample Data'!M39&gt;0),'Test Sample Data'!M39,$C$101),""))</f>
        <v/>
      </c>
      <c r="N40" s="113" t="str">
        <f>IF('Test Sample Data'!N39="","",IF(SUM('Test Sample Data'!N$3:N$98)&gt;10,IF(AND(ISNUMBER('Test Sample Data'!N39),'Test Sample Data'!N39&lt;$C$101,'Test Sample Data'!N39&gt;0),'Test Sample Data'!N39,$C$101),""))</f>
        <v/>
      </c>
      <c r="O40" s="112" t="str">
        <f>'miRNA Table'!C39</f>
        <v>hsa-miR-29b-3p</v>
      </c>
      <c r="P40" s="112" t="s">
        <v>68</v>
      </c>
      <c r="Q40" s="113">
        <f>IF('Control Sample Data'!C39="","",IF(SUM('Control Sample Data'!C$3:C$98)&gt;10,IF(AND(ISNUMBER('Control Sample Data'!C39),'Control Sample Data'!C39&lt;$C$101,'Control Sample Data'!C39&gt;0),'Control Sample Data'!C39,$C$101),""))</f>
        <v>35</v>
      </c>
      <c r="R40" s="113">
        <f>IF('Control Sample Data'!D39="","",IF(SUM('Control Sample Data'!D$3:D$98)&gt;10,IF(AND(ISNUMBER('Control Sample Data'!D39),'Control Sample Data'!D39&lt;$C$101,'Control Sample Data'!D39&gt;0),'Control Sample Data'!D39,$C$101),""))</f>
        <v>33.270000000000003</v>
      </c>
      <c r="S40" s="113">
        <f>IF('Control Sample Data'!E39="","",IF(SUM('Control Sample Data'!E$3:E$98)&gt;10,IF(AND(ISNUMBER('Control Sample Data'!E39),'Control Sample Data'!E39&lt;$C$101,'Control Sample Data'!E39&gt;0),'Control Sample Data'!E39,$C$101),""))</f>
        <v>34.35</v>
      </c>
      <c r="T40" s="113" t="str">
        <f>IF('Control Sample Data'!F39="","",IF(SUM('Control Sample Data'!F$3:F$98)&gt;10,IF(AND(ISNUMBER('Control Sample Data'!F39),'Control Sample Data'!F39&lt;$C$101,'Control Sample Data'!F39&gt;0),'Control Sample Data'!F39,$C$101),""))</f>
        <v/>
      </c>
      <c r="U40" s="113" t="str">
        <f>IF('Control Sample Data'!G39="","",IF(SUM('Control Sample Data'!G$3:G$98)&gt;10,IF(AND(ISNUMBER('Control Sample Data'!G39),'Control Sample Data'!G39&lt;$C$101,'Control Sample Data'!G39&gt;0),'Control Sample Data'!G39,$C$101),""))</f>
        <v/>
      </c>
      <c r="V40" s="113" t="str">
        <f>IF('Control Sample Data'!H39="","",IF(SUM('Control Sample Data'!H$3:H$98)&gt;10,IF(AND(ISNUMBER('Control Sample Data'!H39),'Control Sample Data'!H39&lt;$C$101,'Control Sample Data'!H39&gt;0),'Control Sample Data'!H39,$C$101),""))</f>
        <v/>
      </c>
      <c r="W40" s="113" t="str">
        <f>IF('Control Sample Data'!I39="","",IF(SUM('Control Sample Data'!I$3:I$98)&gt;10,IF(AND(ISNUMBER('Control Sample Data'!I39),'Control Sample Data'!I39&lt;$C$101,'Control Sample Data'!I39&gt;0),'Control Sample Data'!I39,$C$101),""))</f>
        <v/>
      </c>
      <c r="X40" s="113" t="str">
        <f>IF('Control Sample Data'!J39="","",IF(SUM('Control Sample Data'!J$3:J$98)&gt;10,IF(AND(ISNUMBER('Control Sample Data'!J39),'Control Sample Data'!J39&lt;$C$101,'Control Sample Data'!J39&gt;0),'Control Sample Data'!J39,$C$101),""))</f>
        <v/>
      </c>
      <c r="Y40" s="113" t="str">
        <f>IF('Control Sample Data'!K39="","",IF(SUM('Control Sample Data'!K$3:K$98)&gt;10,IF(AND(ISNUMBER('Control Sample Data'!K39),'Control Sample Data'!K39&lt;$C$101,'Control Sample Data'!K39&gt;0),'Control Sample Data'!K39,$C$101),""))</f>
        <v/>
      </c>
      <c r="Z40" s="113" t="str">
        <f>IF('Control Sample Data'!L39="","",IF(SUM('Control Sample Data'!L$3:L$98)&gt;10,IF(AND(ISNUMBER('Control Sample Data'!L39),'Control Sample Data'!L39&lt;$C$101,'Control Sample Data'!L39&gt;0),'Control Sample Data'!L39,$C$101),""))</f>
        <v/>
      </c>
      <c r="AA40" s="113" t="str">
        <f>IF('Control Sample Data'!M39="","",IF(SUM('Control Sample Data'!M$3:M$98)&gt;10,IF(AND(ISNUMBER('Control Sample Data'!M39),'Control Sample Data'!M39&lt;$C$101,'Control Sample Data'!M39&gt;0),'Control Sample Data'!M39,$C$101),""))</f>
        <v/>
      </c>
      <c r="AB40" s="144" t="str">
        <f>IF('Control Sample Data'!N39="","",IF(SUM('Control Sample Data'!N$3:N$98)&gt;10,IF(AND(ISNUMBER('Control Sample Data'!N39),'Control Sample Data'!N39&lt;$C$101,'Control Sample Data'!N39&gt;0),'Control Sample Data'!N39,$C$101),""))</f>
        <v/>
      </c>
      <c r="AC40" s="147">
        <f>IF(C40="","",IF(AND('miRNA Table'!$F$4="YES",'miRNA Table'!$F$6="YES"),C40-C$103,C40))</f>
        <v>21.52</v>
      </c>
      <c r="AD40" s="148">
        <f>IF(D40="","",IF(AND('miRNA Table'!$F$4="YES",'miRNA Table'!$F$6="YES"),D40-D$103,D40))</f>
        <v>21.64</v>
      </c>
      <c r="AE40" s="148">
        <f>IF(E40="","",IF(AND('miRNA Table'!$F$4="YES",'miRNA Table'!$F$6="YES"),E40-E$103,E40))</f>
        <v>21.37</v>
      </c>
      <c r="AF40" s="148" t="str">
        <f>IF(F40="","",IF(AND('miRNA Table'!$F$4="YES",'miRNA Table'!$F$6="YES"),F40-F$103,F40))</f>
        <v/>
      </c>
      <c r="AG40" s="148" t="str">
        <f>IF(G40="","",IF(AND('miRNA Table'!$F$4="YES",'miRNA Table'!$F$6="YES"),G40-G$103,G40))</f>
        <v/>
      </c>
      <c r="AH40" s="148" t="str">
        <f>IF(H40="","",IF(AND('miRNA Table'!$F$4="YES",'miRNA Table'!$F$6="YES"),H40-H$103,H40))</f>
        <v/>
      </c>
      <c r="AI40" s="148" t="str">
        <f>IF(I40="","",IF(AND('miRNA Table'!$F$4="YES",'miRNA Table'!$F$6="YES"),I40-I$103,I40))</f>
        <v/>
      </c>
      <c r="AJ40" s="148" t="str">
        <f>IF(J40="","",IF(AND('miRNA Table'!$F$4="YES",'miRNA Table'!$F$6="YES"),J40-J$103,J40))</f>
        <v/>
      </c>
      <c r="AK40" s="148" t="str">
        <f>IF(K40="","",IF(AND('miRNA Table'!$F$4="YES",'miRNA Table'!$F$6="YES"),K40-K$103,K40))</f>
        <v/>
      </c>
      <c r="AL40" s="148" t="str">
        <f>IF(L40="","",IF(AND('miRNA Table'!$F$4="YES",'miRNA Table'!$F$6="YES"),L40-L$103,L40))</f>
        <v/>
      </c>
      <c r="AM40" s="148" t="str">
        <f>IF(M40="","",IF(AND('miRNA Table'!$F$4="YES",'miRNA Table'!$F$6="YES"),M40-M$103,M40))</f>
        <v/>
      </c>
      <c r="AN40" s="149" t="str">
        <f>IF(N40="","",IF(AND('miRNA Table'!$F$4="YES",'miRNA Table'!$F$6="YES"),N40-N$103,N40))</f>
        <v/>
      </c>
      <c r="AO40" s="147">
        <f>IF(Q40="","",IF(AND('miRNA Table'!$F$4="YES",'miRNA Table'!$F$6="YES"),Q40-Q$103,Q40))</f>
        <v>35</v>
      </c>
      <c r="AP40" s="148">
        <f>IF(R40="","",IF(AND('miRNA Table'!$F$4="YES",'miRNA Table'!$F$6="YES"),R40-R$103,R40))</f>
        <v>33.270000000000003</v>
      </c>
      <c r="AQ40" s="148">
        <f>IF(S40="","",IF(AND('miRNA Table'!$F$4="YES",'miRNA Table'!$F$6="YES"),S40-S$103,S40))</f>
        <v>34.35</v>
      </c>
      <c r="AR40" s="148" t="str">
        <f>IF(T40="","",IF(AND('miRNA Table'!$F$4="YES",'miRNA Table'!$F$6="YES"),T40-T$103,T40))</f>
        <v/>
      </c>
      <c r="AS40" s="148" t="str">
        <f>IF(U40="","",IF(AND('miRNA Table'!$F$4="YES",'miRNA Table'!$F$6="YES"),U40-U$103,U40))</f>
        <v/>
      </c>
      <c r="AT40" s="148" t="str">
        <f>IF(V40="","",IF(AND('miRNA Table'!$F$4="YES",'miRNA Table'!$F$6="YES"),V40-V$103,V40))</f>
        <v/>
      </c>
      <c r="AU40" s="148" t="str">
        <f>IF(W40="","",IF(AND('miRNA Table'!$F$4="YES",'miRNA Table'!$F$6="YES"),W40-W$103,W40))</f>
        <v/>
      </c>
      <c r="AV40" s="148" t="str">
        <f>IF(X40="","",IF(AND('miRNA Table'!$F$4="YES",'miRNA Table'!$F$6="YES"),X40-X$103,X40))</f>
        <v/>
      </c>
      <c r="AW40" s="148" t="str">
        <f>IF(Y40="","",IF(AND('miRNA Table'!$F$4="YES",'miRNA Table'!$F$6="YES"),Y40-Y$103,Y40))</f>
        <v/>
      </c>
      <c r="AX40" s="148" t="str">
        <f>IF(Z40="","",IF(AND('miRNA Table'!$F$4="YES",'miRNA Table'!$F$6="YES"),Z40-Z$103,Z40))</f>
        <v/>
      </c>
      <c r="AY40" s="148" t="str">
        <f>IF(AA40="","",IF(AND('miRNA Table'!$F$4="YES",'miRNA Table'!$F$6="YES"),AA40-AA$103,AA40))</f>
        <v/>
      </c>
      <c r="AZ40" s="149" t="str">
        <f>IF(AB40="","",IF(AND('miRNA Table'!$F$4="YES",'miRNA Table'!$F$6="YES"),AB40-AB$103,AB40))</f>
        <v/>
      </c>
      <c r="BY40" s="111" t="str">
        <f t="shared" si="16"/>
        <v>hsa-miR-29b-3p</v>
      </c>
      <c r="BZ40" s="112" t="s">
        <v>68</v>
      </c>
      <c r="CA40" s="113">
        <f t="shared" si="17"/>
        <v>1.9883333333333297</v>
      </c>
      <c r="CB40" s="113">
        <f t="shared" si="18"/>
        <v>2.0133333333333319</v>
      </c>
      <c r="CC40" s="113">
        <f t="shared" si="19"/>
        <v>1.7866666666666688</v>
      </c>
      <c r="CD40" s="113" t="str">
        <f t="shared" si="20"/>
        <v/>
      </c>
      <c r="CE40" s="113" t="str">
        <f t="shared" si="21"/>
        <v/>
      </c>
      <c r="CF40" s="113" t="str">
        <f t="shared" si="22"/>
        <v/>
      </c>
      <c r="CG40" s="113" t="str">
        <f t="shared" si="23"/>
        <v/>
      </c>
      <c r="CH40" s="113" t="str">
        <f t="shared" si="24"/>
        <v/>
      </c>
      <c r="CI40" s="113" t="str">
        <f t="shared" si="25"/>
        <v/>
      </c>
      <c r="CJ40" s="113" t="str">
        <f t="shared" si="26"/>
        <v/>
      </c>
      <c r="CK40" s="113" t="str">
        <f t="shared" si="27"/>
        <v/>
      </c>
      <c r="CL40" s="113" t="str">
        <f t="shared" si="28"/>
        <v/>
      </c>
      <c r="CM40" s="113">
        <f t="shared" si="29"/>
        <v>15.146666666666665</v>
      </c>
      <c r="CN40" s="113">
        <f t="shared" si="30"/>
        <v>13.538333333333338</v>
      </c>
      <c r="CO40" s="113">
        <f t="shared" si="31"/>
        <v>14.455000000000002</v>
      </c>
      <c r="CP40" s="113" t="str">
        <f t="shared" si="32"/>
        <v/>
      </c>
      <c r="CQ40" s="113" t="str">
        <f t="shared" si="33"/>
        <v/>
      </c>
      <c r="CR40" s="113" t="str">
        <f t="shared" si="34"/>
        <v/>
      </c>
      <c r="CS40" s="113" t="str">
        <f t="shared" si="35"/>
        <v/>
      </c>
      <c r="CT40" s="113" t="str">
        <f t="shared" si="36"/>
        <v/>
      </c>
      <c r="CU40" s="113" t="str">
        <f t="shared" si="37"/>
        <v/>
      </c>
      <c r="CV40" s="113" t="str">
        <f t="shared" si="38"/>
        <v/>
      </c>
      <c r="CW40" s="113" t="str">
        <f t="shared" si="39"/>
        <v/>
      </c>
      <c r="CX40" s="113" t="str">
        <f t="shared" si="40"/>
        <v/>
      </c>
      <c r="CY40" s="80">
        <f t="shared" si="41"/>
        <v>1.9294444444444434</v>
      </c>
      <c r="CZ40" s="80">
        <f t="shared" si="42"/>
        <v>14.38</v>
      </c>
      <c r="DA40" s="114" t="str">
        <f t="shared" si="43"/>
        <v>hsa-miR-29b-3p</v>
      </c>
      <c r="DB40" s="112" t="s">
        <v>158</v>
      </c>
      <c r="DC40" s="115">
        <f t="shared" si="55"/>
        <v>0.25202987573006524</v>
      </c>
      <c r="DD40" s="115">
        <f t="shared" si="56"/>
        <v>0.2477001533163076</v>
      </c>
      <c r="DE40" s="115">
        <f t="shared" si="57"/>
        <v>0.28984094771889696</v>
      </c>
      <c r="DF40" s="115" t="str">
        <f t="shared" si="58"/>
        <v/>
      </c>
      <c r="DG40" s="115" t="str">
        <f t="shared" si="59"/>
        <v/>
      </c>
      <c r="DH40" s="115" t="str">
        <f t="shared" si="60"/>
        <v/>
      </c>
      <c r="DI40" s="115" t="str">
        <f t="shared" si="61"/>
        <v/>
      </c>
      <c r="DJ40" s="115" t="str">
        <f t="shared" si="62"/>
        <v/>
      </c>
      <c r="DK40" s="115" t="str">
        <f t="shared" si="63"/>
        <v/>
      </c>
      <c r="DL40" s="115" t="str">
        <f t="shared" si="64"/>
        <v/>
      </c>
      <c r="DM40" s="115" t="str">
        <f t="shared" si="44"/>
        <v/>
      </c>
      <c r="DN40" s="115" t="str">
        <f t="shared" si="45"/>
        <v/>
      </c>
      <c r="DO40" s="115">
        <f t="shared" si="54"/>
        <v>2.7567602563207533E-5</v>
      </c>
      <c r="DP40" s="115">
        <f t="shared" si="54"/>
        <v>8.4053456091815197E-5</v>
      </c>
      <c r="DQ40" s="115">
        <f t="shared" si="54"/>
        <v>4.4525767341313921E-5</v>
      </c>
      <c r="DR40" s="115" t="str">
        <f t="shared" si="54"/>
        <v/>
      </c>
      <c r="DS40" s="115" t="str">
        <f t="shared" si="54"/>
        <v/>
      </c>
      <c r="DT40" s="115" t="str">
        <f t="shared" si="54"/>
        <v/>
      </c>
      <c r="DU40" s="115" t="str">
        <f t="shared" si="50"/>
        <v/>
      </c>
      <c r="DV40" s="115" t="str">
        <f t="shared" si="50"/>
        <v/>
      </c>
      <c r="DW40" s="115" t="str">
        <f t="shared" si="50"/>
        <v/>
      </c>
      <c r="DX40" s="115" t="str">
        <f t="shared" si="48"/>
        <v/>
      </c>
      <c r="DY40" s="115" t="str">
        <f t="shared" si="46"/>
        <v/>
      </c>
      <c r="DZ40" s="115" t="str">
        <f t="shared" si="47"/>
        <v/>
      </c>
    </row>
    <row r="41" spans="1:130" ht="15" customHeight="1" x14ac:dyDescent="0.25">
      <c r="A41" s="119" t="str">
        <f>'miRNA Table'!C40</f>
        <v>hsa-miR-146a-5p</v>
      </c>
      <c r="B41" s="112" t="s">
        <v>69</v>
      </c>
      <c r="C41" s="113">
        <f>IF('Test Sample Data'!C40="","",IF(SUM('Test Sample Data'!C$3:C$98)&gt;10,IF(AND(ISNUMBER('Test Sample Data'!C40),'Test Sample Data'!C40&lt;$C$101,'Test Sample Data'!C40&gt;0),'Test Sample Data'!C40,$C$101),""))</f>
        <v>35</v>
      </c>
      <c r="D41" s="113">
        <f>IF('Test Sample Data'!D40="","",IF(SUM('Test Sample Data'!D$3:D$98)&gt;10,IF(AND(ISNUMBER('Test Sample Data'!D40),'Test Sample Data'!D40&lt;$C$101,'Test Sample Data'!D40&gt;0),'Test Sample Data'!D40,$C$101),""))</f>
        <v>35</v>
      </c>
      <c r="E41" s="113">
        <f>IF('Test Sample Data'!E40="","",IF(SUM('Test Sample Data'!E$3:E$98)&gt;10,IF(AND(ISNUMBER('Test Sample Data'!E40),'Test Sample Data'!E40&lt;$C$101,'Test Sample Data'!E40&gt;0),'Test Sample Data'!E40,$C$101),""))</f>
        <v>35</v>
      </c>
      <c r="F41" s="113" t="str">
        <f>IF('Test Sample Data'!F40="","",IF(SUM('Test Sample Data'!F$3:F$98)&gt;10,IF(AND(ISNUMBER('Test Sample Data'!F40),'Test Sample Data'!F40&lt;$C$101,'Test Sample Data'!F40&gt;0),'Test Sample Data'!F40,$C$101),""))</f>
        <v/>
      </c>
      <c r="G41" s="113" t="str">
        <f>IF('Test Sample Data'!G40="","",IF(SUM('Test Sample Data'!G$3:G$98)&gt;10,IF(AND(ISNUMBER('Test Sample Data'!G40),'Test Sample Data'!G40&lt;$C$101,'Test Sample Data'!G40&gt;0),'Test Sample Data'!G40,$C$101),""))</f>
        <v/>
      </c>
      <c r="H41" s="113" t="str">
        <f>IF('Test Sample Data'!H40="","",IF(SUM('Test Sample Data'!H$3:H$98)&gt;10,IF(AND(ISNUMBER('Test Sample Data'!H40),'Test Sample Data'!H40&lt;$C$101,'Test Sample Data'!H40&gt;0),'Test Sample Data'!H40,$C$101),""))</f>
        <v/>
      </c>
      <c r="I41" s="113" t="str">
        <f>IF('Test Sample Data'!I40="","",IF(SUM('Test Sample Data'!I$3:I$98)&gt;10,IF(AND(ISNUMBER('Test Sample Data'!I40),'Test Sample Data'!I40&lt;$C$101,'Test Sample Data'!I40&gt;0),'Test Sample Data'!I40,$C$101),""))</f>
        <v/>
      </c>
      <c r="J41" s="113" t="str">
        <f>IF('Test Sample Data'!J40="","",IF(SUM('Test Sample Data'!J$3:J$98)&gt;10,IF(AND(ISNUMBER('Test Sample Data'!J40),'Test Sample Data'!J40&lt;$C$101,'Test Sample Data'!J40&gt;0),'Test Sample Data'!J40,$C$101),""))</f>
        <v/>
      </c>
      <c r="K41" s="113" t="str">
        <f>IF('Test Sample Data'!K40="","",IF(SUM('Test Sample Data'!K$3:K$98)&gt;10,IF(AND(ISNUMBER('Test Sample Data'!K40),'Test Sample Data'!K40&lt;$C$101,'Test Sample Data'!K40&gt;0),'Test Sample Data'!K40,$C$101),""))</f>
        <v/>
      </c>
      <c r="L41" s="113" t="str">
        <f>IF('Test Sample Data'!L40="","",IF(SUM('Test Sample Data'!L$3:L$98)&gt;10,IF(AND(ISNUMBER('Test Sample Data'!L40),'Test Sample Data'!L40&lt;$C$101,'Test Sample Data'!L40&gt;0),'Test Sample Data'!L40,$C$101),""))</f>
        <v/>
      </c>
      <c r="M41" s="113" t="str">
        <f>IF('Test Sample Data'!M40="","",IF(SUM('Test Sample Data'!M$3:M$98)&gt;10,IF(AND(ISNUMBER('Test Sample Data'!M40),'Test Sample Data'!M40&lt;$C$101,'Test Sample Data'!M40&gt;0),'Test Sample Data'!M40,$C$101),""))</f>
        <v/>
      </c>
      <c r="N41" s="113" t="str">
        <f>IF('Test Sample Data'!N40="","",IF(SUM('Test Sample Data'!N$3:N$98)&gt;10,IF(AND(ISNUMBER('Test Sample Data'!N40),'Test Sample Data'!N40&lt;$C$101,'Test Sample Data'!N40&gt;0),'Test Sample Data'!N40,$C$101),""))</f>
        <v/>
      </c>
      <c r="O41" s="112" t="str">
        <f>'miRNA Table'!C40</f>
        <v>hsa-miR-146a-5p</v>
      </c>
      <c r="P41" s="112" t="s">
        <v>69</v>
      </c>
      <c r="Q41" s="113">
        <f>IF('Control Sample Data'!C40="","",IF(SUM('Control Sample Data'!C$3:C$98)&gt;10,IF(AND(ISNUMBER('Control Sample Data'!C40),'Control Sample Data'!C40&lt;$C$101,'Control Sample Data'!C40&gt;0),'Control Sample Data'!C40,$C$101),""))</f>
        <v>35</v>
      </c>
      <c r="R41" s="113">
        <f>IF('Control Sample Data'!D40="","",IF(SUM('Control Sample Data'!D$3:D$98)&gt;10,IF(AND(ISNUMBER('Control Sample Data'!D40),'Control Sample Data'!D40&lt;$C$101,'Control Sample Data'!D40&gt;0),'Control Sample Data'!D40,$C$101),""))</f>
        <v>35</v>
      </c>
      <c r="S41" s="113">
        <f>IF('Control Sample Data'!E40="","",IF(SUM('Control Sample Data'!E$3:E$98)&gt;10,IF(AND(ISNUMBER('Control Sample Data'!E40),'Control Sample Data'!E40&lt;$C$101,'Control Sample Data'!E40&gt;0),'Control Sample Data'!E40,$C$101),""))</f>
        <v>35</v>
      </c>
      <c r="T41" s="113" t="str">
        <f>IF('Control Sample Data'!F40="","",IF(SUM('Control Sample Data'!F$3:F$98)&gt;10,IF(AND(ISNUMBER('Control Sample Data'!F40),'Control Sample Data'!F40&lt;$C$101,'Control Sample Data'!F40&gt;0),'Control Sample Data'!F40,$C$101),""))</f>
        <v/>
      </c>
      <c r="U41" s="113" t="str">
        <f>IF('Control Sample Data'!G40="","",IF(SUM('Control Sample Data'!G$3:G$98)&gt;10,IF(AND(ISNUMBER('Control Sample Data'!G40),'Control Sample Data'!G40&lt;$C$101,'Control Sample Data'!G40&gt;0),'Control Sample Data'!G40,$C$101),""))</f>
        <v/>
      </c>
      <c r="V41" s="113" t="str">
        <f>IF('Control Sample Data'!H40="","",IF(SUM('Control Sample Data'!H$3:H$98)&gt;10,IF(AND(ISNUMBER('Control Sample Data'!H40),'Control Sample Data'!H40&lt;$C$101,'Control Sample Data'!H40&gt;0),'Control Sample Data'!H40,$C$101),""))</f>
        <v/>
      </c>
      <c r="W41" s="113" t="str">
        <f>IF('Control Sample Data'!I40="","",IF(SUM('Control Sample Data'!I$3:I$98)&gt;10,IF(AND(ISNUMBER('Control Sample Data'!I40),'Control Sample Data'!I40&lt;$C$101,'Control Sample Data'!I40&gt;0),'Control Sample Data'!I40,$C$101),""))</f>
        <v/>
      </c>
      <c r="X41" s="113" t="str">
        <f>IF('Control Sample Data'!J40="","",IF(SUM('Control Sample Data'!J$3:J$98)&gt;10,IF(AND(ISNUMBER('Control Sample Data'!J40),'Control Sample Data'!J40&lt;$C$101,'Control Sample Data'!J40&gt;0),'Control Sample Data'!J40,$C$101),""))</f>
        <v/>
      </c>
      <c r="Y41" s="113" t="str">
        <f>IF('Control Sample Data'!K40="","",IF(SUM('Control Sample Data'!K$3:K$98)&gt;10,IF(AND(ISNUMBER('Control Sample Data'!K40),'Control Sample Data'!K40&lt;$C$101,'Control Sample Data'!K40&gt;0),'Control Sample Data'!K40,$C$101),""))</f>
        <v/>
      </c>
      <c r="Z41" s="113" t="str">
        <f>IF('Control Sample Data'!L40="","",IF(SUM('Control Sample Data'!L$3:L$98)&gt;10,IF(AND(ISNUMBER('Control Sample Data'!L40),'Control Sample Data'!L40&lt;$C$101,'Control Sample Data'!L40&gt;0),'Control Sample Data'!L40,$C$101),""))</f>
        <v/>
      </c>
      <c r="AA41" s="113" t="str">
        <f>IF('Control Sample Data'!M40="","",IF(SUM('Control Sample Data'!M$3:M$98)&gt;10,IF(AND(ISNUMBER('Control Sample Data'!M40),'Control Sample Data'!M40&lt;$C$101,'Control Sample Data'!M40&gt;0),'Control Sample Data'!M40,$C$101),""))</f>
        <v/>
      </c>
      <c r="AB41" s="144" t="str">
        <f>IF('Control Sample Data'!N40="","",IF(SUM('Control Sample Data'!N$3:N$98)&gt;10,IF(AND(ISNUMBER('Control Sample Data'!N40),'Control Sample Data'!N40&lt;$C$101,'Control Sample Data'!N40&gt;0),'Control Sample Data'!N40,$C$101),""))</f>
        <v/>
      </c>
      <c r="AC41" s="147">
        <f>IF(C41="","",IF(AND('miRNA Table'!$F$4="YES",'miRNA Table'!$F$6="YES"),C41-C$103,C41))</f>
        <v>35</v>
      </c>
      <c r="AD41" s="148">
        <f>IF(D41="","",IF(AND('miRNA Table'!$F$4="YES",'miRNA Table'!$F$6="YES"),D41-D$103,D41))</f>
        <v>35</v>
      </c>
      <c r="AE41" s="148">
        <f>IF(E41="","",IF(AND('miRNA Table'!$F$4="YES",'miRNA Table'!$F$6="YES"),E41-E$103,E41))</f>
        <v>35</v>
      </c>
      <c r="AF41" s="148" t="str">
        <f>IF(F41="","",IF(AND('miRNA Table'!$F$4="YES",'miRNA Table'!$F$6="YES"),F41-F$103,F41))</f>
        <v/>
      </c>
      <c r="AG41" s="148" t="str">
        <f>IF(G41="","",IF(AND('miRNA Table'!$F$4="YES",'miRNA Table'!$F$6="YES"),G41-G$103,G41))</f>
        <v/>
      </c>
      <c r="AH41" s="148" t="str">
        <f>IF(H41="","",IF(AND('miRNA Table'!$F$4="YES",'miRNA Table'!$F$6="YES"),H41-H$103,H41))</f>
        <v/>
      </c>
      <c r="AI41" s="148" t="str">
        <f>IF(I41="","",IF(AND('miRNA Table'!$F$4="YES",'miRNA Table'!$F$6="YES"),I41-I$103,I41))</f>
        <v/>
      </c>
      <c r="AJ41" s="148" t="str">
        <f>IF(J41="","",IF(AND('miRNA Table'!$F$4="YES",'miRNA Table'!$F$6="YES"),J41-J$103,J41))</f>
        <v/>
      </c>
      <c r="AK41" s="148" t="str">
        <f>IF(K41="","",IF(AND('miRNA Table'!$F$4="YES",'miRNA Table'!$F$6="YES"),K41-K$103,K41))</f>
        <v/>
      </c>
      <c r="AL41" s="148" t="str">
        <f>IF(L41="","",IF(AND('miRNA Table'!$F$4="YES",'miRNA Table'!$F$6="YES"),L41-L$103,L41))</f>
        <v/>
      </c>
      <c r="AM41" s="148" t="str">
        <f>IF(M41="","",IF(AND('miRNA Table'!$F$4="YES",'miRNA Table'!$F$6="YES"),M41-M$103,M41))</f>
        <v/>
      </c>
      <c r="AN41" s="149" t="str">
        <f>IF(N41="","",IF(AND('miRNA Table'!$F$4="YES",'miRNA Table'!$F$6="YES"),N41-N$103,N41))</f>
        <v/>
      </c>
      <c r="AO41" s="147">
        <f>IF(Q41="","",IF(AND('miRNA Table'!$F$4="YES",'miRNA Table'!$F$6="YES"),Q41-Q$103,Q41))</f>
        <v>35</v>
      </c>
      <c r="AP41" s="148">
        <f>IF(R41="","",IF(AND('miRNA Table'!$F$4="YES",'miRNA Table'!$F$6="YES"),R41-R$103,R41))</f>
        <v>35</v>
      </c>
      <c r="AQ41" s="148">
        <f>IF(S41="","",IF(AND('miRNA Table'!$F$4="YES",'miRNA Table'!$F$6="YES"),S41-S$103,S41))</f>
        <v>35</v>
      </c>
      <c r="AR41" s="148" t="str">
        <f>IF(T41="","",IF(AND('miRNA Table'!$F$4="YES",'miRNA Table'!$F$6="YES"),T41-T$103,T41))</f>
        <v/>
      </c>
      <c r="AS41" s="148" t="str">
        <f>IF(U41="","",IF(AND('miRNA Table'!$F$4="YES",'miRNA Table'!$F$6="YES"),U41-U$103,U41))</f>
        <v/>
      </c>
      <c r="AT41" s="148" t="str">
        <f>IF(V41="","",IF(AND('miRNA Table'!$F$4="YES",'miRNA Table'!$F$6="YES"),V41-V$103,V41))</f>
        <v/>
      </c>
      <c r="AU41" s="148" t="str">
        <f>IF(W41="","",IF(AND('miRNA Table'!$F$4="YES",'miRNA Table'!$F$6="YES"),W41-W$103,W41))</f>
        <v/>
      </c>
      <c r="AV41" s="148" t="str">
        <f>IF(X41="","",IF(AND('miRNA Table'!$F$4="YES",'miRNA Table'!$F$6="YES"),X41-X$103,X41))</f>
        <v/>
      </c>
      <c r="AW41" s="148" t="str">
        <f>IF(Y41="","",IF(AND('miRNA Table'!$F$4="YES",'miRNA Table'!$F$6="YES"),Y41-Y$103,Y41))</f>
        <v/>
      </c>
      <c r="AX41" s="148" t="str">
        <f>IF(Z41="","",IF(AND('miRNA Table'!$F$4="YES",'miRNA Table'!$F$6="YES"),Z41-Z$103,Z41))</f>
        <v/>
      </c>
      <c r="AY41" s="148" t="str">
        <f>IF(AA41="","",IF(AND('miRNA Table'!$F$4="YES",'miRNA Table'!$F$6="YES"),AA41-AA$103,AA41))</f>
        <v/>
      </c>
      <c r="AZ41" s="149" t="str">
        <f>IF(AB41="","",IF(AND('miRNA Table'!$F$4="YES",'miRNA Table'!$F$6="YES"),AB41-AB$103,AB41))</f>
        <v/>
      </c>
      <c r="BY41" s="111" t="str">
        <f t="shared" si="16"/>
        <v>hsa-miR-146a-5p</v>
      </c>
      <c r="BZ41" s="112" t="s">
        <v>69</v>
      </c>
      <c r="CA41" s="113">
        <f t="shared" si="17"/>
        <v>15.46833333333333</v>
      </c>
      <c r="CB41" s="113">
        <f t="shared" si="18"/>
        <v>15.373333333333331</v>
      </c>
      <c r="CC41" s="113">
        <f t="shared" si="19"/>
        <v>15.416666666666668</v>
      </c>
      <c r="CD41" s="113" t="str">
        <f t="shared" si="20"/>
        <v/>
      </c>
      <c r="CE41" s="113" t="str">
        <f t="shared" si="21"/>
        <v/>
      </c>
      <c r="CF41" s="113" t="str">
        <f t="shared" si="22"/>
        <v/>
      </c>
      <c r="CG41" s="113" t="str">
        <f t="shared" si="23"/>
        <v/>
      </c>
      <c r="CH41" s="113" t="str">
        <f t="shared" si="24"/>
        <v/>
      </c>
      <c r="CI41" s="113" t="str">
        <f t="shared" si="25"/>
        <v/>
      </c>
      <c r="CJ41" s="113" t="str">
        <f t="shared" si="26"/>
        <v/>
      </c>
      <c r="CK41" s="113" t="str">
        <f t="shared" si="27"/>
        <v/>
      </c>
      <c r="CL41" s="113" t="str">
        <f t="shared" si="28"/>
        <v/>
      </c>
      <c r="CM41" s="113">
        <f t="shared" si="29"/>
        <v>15.146666666666665</v>
      </c>
      <c r="CN41" s="113">
        <f t="shared" si="30"/>
        <v>15.268333333333334</v>
      </c>
      <c r="CO41" s="113">
        <f t="shared" si="31"/>
        <v>15.105</v>
      </c>
      <c r="CP41" s="113" t="str">
        <f t="shared" si="32"/>
        <v/>
      </c>
      <c r="CQ41" s="113" t="str">
        <f t="shared" si="33"/>
        <v/>
      </c>
      <c r="CR41" s="113" t="str">
        <f t="shared" si="34"/>
        <v/>
      </c>
      <c r="CS41" s="113" t="str">
        <f t="shared" si="35"/>
        <v/>
      </c>
      <c r="CT41" s="113" t="str">
        <f t="shared" si="36"/>
        <v/>
      </c>
      <c r="CU41" s="113" t="str">
        <f t="shared" si="37"/>
        <v/>
      </c>
      <c r="CV41" s="113" t="str">
        <f t="shared" si="38"/>
        <v/>
      </c>
      <c r="CW41" s="113" t="str">
        <f t="shared" si="39"/>
        <v/>
      </c>
      <c r="CX41" s="113" t="str">
        <f t="shared" si="40"/>
        <v/>
      </c>
      <c r="CY41" s="80">
        <f t="shared" si="41"/>
        <v>15.419444444444443</v>
      </c>
      <c r="CZ41" s="80">
        <f t="shared" si="42"/>
        <v>15.173333333333332</v>
      </c>
      <c r="DA41" s="114" t="str">
        <f t="shared" si="43"/>
        <v>hsa-miR-146a-5p</v>
      </c>
      <c r="DB41" s="112" t="s">
        <v>159</v>
      </c>
      <c r="DC41" s="115">
        <f t="shared" si="55"/>
        <v>2.2058078793939433E-5</v>
      </c>
      <c r="DD41" s="115">
        <f t="shared" si="56"/>
        <v>2.3559470927800586E-5</v>
      </c>
      <c r="DE41" s="115">
        <f t="shared" si="57"/>
        <v>2.2862351636912248E-5</v>
      </c>
      <c r="DF41" s="115" t="str">
        <f t="shared" si="58"/>
        <v/>
      </c>
      <c r="DG41" s="115" t="str">
        <f t="shared" si="59"/>
        <v/>
      </c>
      <c r="DH41" s="115" t="str">
        <f t="shared" si="60"/>
        <v/>
      </c>
      <c r="DI41" s="115" t="str">
        <f t="shared" si="61"/>
        <v/>
      </c>
      <c r="DJ41" s="115" t="str">
        <f t="shared" si="62"/>
        <v/>
      </c>
      <c r="DK41" s="115" t="str">
        <f t="shared" si="63"/>
        <v/>
      </c>
      <c r="DL41" s="115" t="str">
        <f t="shared" si="64"/>
        <v/>
      </c>
      <c r="DM41" s="115" t="str">
        <f t="shared" si="44"/>
        <v/>
      </c>
      <c r="DN41" s="115" t="str">
        <f t="shared" si="45"/>
        <v/>
      </c>
      <c r="DO41" s="115">
        <f t="shared" si="54"/>
        <v>2.7567602563207533E-5</v>
      </c>
      <c r="DP41" s="115">
        <f t="shared" si="54"/>
        <v>2.5338078824993164E-5</v>
      </c>
      <c r="DQ41" s="115">
        <f t="shared" si="54"/>
        <v>2.8375394977208331E-5</v>
      </c>
      <c r="DR41" s="115" t="str">
        <f t="shared" si="54"/>
        <v/>
      </c>
      <c r="DS41" s="115" t="str">
        <f t="shared" si="54"/>
        <v/>
      </c>
      <c r="DT41" s="115" t="str">
        <f t="shared" si="54"/>
        <v/>
      </c>
      <c r="DU41" s="115" t="str">
        <f t="shared" si="50"/>
        <v/>
      </c>
      <c r="DV41" s="115" t="str">
        <f t="shared" si="50"/>
        <v/>
      </c>
      <c r="DW41" s="115" t="str">
        <f t="shared" si="50"/>
        <v/>
      </c>
      <c r="DX41" s="115" t="str">
        <f t="shared" si="48"/>
        <v/>
      </c>
      <c r="DY41" s="115" t="str">
        <f t="shared" si="46"/>
        <v/>
      </c>
      <c r="DZ41" s="115" t="str">
        <f t="shared" si="47"/>
        <v/>
      </c>
    </row>
    <row r="42" spans="1:130" ht="15" customHeight="1" x14ac:dyDescent="0.25">
      <c r="A42" s="119" t="str">
        <f>'miRNA Table'!C41</f>
        <v>hsa-miR-135b-5p</v>
      </c>
      <c r="B42" s="112" t="s">
        <v>70</v>
      </c>
      <c r="C42" s="113">
        <f>IF('Test Sample Data'!C41="","",IF(SUM('Test Sample Data'!C$3:C$98)&gt;10,IF(AND(ISNUMBER('Test Sample Data'!C41),'Test Sample Data'!C41&lt;$C$101,'Test Sample Data'!C41&gt;0),'Test Sample Data'!C41,$C$101),""))</f>
        <v>29.12</v>
      </c>
      <c r="D42" s="113">
        <f>IF('Test Sample Data'!D41="","",IF(SUM('Test Sample Data'!D$3:D$98)&gt;10,IF(AND(ISNUMBER('Test Sample Data'!D41),'Test Sample Data'!D41&lt;$C$101,'Test Sample Data'!D41&gt;0),'Test Sample Data'!D41,$C$101),""))</f>
        <v>28.55</v>
      </c>
      <c r="E42" s="113">
        <f>IF('Test Sample Data'!E41="","",IF(SUM('Test Sample Data'!E$3:E$98)&gt;10,IF(AND(ISNUMBER('Test Sample Data'!E41),'Test Sample Data'!E41&lt;$C$101,'Test Sample Data'!E41&gt;0),'Test Sample Data'!E41,$C$101),""))</f>
        <v>28.68</v>
      </c>
      <c r="F42" s="113" t="str">
        <f>IF('Test Sample Data'!F41="","",IF(SUM('Test Sample Data'!F$3:F$98)&gt;10,IF(AND(ISNUMBER('Test Sample Data'!F41),'Test Sample Data'!F41&lt;$C$101,'Test Sample Data'!F41&gt;0),'Test Sample Data'!F41,$C$101),""))</f>
        <v/>
      </c>
      <c r="G42" s="113" t="str">
        <f>IF('Test Sample Data'!G41="","",IF(SUM('Test Sample Data'!G$3:G$98)&gt;10,IF(AND(ISNUMBER('Test Sample Data'!G41),'Test Sample Data'!G41&lt;$C$101,'Test Sample Data'!G41&gt;0),'Test Sample Data'!G41,$C$101),""))</f>
        <v/>
      </c>
      <c r="H42" s="113" t="str">
        <f>IF('Test Sample Data'!H41="","",IF(SUM('Test Sample Data'!H$3:H$98)&gt;10,IF(AND(ISNUMBER('Test Sample Data'!H41),'Test Sample Data'!H41&lt;$C$101,'Test Sample Data'!H41&gt;0),'Test Sample Data'!H41,$C$101),""))</f>
        <v/>
      </c>
      <c r="I42" s="113" t="str">
        <f>IF('Test Sample Data'!I41="","",IF(SUM('Test Sample Data'!I$3:I$98)&gt;10,IF(AND(ISNUMBER('Test Sample Data'!I41),'Test Sample Data'!I41&lt;$C$101,'Test Sample Data'!I41&gt;0),'Test Sample Data'!I41,$C$101),""))</f>
        <v/>
      </c>
      <c r="J42" s="113" t="str">
        <f>IF('Test Sample Data'!J41="","",IF(SUM('Test Sample Data'!J$3:J$98)&gt;10,IF(AND(ISNUMBER('Test Sample Data'!J41),'Test Sample Data'!J41&lt;$C$101,'Test Sample Data'!J41&gt;0),'Test Sample Data'!J41,$C$101),""))</f>
        <v/>
      </c>
      <c r="K42" s="113" t="str">
        <f>IF('Test Sample Data'!K41="","",IF(SUM('Test Sample Data'!K$3:K$98)&gt;10,IF(AND(ISNUMBER('Test Sample Data'!K41),'Test Sample Data'!K41&lt;$C$101,'Test Sample Data'!K41&gt;0),'Test Sample Data'!K41,$C$101),""))</f>
        <v/>
      </c>
      <c r="L42" s="113" t="str">
        <f>IF('Test Sample Data'!L41="","",IF(SUM('Test Sample Data'!L$3:L$98)&gt;10,IF(AND(ISNUMBER('Test Sample Data'!L41),'Test Sample Data'!L41&lt;$C$101,'Test Sample Data'!L41&gt;0),'Test Sample Data'!L41,$C$101),""))</f>
        <v/>
      </c>
      <c r="M42" s="113" t="str">
        <f>IF('Test Sample Data'!M41="","",IF(SUM('Test Sample Data'!M$3:M$98)&gt;10,IF(AND(ISNUMBER('Test Sample Data'!M41),'Test Sample Data'!M41&lt;$C$101,'Test Sample Data'!M41&gt;0),'Test Sample Data'!M41,$C$101),""))</f>
        <v/>
      </c>
      <c r="N42" s="113" t="str">
        <f>IF('Test Sample Data'!N41="","",IF(SUM('Test Sample Data'!N$3:N$98)&gt;10,IF(AND(ISNUMBER('Test Sample Data'!N41),'Test Sample Data'!N41&lt;$C$101,'Test Sample Data'!N41&gt;0),'Test Sample Data'!N41,$C$101),""))</f>
        <v/>
      </c>
      <c r="O42" s="112" t="str">
        <f>'miRNA Table'!C41</f>
        <v>hsa-miR-135b-5p</v>
      </c>
      <c r="P42" s="112" t="s">
        <v>70</v>
      </c>
      <c r="Q42" s="113">
        <f>IF('Control Sample Data'!C41="","",IF(SUM('Control Sample Data'!C$3:C$98)&gt;10,IF(AND(ISNUMBER('Control Sample Data'!C41),'Control Sample Data'!C41&lt;$C$101,'Control Sample Data'!C41&gt;0),'Control Sample Data'!C41,$C$101),""))</f>
        <v>27.91</v>
      </c>
      <c r="R42" s="113">
        <f>IF('Control Sample Data'!D41="","",IF(SUM('Control Sample Data'!D$3:D$98)&gt;10,IF(AND(ISNUMBER('Control Sample Data'!D41),'Control Sample Data'!D41&lt;$C$101,'Control Sample Data'!D41&gt;0),'Control Sample Data'!D41,$C$101),""))</f>
        <v>27.97</v>
      </c>
      <c r="S42" s="113">
        <f>IF('Control Sample Data'!E41="","",IF(SUM('Control Sample Data'!E$3:E$98)&gt;10,IF(AND(ISNUMBER('Control Sample Data'!E41),'Control Sample Data'!E41&lt;$C$101,'Control Sample Data'!E41&gt;0),'Control Sample Data'!E41,$C$101),""))</f>
        <v>27.98</v>
      </c>
      <c r="T42" s="113" t="str">
        <f>IF('Control Sample Data'!F41="","",IF(SUM('Control Sample Data'!F$3:F$98)&gt;10,IF(AND(ISNUMBER('Control Sample Data'!F41),'Control Sample Data'!F41&lt;$C$101,'Control Sample Data'!F41&gt;0),'Control Sample Data'!F41,$C$101),""))</f>
        <v/>
      </c>
      <c r="U42" s="113" t="str">
        <f>IF('Control Sample Data'!G41="","",IF(SUM('Control Sample Data'!G$3:G$98)&gt;10,IF(AND(ISNUMBER('Control Sample Data'!G41),'Control Sample Data'!G41&lt;$C$101,'Control Sample Data'!G41&gt;0),'Control Sample Data'!G41,$C$101),""))</f>
        <v/>
      </c>
      <c r="V42" s="113" t="str">
        <f>IF('Control Sample Data'!H41="","",IF(SUM('Control Sample Data'!H$3:H$98)&gt;10,IF(AND(ISNUMBER('Control Sample Data'!H41),'Control Sample Data'!H41&lt;$C$101,'Control Sample Data'!H41&gt;0),'Control Sample Data'!H41,$C$101),""))</f>
        <v/>
      </c>
      <c r="W42" s="113" t="str">
        <f>IF('Control Sample Data'!I41="","",IF(SUM('Control Sample Data'!I$3:I$98)&gt;10,IF(AND(ISNUMBER('Control Sample Data'!I41),'Control Sample Data'!I41&lt;$C$101,'Control Sample Data'!I41&gt;0),'Control Sample Data'!I41,$C$101),""))</f>
        <v/>
      </c>
      <c r="X42" s="113" t="str">
        <f>IF('Control Sample Data'!J41="","",IF(SUM('Control Sample Data'!J$3:J$98)&gt;10,IF(AND(ISNUMBER('Control Sample Data'!J41),'Control Sample Data'!J41&lt;$C$101,'Control Sample Data'!J41&gt;0),'Control Sample Data'!J41,$C$101),""))</f>
        <v/>
      </c>
      <c r="Y42" s="113" t="str">
        <f>IF('Control Sample Data'!K41="","",IF(SUM('Control Sample Data'!K$3:K$98)&gt;10,IF(AND(ISNUMBER('Control Sample Data'!K41),'Control Sample Data'!K41&lt;$C$101,'Control Sample Data'!K41&gt;0),'Control Sample Data'!K41,$C$101),""))</f>
        <v/>
      </c>
      <c r="Z42" s="113" t="str">
        <f>IF('Control Sample Data'!L41="","",IF(SUM('Control Sample Data'!L$3:L$98)&gt;10,IF(AND(ISNUMBER('Control Sample Data'!L41),'Control Sample Data'!L41&lt;$C$101,'Control Sample Data'!L41&gt;0),'Control Sample Data'!L41,$C$101),""))</f>
        <v/>
      </c>
      <c r="AA42" s="113" t="str">
        <f>IF('Control Sample Data'!M41="","",IF(SUM('Control Sample Data'!M$3:M$98)&gt;10,IF(AND(ISNUMBER('Control Sample Data'!M41),'Control Sample Data'!M41&lt;$C$101,'Control Sample Data'!M41&gt;0),'Control Sample Data'!M41,$C$101),""))</f>
        <v/>
      </c>
      <c r="AB42" s="144" t="str">
        <f>IF('Control Sample Data'!N41="","",IF(SUM('Control Sample Data'!N$3:N$98)&gt;10,IF(AND(ISNUMBER('Control Sample Data'!N41),'Control Sample Data'!N41&lt;$C$101,'Control Sample Data'!N41&gt;0),'Control Sample Data'!N41,$C$101),""))</f>
        <v/>
      </c>
      <c r="AC42" s="147">
        <f>IF(C42="","",IF(AND('miRNA Table'!$F$4="YES",'miRNA Table'!$F$6="YES"),C42-C$103,C42))</f>
        <v>29.12</v>
      </c>
      <c r="AD42" s="148">
        <f>IF(D42="","",IF(AND('miRNA Table'!$F$4="YES",'miRNA Table'!$F$6="YES"),D42-D$103,D42))</f>
        <v>28.55</v>
      </c>
      <c r="AE42" s="148">
        <f>IF(E42="","",IF(AND('miRNA Table'!$F$4="YES",'miRNA Table'!$F$6="YES"),E42-E$103,E42))</f>
        <v>28.68</v>
      </c>
      <c r="AF42" s="148" t="str">
        <f>IF(F42="","",IF(AND('miRNA Table'!$F$4="YES",'miRNA Table'!$F$6="YES"),F42-F$103,F42))</f>
        <v/>
      </c>
      <c r="AG42" s="148" t="str">
        <f>IF(G42="","",IF(AND('miRNA Table'!$F$4="YES",'miRNA Table'!$F$6="YES"),G42-G$103,G42))</f>
        <v/>
      </c>
      <c r="AH42" s="148" t="str">
        <f>IF(H42="","",IF(AND('miRNA Table'!$F$4="YES",'miRNA Table'!$F$6="YES"),H42-H$103,H42))</f>
        <v/>
      </c>
      <c r="AI42" s="148" t="str">
        <f>IF(I42="","",IF(AND('miRNA Table'!$F$4="YES",'miRNA Table'!$F$6="YES"),I42-I$103,I42))</f>
        <v/>
      </c>
      <c r="AJ42" s="148" t="str">
        <f>IF(J42="","",IF(AND('miRNA Table'!$F$4="YES",'miRNA Table'!$F$6="YES"),J42-J$103,J42))</f>
        <v/>
      </c>
      <c r="AK42" s="148" t="str">
        <f>IF(K42="","",IF(AND('miRNA Table'!$F$4="YES",'miRNA Table'!$F$6="YES"),K42-K$103,K42))</f>
        <v/>
      </c>
      <c r="AL42" s="148" t="str">
        <f>IF(L42="","",IF(AND('miRNA Table'!$F$4="YES",'miRNA Table'!$F$6="YES"),L42-L$103,L42))</f>
        <v/>
      </c>
      <c r="AM42" s="148" t="str">
        <f>IF(M42="","",IF(AND('miRNA Table'!$F$4="YES",'miRNA Table'!$F$6="YES"),M42-M$103,M42))</f>
        <v/>
      </c>
      <c r="AN42" s="149" t="str">
        <f>IF(N42="","",IF(AND('miRNA Table'!$F$4="YES",'miRNA Table'!$F$6="YES"),N42-N$103,N42))</f>
        <v/>
      </c>
      <c r="AO42" s="147">
        <f>IF(Q42="","",IF(AND('miRNA Table'!$F$4="YES",'miRNA Table'!$F$6="YES"),Q42-Q$103,Q42))</f>
        <v>27.91</v>
      </c>
      <c r="AP42" s="148">
        <f>IF(R42="","",IF(AND('miRNA Table'!$F$4="YES",'miRNA Table'!$F$6="YES"),R42-R$103,R42))</f>
        <v>27.97</v>
      </c>
      <c r="AQ42" s="148">
        <f>IF(S42="","",IF(AND('miRNA Table'!$F$4="YES",'miRNA Table'!$F$6="YES"),S42-S$103,S42))</f>
        <v>27.98</v>
      </c>
      <c r="AR42" s="148" t="str">
        <f>IF(T42="","",IF(AND('miRNA Table'!$F$4="YES",'miRNA Table'!$F$6="YES"),T42-T$103,T42))</f>
        <v/>
      </c>
      <c r="AS42" s="148" t="str">
        <f>IF(U42="","",IF(AND('miRNA Table'!$F$4="YES",'miRNA Table'!$F$6="YES"),U42-U$103,U42))</f>
        <v/>
      </c>
      <c r="AT42" s="148" t="str">
        <f>IF(V42="","",IF(AND('miRNA Table'!$F$4="YES",'miRNA Table'!$F$6="YES"),V42-V$103,V42))</f>
        <v/>
      </c>
      <c r="AU42" s="148" t="str">
        <f>IF(W42="","",IF(AND('miRNA Table'!$F$4="YES",'miRNA Table'!$F$6="YES"),W42-W$103,W42))</f>
        <v/>
      </c>
      <c r="AV42" s="148" t="str">
        <f>IF(X42="","",IF(AND('miRNA Table'!$F$4="YES",'miRNA Table'!$F$6="YES"),X42-X$103,X42))</f>
        <v/>
      </c>
      <c r="AW42" s="148" t="str">
        <f>IF(Y42="","",IF(AND('miRNA Table'!$F$4="YES",'miRNA Table'!$F$6="YES"),Y42-Y$103,Y42))</f>
        <v/>
      </c>
      <c r="AX42" s="148" t="str">
        <f>IF(Z42="","",IF(AND('miRNA Table'!$F$4="YES",'miRNA Table'!$F$6="YES"),Z42-Z$103,Z42))</f>
        <v/>
      </c>
      <c r="AY42" s="148" t="str">
        <f>IF(AA42="","",IF(AND('miRNA Table'!$F$4="YES",'miRNA Table'!$F$6="YES"),AA42-AA$103,AA42))</f>
        <v/>
      </c>
      <c r="AZ42" s="149" t="str">
        <f>IF(AB42="","",IF(AND('miRNA Table'!$F$4="YES",'miRNA Table'!$F$6="YES"),AB42-AB$103,AB42))</f>
        <v/>
      </c>
      <c r="BY42" s="111" t="str">
        <f t="shared" si="16"/>
        <v>hsa-miR-135b-5p</v>
      </c>
      <c r="BZ42" s="112" t="s">
        <v>70</v>
      </c>
      <c r="CA42" s="113">
        <f t="shared" si="17"/>
        <v>9.5883333333333312</v>
      </c>
      <c r="CB42" s="113">
        <f t="shared" si="18"/>
        <v>8.923333333333332</v>
      </c>
      <c r="CC42" s="113">
        <f t="shared" si="19"/>
        <v>9.0966666666666676</v>
      </c>
      <c r="CD42" s="113" t="str">
        <f t="shared" si="20"/>
        <v/>
      </c>
      <c r="CE42" s="113" t="str">
        <f t="shared" si="21"/>
        <v/>
      </c>
      <c r="CF42" s="113" t="str">
        <f t="shared" si="22"/>
        <v/>
      </c>
      <c r="CG42" s="113" t="str">
        <f t="shared" si="23"/>
        <v/>
      </c>
      <c r="CH42" s="113" t="str">
        <f t="shared" si="24"/>
        <v/>
      </c>
      <c r="CI42" s="113" t="str">
        <f t="shared" si="25"/>
        <v/>
      </c>
      <c r="CJ42" s="113" t="str">
        <f t="shared" si="26"/>
        <v/>
      </c>
      <c r="CK42" s="113" t="str">
        <f t="shared" si="27"/>
        <v/>
      </c>
      <c r="CL42" s="113" t="str">
        <f t="shared" si="28"/>
        <v/>
      </c>
      <c r="CM42" s="113">
        <f t="shared" si="29"/>
        <v>8.0566666666666649</v>
      </c>
      <c r="CN42" s="113">
        <f t="shared" si="30"/>
        <v>8.2383333333333333</v>
      </c>
      <c r="CO42" s="113">
        <f t="shared" si="31"/>
        <v>8.0850000000000009</v>
      </c>
      <c r="CP42" s="113" t="str">
        <f t="shared" si="32"/>
        <v/>
      </c>
      <c r="CQ42" s="113" t="str">
        <f t="shared" si="33"/>
        <v/>
      </c>
      <c r="CR42" s="113" t="str">
        <f t="shared" si="34"/>
        <v/>
      </c>
      <c r="CS42" s="113" t="str">
        <f t="shared" si="35"/>
        <v/>
      </c>
      <c r="CT42" s="113" t="str">
        <f t="shared" si="36"/>
        <v/>
      </c>
      <c r="CU42" s="113" t="str">
        <f t="shared" si="37"/>
        <v/>
      </c>
      <c r="CV42" s="113" t="str">
        <f t="shared" si="38"/>
        <v/>
      </c>
      <c r="CW42" s="113" t="str">
        <f t="shared" si="39"/>
        <v/>
      </c>
      <c r="CX42" s="113" t="str">
        <f t="shared" si="40"/>
        <v/>
      </c>
      <c r="CY42" s="80">
        <f t="shared" si="41"/>
        <v>9.2027777777777775</v>
      </c>
      <c r="CZ42" s="80">
        <f t="shared" si="42"/>
        <v>8.1266666666666669</v>
      </c>
      <c r="DA42" s="114" t="str">
        <f t="shared" si="43"/>
        <v>hsa-miR-135b-5p</v>
      </c>
      <c r="DB42" s="112" t="s">
        <v>160</v>
      </c>
      <c r="DC42" s="115">
        <f t="shared" si="55"/>
        <v>1.2990445889723844E-3</v>
      </c>
      <c r="DD42" s="115">
        <f t="shared" si="56"/>
        <v>2.0597238857734661E-3</v>
      </c>
      <c r="DE42" s="115">
        <f t="shared" si="57"/>
        <v>1.8265454059576535E-3</v>
      </c>
      <c r="DF42" s="115" t="str">
        <f t="shared" si="58"/>
        <v/>
      </c>
      <c r="DG42" s="115" t="str">
        <f t="shared" si="59"/>
        <v/>
      </c>
      <c r="DH42" s="115" t="str">
        <f t="shared" si="60"/>
        <v/>
      </c>
      <c r="DI42" s="115" t="str">
        <f t="shared" si="61"/>
        <v/>
      </c>
      <c r="DJ42" s="115" t="str">
        <f t="shared" si="62"/>
        <v/>
      </c>
      <c r="DK42" s="115" t="str">
        <f t="shared" si="63"/>
        <v/>
      </c>
      <c r="DL42" s="115" t="str">
        <f t="shared" si="64"/>
        <v/>
      </c>
      <c r="DM42" s="115" t="str">
        <f t="shared" si="44"/>
        <v/>
      </c>
      <c r="DN42" s="115" t="str">
        <f t="shared" si="45"/>
        <v/>
      </c>
      <c r="DO42" s="115">
        <f t="shared" si="54"/>
        <v>3.755793173760368E-3</v>
      </c>
      <c r="DP42" s="115">
        <f t="shared" si="54"/>
        <v>3.3114221724726634E-3</v>
      </c>
      <c r="DQ42" s="115">
        <f t="shared" si="54"/>
        <v>3.6827520934306205E-3</v>
      </c>
      <c r="DR42" s="115" t="str">
        <f t="shared" si="54"/>
        <v/>
      </c>
      <c r="DS42" s="115" t="str">
        <f t="shared" si="54"/>
        <v/>
      </c>
      <c r="DT42" s="115" t="str">
        <f t="shared" si="54"/>
        <v/>
      </c>
      <c r="DU42" s="115" t="str">
        <f t="shared" si="50"/>
        <v/>
      </c>
      <c r="DV42" s="115" t="str">
        <f t="shared" si="50"/>
        <v/>
      </c>
      <c r="DW42" s="115" t="str">
        <f t="shared" si="50"/>
        <v/>
      </c>
      <c r="DX42" s="115" t="str">
        <f t="shared" si="48"/>
        <v/>
      </c>
      <c r="DY42" s="115" t="str">
        <f t="shared" si="46"/>
        <v/>
      </c>
      <c r="DZ42" s="115" t="str">
        <f t="shared" si="47"/>
        <v/>
      </c>
    </row>
    <row r="43" spans="1:130" ht="15" customHeight="1" x14ac:dyDescent="0.25">
      <c r="A43" s="119" t="str">
        <f>'miRNA Table'!C42</f>
        <v>hsa-miR-206</v>
      </c>
      <c r="B43" s="112" t="s">
        <v>71</v>
      </c>
      <c r="C43" s="113">
        <f>IF('Test Sample Data'!C42="","",IF(SUM('Test Sample Data'!C$3:C$98)&gt;10,IF(AND(ISNUMBER('Test Sample Data'!C42),'Test Sample Data'!C42&lt;$C$101,'Test Sample Data'!C42&gt;0),'Test Sample Data'!C42,$C$101),""))</f>
        <v>35</v>
      </c>
      <c r="D43" s="113">
        <f>IF('Test Sample Data'!D42="","",IF(SUM('Test Sample Data'!D$3:D$98)&gt;10,IF(AND(ISNUMBER('Test Sample Data'!D42),'Test Sample Data'!D42&lt;$C$101,'Test Sample Data'!D42&gt;0),'Test Sample Data'!D42,$C$101),""))</f>
        <v>35</v>
      </c>
      <c r="E43" s="113">
        <f>IF('Test Sample Data'!E42="","",IF(SUM('Test Sample Data'!E$3:E$98)&gt;10,IF(AND(ISNUMBER('Test Sample Data'!E42),'Test Sample Data'!E42&lt;$C$101,'Test Sample Data'!E42&gt;0),'Test Sample Data'!E42,$C$101),""))</f>
        <v>35</v>
      </c>
      <c r="F43" s="113" t="str">
        <f>IF('Test Sample Data'!F42="","",IF(SUM('Test Sample Data'!F$3:F$98)&gt;10,IF(AND(ISNUMBER('Test Sample Data'!F42),'Test Sample Data'!F42&lt;$C$101,'Test Sample Data'!F42&gt;0),'Test Sample Data'!F42,$C$101),""))</f>
        <v/>
      </c>
      <c r="G43" s="113" t="str">
        <f>IF('Test Sample Data'!G42="","",IF(SUM('Test Sample Data'!G$3:G$98)&gt;10,IF(AND(ISNUMBER('Test Sample Data'!G42),'Test Sample Data'!G42&lt;$C$101,'Test Sample Data'!G42&gt;0),'Test Sample Data'!G42,$C$101),""))</f>
        <v/>
      </c>
      <c r="H43" s="113" t="str">
        <f>IF('Test Sample Data'!H42="","",IF(SUM('Test Sample Data'!H$3:H$98)&gt;10,IF(AND(ISNUMBER('Test Sample Data'!H42),'Test Sample Data'!H42&lt;$C$101,'Test Sample Data'!H42&gt;0),'Test Sample Data'!H42,$C$101),""))</f>
        <v/>
      </c>
      <c r="I43" s="113" t="str">
        <f>IF('Test Sample Data'!I42="","",IF(SUM('Test Sample Data'!I$3:I$98)&gt;10,IF(AND(ISNUMBER('Test Sample Data'!I42),'Test Sample Data'!I42&lt;$C$101,'Test Sample Data'!I42&gt;0),'Test Sample Data'!I42,$C$101),""))</f>
        <v/>
      </c>
      <c r="J43" s="113" t="str">
        <f>IF('Test Sample Data'!J42="","",IF(SUM('Test Sample Data'!J$3:J$98)&gt;10,IF(AND(ISNUMBER('Test Sample Data'!J42),'Test Sample Data'!J42&lt;$C$101,'Test Sample Data'!J42&gt;0),'Test Sample Data'!J42,$C$101),""))</f>
        <v/>
      </c>
      <c r="K43" s="113" t="str">
        <f>IF('Test Sample Data'!K42="","",IF(SUM('Test Sample Data'!K$3:K$98)&gt;10,IF(AND(ISNUMBER('Test Sample Data'!K42),'Test Sample Data'!K42&lt;$C$101,'Test Sample Data'!K42&gt;0),'Test Sample Data'!K42,$C$101),""))</f>
        <v/>
      </c>
      <c r="L43" s="113" t="str">
        <f>IF('Test Sample Data'!L42="","",IF(SUM('Test Sample Data'!L$3:L$98)&gt;10,IF(AND(ISNUMBER('Test Sample Data'!L42),'Test Sample Data'!L42&lt;$C$101,'Test Sample Data'!L42&gt;0),'Test Sample Data'!L42,$C$101),""))</f>
        <v/>
      </c>
      <c r="M43" s="113" t="str">
        <f>IF('Test Sample Data'!M42="","",IF(SUM('Test Sample Data'!M$3:M$98)&gt;10,IF(AND(ISNUMBER('Test Sample Data'!M42),'Test Sample Data'!M42&lt;$C$101,'Test Sample Data'!M42&gt;0),'Test Sample Data'!M42,$C$101),""))</f>
        <v/>
      </c>
      <c r="N43" s="113" t="str">
        <f>IF('Test Sample Data'!N42="","",IF(SUM('Test Sample Data'!N$3:N$98)&gt;10,IF(AND(ISNUMBER('Test Sample Data'!N42),'Test Sample Data'!N42&lt;$C$101,'Test Sample Data'!N42&gt;0),'Test Sample Data'!N42,$C$101),""))</f>
        <v/>
      </c>
      <c r="O43" s="112" t="str">
        <f>'miRNA Table'!C42</f>
        <v>hsa-miR-206</v>
      </c>
      <c r="P43" s="112" t="s">
        <v>71</v>
      </c>
      <c r="Q43" s="113">
        <f>IF('Control Sample Data'!C42="","",IF(SUM('Control Sample Data'!C$3:C$98)&gt;10,IF(AND(ISNUMBER('Control Sample Data'!C42),'Control Sample Data'!C42&lt;$C$101,'Control Sample Data'!C42&gt;0),'Control Sample Data'!C42,$C$101),""))</f>
        <v>35</v>
      </c>
      <c r="R43" s="113">
        <f>IF('Control Sample Data'!D42="","",IF(SUM('Control Sample Data'!D$3:D$98)&gt;10,IF(AND(ISNUMBER('Control Sample Data'!D42),'Control Sample Data'!D42&lt;$C$101,'Control Sample Data'!D42&gt;0),'Control Sample Data'!D42,$C$101),""))</f>
        <v>35</v>
      </c>
      <c r="S43" s="113">
        <f>IF('Control Sample Data'!E42="","",IF(SUM('Control Sample Data'!E$3:E$98)&gt;10,IF(AND(ISNUMBER('Control Sample Data'!E42),'Control Sample Data'!E42&lt;$C$101,'Control Sample Data'!E42&gt;0),'Control Sample Data'!E42,$C$101),""))</f>
        <v>35</v>
      </c>
      <c r="T43" s="113" t="str">
        <f>IF('Control Sample Data'!F42="","",IF(SUM('Control Sample Data'!F$3:F$98)&gt;10,IF(AND(ISNUMBER('Control Sample Data'!F42),'Control Sample Data'!F42&lt;$C$101,'Control Sample Data'!F42&gt;0),'Control Sample Data'!F42,$C$101),""))</f>
        <v/>
      </c>
      <c r="U43" s="113" t="str">
        <f>IF('Control Sample Data'!G42="","",IF(SUM('Control Sample Data'!G$3:G$98)&gt;10,IF(AND(ISNUMBER('Control Sample Data'!G42),'Control Sample Data'!G42&lt;$C$101,'Control Sample Data'!G42&gt;0),'Control Sample Data'!G42,$C$101),""))</f>
        <v/>
      </c>
      <c r="V43" s="113" t="str">
        <f>IF('Control Sample Data'!H42="","",IF(SUM('Control Sample Data'!H$3:H$98)&gt;10,IF(AND(ISNUMBER('Control Sample Data'!H42),'Control Sample Data'!H42&lt;$C$101,'Control Sample Data'!H42&gt;0),'Control Sample Data'!H42,$C$101),""))</f>
        <v/>
      </c>
      <c r="W43" s="113" t="str">
        <f>IF('Control Sample Data'!I42="","",IF(SUM('Control Sample Data'!I$3:I$98)&gt;10,IF(AND(ISNUMBER('Control Sample Data'!I42),'Control Sample Data'!I42&lt;$C$101,'Control Sample Data'!I42&gt;0),'Control Sample Data'!I42,$C$101),""))</f>
        <v/>
      </c>
      <c r="X43" s="113" t="str">
        <f>IF('Control Sample Data'!J42="","",IF(SUM('Control Sample Data'!J$3:J$98)&gt;10,IF(AND(ISNUMBER('Control Sample Data'!J42),'Control Sample Data'!J42&lt;$C$101,'Control Sample Data'!J42&gt;0),'Control Sample Data'!J42,$C$101),""))</f>
        <v/>
      </c>
      <c r="Y43" s="113" t="str">
        <f>IF('Control Sample Data'!K42="","",IF(SUM('Control Sample Data'!K$3:K$98)&gt;10,IF(AND(ISNUMBER('Control Sample Data'!K42),'Control Sample Data'!K42&lt;$C$101,'Control Sample Data'!K42&gt;0),'Control Sample Data'!K42,$C$101),""))</f>
        <v/>
      </c>
      <c r="Z43" s="113" t="str">
        <f>IF('Control Sample Data'!L42="","",IF(SUM('Control Sample Data'!L$3:L$98)&gt;10,IF(AND(ISNUMBER('Control Sample Data'!L42),'Control Sample Data'!L42&lt;$C$101,'Control Sample Data'!L42&gt;0),'Control Sample Data'!L42,$C$101),""))</f>
        <v/>
      </c>
      <c r="AA43" s="113" t="str">
        <f>IF('Control Sample Data'!M42="","",IF(SUM('Control Sample Data'!M$3:M$98)&gt;10,IF(AND(ISNUMBER('Control Sample Data'!M42),'Control Sample Data'!M42&lt;$C$101,'Control Sample Data'!M42&gt;0),'Control Sample Data'!M42,$C$101),""))</f>
        <v/>
      </c>
      <c r="AB43" s="144" t="str">
        <f>IF('Control Sample Data'!N42="","",IF(SUM('Control Sample Data'!N$3:N$98)&gt;10,IF(AND(ISNUMBER('Control Sample Data'!N42),'Control Sample Data'!N42&lt;$C$101,'Control Sample Data'!N42&gt;0),'Control Sample Data'!N42,$C$101),""))</f>
        <v/>
      </c>
      <c r="AC43" s="147">
        <f>IF(C43="","",IF(AND('miRNA Table'!$F$4="YES",'miRNA Table'!$F$6="YES"),C43-C$103,C43))</f>
        <v>35</v>
      </c>
      <c r="AD43" s="148">
        <f>IF(D43="","",IF(AND('miRNA Table'!$F$4="YES",'miRNA Table'!$F$6="YES"),D43-D$103,D43))</f>
        <v>35</v>
      </c>
      <c r="AE43" s="148">
        <f>IF(E43="","",IF(AND('miRNA Table'!$F$4="YES",'miRNA Table'!$F$6="YES"),E43-E$103,E43))</f>
        <v>35</v>
      </c>
      <c r="AF43" s="148" t="str">
        <f>IF(F43="","",IF(AND('miRNA Table'!$F$4="YES",'miRNA Table'!$F$6="YES"),F43-F$103,F43))</f>
        <v/>
      </c>
      <c r="AG43" s="148" t="str">
        <f>IF(G43="","",IF(AND('miRNA Table'!$F$4="YES",'miRNA Table'!$F$6="YES"),G43-G$103,G43))</f>
        <v/>
      </c>
      <c r="AH43" s="148" t="str">
        <f>IF(H43="","",IF(AND('miRNA Table'!$F$4="YES",'miRNA Table'!$F$6="YES"),H43-H$103,H43))</f>
        <v/>
      </c>
      <c r="AI43" s="148" t="str">
        <f>IF(I43="","",IF(AND('miRNA Table'!$F$4="YES",'miRNA Table'!$F$6="YES"),I43-I$103,I43))</f>
        <v/>
      </c>
      <c r="AJ43" s="148" t="str">
        <f>IF(J43="","",IF(AND('miRNA Table'!$F$4="YES",'miRNA Table'!$F$6="YES"),J43-J$103,J43))</f>
        <v/>
      </c>
      <c r="AK43" s="148" t="str">
        <f>IF(K43="","",IF(AND('miRNA Table'!$F$4="YES",'miRNA Table'!$F$6="YES"),K43-K$103,K43))</f>
        <v/>
      </c>
      <c r="AL43" s="148" t="str">
        <f>IF(L43="","",IF(AND('miRNA Table'!$F$4="YES",'miRNA Table'!$F$6="YES"),L43-L$103,L43))</f>
        <v/>
      </c>
      <c r="AM43" s="148" t="str">
        <f>IF(M43="","",IF(AND('miRNA Table'!$F$4="YES",'miRNA Table'!$F$6="YES"),M43-M$103,M43))</f>
        <v/>
      </c>
      <c r="AN43" s="149" t="str">
        <f>IF(N43="","",IF(AND('miRNA Table'!$F$4="YES",'miRNA Table'!$F$6="YES"),N43-N$103,N43))</f>
        <v/>
      </c>
      <c r="AO43" s="147">
        <f>IF(Q43="","",IF(AND('miRNA Table'!$F$4="YES",'miRNA Table'!$F$6="YES"),Q43-Q$103,Q43))</f>
        <v>35</v>
      </c>
      <c r="AP43" s="148">
        <f>IF(R43="","",IF(AND('miRNA Table'!$F$4="YES",'miRNA Table'!$F$6="YES"),R43-R$103,R43))</f>
        <v>35</v>
      </c>
      <c r="AQ43" s="148">
        <f>IF(S43="","",IF(AND('miRNA Table'!$F$4="YES",'miRNA Table'!$F$6="YES"),S43-S$103,S43))</f>
        <v>35</v>
      </c>
      <c r="AR43" s="148" t="str">
        <f>IF(T43="","",IF(AND('miRNA Table'!$F$4="YES",'miRNA Table'!$F$6="YES"),T43-T$103,T43))</f>
        <v/>
      </c>
      <c r="AS43" s="148" t="str">
        <f>IF(U43="","",IF(AND('miRNA Table'!$F$4="YES",'miRNA Table'!$F$6="YES"),U43-U$103,U43))</f>
        <v/>
      </c>
      <c r="AT43" s="148" t="str">
        <f>IF(V43="","",IF(AND('miRNA Table'!$F$4="YES",'miRNA Table'!$F$6="YES"),V43-V$103,V43))</f>
        <v/>
      </c>
      <c r="AU43" s="148" t="str">
        <f>IF(W43="","",IF(AND('miRNA Table'!$F$4="YES",'miRNA Table'!$F$6="YES"),W43-W$103,W43))</f>
        <v/>
      </c>
      <c r="AV43" s="148" t="str">
        <f>IF(X43="","",IF(AND('miRNA Table'!$F$4="YES",'miRNA Table'!$F$6="YES"),X43-X$103,X43))</f>
        <v/>
      </c>
      <c r="AW43" s="148" t="str">
        <f>IF(Y43="","",IF(AND('miRNA Table'!$F$4="YES",'miRNA Table'!$F$6="YES"),Y43-Y$103,Y43))</f>
        <v/>
      </c>
      <c r="AX43" s="148" t="str">
        <f>IF(Z43="","",IF(AND('miRNA Table'!$F$4="YES",'miRNA Table'!$F$6="YES"),Z43-Z$103,Z43))</f>
        <v/>
      </c>
      <c r="AY43" s="148" t="str">
        <f>IF(AA43="","",IF(AND('miRNA Table'!$F$4="YES",'miRNA Table'!$F$6="YES"),AA43-AA$103,AA43))</f>
        <v/>
      </c>
      <c r="AZ43" s="149" t="str">
        <f>IF(AB43="","",IF(AND('miRNA Table'!$F$4="YES",'miRNA Table'!$F$6="YES"),AB43-AB$103,AB43))</f>
        <v/>
      </c>
      <c r="BY43" s="111" t="str">
        <f t="shared" si="16"/>
        <v>hsa-miR-206</v>
      </c>
      <c r="BZ43" s="112" t="s">
        <v>71</v>
      </c>
      <c r="CA43" s="113">
        <f t="shared" si="17"/>
        <v>15.46833333333333</v>
      </c>
      <c r="CB43" s="113">
        <f t="shared" si="18"/>
        <v>15.373333333333331</v>
      </c>
      <c r="CC43" s="113">
        <f t="shared" si="19"/>
        <v>15.416666666666668</v>
      </c>
      <c r="CD43" s="113" t="str">
        <f t="shared" si="20"/>
        <v/>
      </c>
      <c r="CE43" s="113" t="str">
        <f t="shared" si="21"/>
        <v/>
      </c>
      <c r="CF43" s="113" t="str">
        <f t="shared" si="22"/>
        <v/>
      </c>
      <c r="CG43" s="113" t="str">
        <f t="shared" si="23"/>
        <v/>
      </c>
      <c r="CH43" s="113" t="str">
        <f t="shared" si="24"/>
        <v/>
      </c>
      <c r="CI43" s="113" t="str">
        <f t="shared" si="25"/>
        <v/>
      </c>
      <c r="CJ43" s="113" t="str">
        <f t="shared" si="26"/>
        <v/>
      </c>
      <c r="CK43" s="113" t="str">
        <f t="shared" si="27"/>
        <v/>
      </c>
      <c r="CL43" s="113" t="str">
        <f t="shared" si="28"/>
        <v/>
      </c>
      <c r="CM43" s="113">
        <f t="shared" si="29"/>
        <v>15.146666666666665</v>
      </c>
      <c r="CN43" s="113">
        <f t="shared" si="30"/>
        <v>15.268333333333334</v>
      </c>
      <c r="CO43" s="113">
        <f t="shared" si="31"/>
        <v>15.105</v>
      </c>
      <c r="CP43" s="113" t="str">
        <f t="shared" si="32"/>
        <v/>
      </c>
      <c r="CQ43" s="113" t="str">
        <f t="shared" si="33"/>
        <v/>
      </c>
      <c r="CR43" s="113" t="str">
        <f t="shared" si="34"/>
        <v/>
      </c>
      <c r="CS43" s="113" t="str">
        <f t="shared" si="35"/>
        <v/>
      </c>
      <c r="CT43" s="113" t="str">
        <f t="shared" si="36"/>
        <v/>
      </c>
      <c r="CU43" s="113" t="str">
        <f t="shared" si="37"/>
        <v/>
      </c>
      <c r="CV43" s="113" t="str">
        <f t="shared" si="38"/>
        <v/>
      </c>
      <c r="CW43" s="113" t="str">
        <f t="shared" si="39"/>
        <v/>
      </c>
      <c r="CX43" s="113" t="str">
        <f t="shared" si="40"/>
        <v/>
      </c>
      <c r="CY43" s="80">
        <f t="shared" si="41"/>
        <v>15.419444444444443</v>
      </c>
      <c r="CZ43" s="80">
        <f t="shared" si="42"/>
        <v>15.173333333333332</v>
      </c>
      <c r="DA43" s="114" t="str">
        <f t="shared" si="43"/>
        <v>hsa-miR-206</v>
      </c>
      <c r="DB43" s="112" t="s">
        <v>161</v>
      </c>
      <c r="DC43" s="115">
        <f t="shared" si="55"/>
        <v>2.2058078793939433E-5</v>
      </c>
      <c r="DD43" s="115">
        <f t="shared" si="56"/>
        <v>2.3559470927800586E-5</v>
      </c>
      <c r="DE43" s="115">
        <f t="shared" si="57"/>
        <v>2.2862351636912248E-5</v>
      </c>
      <c r="DF43" s="115" t="str">
        <f t="shared" si="58"/>
        <v/>
      </c>
      <c r="DG43" s="115" t="str">
        <f t="shared" si="59"/>
        <v/>
      </c>
      <c r="DH43" s="115" t="str">
        <f t="shared" si="60"/>
        <v/>
      </c>
      <c r="DI43" s="115" t="str">
        <f t="shared" si="61"/>
        <v/>
      </c>
      <c r="DJ43" s="115" t="str">
        <f t="shared" si="62"/>
        <v/>
      </c>
      <c r="DK43" s="115" t="str">
        <f t="shared" si="63"/>
        <v/>
      </c>
      <c r="DL43" s="115" t="str">
        <f t="shared" si="64"/>
        <v/>
      </c>
      <c r="DM43" s="115" t="str">
        <f t="shared" si="44"/>
        <v/>
      </c>
      <c r="DN43" s="115" t="str">
        <f t="shared" si="45"/>
        <v/>
      </c>
      <c r="DO43" s="115">
        <f t="shared" si="54"/>
        <v>2.7567602563207533E-5</v>
      </c>
      <c r="DP43" s="115">
        <f t="shared" si="54"/>
        <v>2.5338078824993164E-5</v>
      </c>
      <c r="DQ43" s="115">
        <f t="shared" si="54"/>
        <v>2.8375394977208331E-5</v>
      </c>
      <c r="DR43" s="115" t="str">
        <f t="shared" si="54"/>
        <v/>
      </c>
      <c r="DS43" s="115" t="str">
        <f t="shared" si="54"/>
        <v/>
      </c>
      <c r="DT43" s="115" t="str">
        <f t="shared" si="54"/>
        <v/>
      </c>
      <c r="DU43" s="115" t="str">
        <f t="shared" si="50"/>
        <v/>
      </c>
      <c r="DV43" s="115" t="str">
        <f t="shared" si="50"/>
        <v/>
      </c>
      <c r="DW43" s="115" t="str">
        <f t="shared" si="50"/>
        <v/>
      </c>
      <c r="DX43" s="115" t="str">
        <f t="shared" si="48"/>
        <v/>
      </c>
      <c r="DY43" s="115" t="str">
        <f t="shared" si="46"/>
        <v/>
      </c>
      <c r="DZ43" s="115" t="str">
        <f t="shared" si="47"/>
        <v/>
      </c>
    </row>
    <row r="44" spans="1:130" ht="15" customHeight="1" x14ac:dyDescent="0.25">
      <c r="A44" s="119" t="str">
        <f>'miRNA Table'!C43</f>
        <v>hsa-miR-124-3p</v>
      </c>
      <c r="B44" s="112" t="s">
        <v>72</v>
      </c>
      <c r="C44" s="113">
        <f>IF('Test Sample Data'!C43="","",IF(SUM('Test Sample Data'!C$3:C$98)&gt;10,IF(AND(ISNUMBER('Test Sample Data'!C43),'Test Sample Data'!C43&lt;$C$101,'Test Sample Data'!C43&gt;0),'Test Sample Data'!C43,$C$101),""))</f>
        <v>29.09</v>
      </c>
      <c r="D44" s="113">
        <f>IF('Test Sample Data'!D43="","",IF(SUM('Test Sample Data'!D$3:D$98)&gt;10,IF(AND(ISNUMBER('Test Sample Data'!D43),'Test Sample Data'!D43&lt;$C$101,'Test Sample Data'!D43&gt;0),'Test Sample Data'!D43,$C$101),""))</f>
        <v>29.17</v>
      </c>
      <c r="E44" s="113">
        <f>IF('Test Sample Data'!E43="","",IF(SUM('Test Sample Data'!E$3:E$98)&gt;10,IF(AND(ISNUMBER('Test Sample Data'!E43),'Test Sample Data'!E43&lt;$C$101,'Test Sample Data'!E43&gt;0),'Test Sample Data'!E43,$C$101),""))</f>
        <v>29.15</v>
      </c>
      <c r="F44" s="113" t="str">
        <f>IF('Test Sample Data'!F43="","",IF(SUM('Test Sample Data'!F$3:F$98)&gt;10,IF(AND(ISNUMBER('Test Sample Data'!F43),'Test Sample Data'!F43&lt;$C$101,'Test Sample Data'!F43&gt;0),'Test Sample Data'!F43,$C$101),""))</f>
        <v/>
      </c>
      <c r="G44" s="113" t="str">
        <f>IF('Test Sample Data'!G43="","",IF(SUM('Test Sample Data'!G$3:G$98)&gt;10,IF(AND(ISNUMBER('Test Sample Data'!G43),'Test Sample Data'!G43&lt;$C$101,'Test Sample Data'!G43&gt;0),'Test Sample Data'!G43,$C$101),""))</f>
        <v/>
      </c>
      <c r="H44" s="113" t="str">
        <f>IF('Test Sample Data'!H43="","",IF(SUM('Test Sample Data'!H$3:H$98)&gt;10,IF(AND(ISNUMBER('Test Sample Data'!H43),'Test Sample Data'!H43&lt;$C$101,'Test Sample Data'!H43&gt;0),'Test Sample Data'!H43,$C$101),""))</f>
        <v/>
      </c>
      <c r="I44" s="113" t="str">
        <f>IF('Test Sample Data'!I43="","",IF(SUM('Test Sample Data'!I$3:I$98)&gt;10,IF(AND(ISNUMBER('Test Sample Data'!I43),'Test Sample Data'!I43&lt;$C$101,'Test Sample Data'!I43&gt;0),'Test Sample Data'!I43,$C$101),""))</f>
        <v/>
      </c>
      <c r="J44" s="113" t="str">
        <f>IF('Test Sample Data'!J43="","",IF(SUM('Test Sample Data'!J$3:J$98)&gt;10,IF(AND(ISNUMBER('Test Sample Data'!J43),'Test Sample Data'!J43&lt;$C$101,'Test Sample Data'!J43&gt;0),'Test Sample Data'!J43,$C$101),""))</f>
        <v/>
      </c>
      <c r="K44" s="113" t="str">
        <f>IF('Test Sample Data'!K43="","",IF(SUM('Test Sample Data'!K$3:K$98)&gt;10,IF(AND(ISNUMBER('Test Sample Data'!K43),'Test Sample Data'!K43&lt;$C$101,'Test Sample Data'!K43&gt;0),'Test Sample Data'!K43,$C$101),""))</f>
        <v/>
      </c>
      <c r="L44" s="113" t="str">
        <f>IF('Test Sample Data'!L43="","",IF(SUM('Test Sample Data'!L$3:L$98)&gt;10,IF(AND(ISNUMBER('Test Sample Data'!L43),'Test Sample Data'!L43&lt;$C$101,'Test Sample Data'!L43&gt;0),'Test Sample Data'!L43,$C$101),""))</f>
        <v/>
      </c>
      <c r="M44" s="113" t="str">
        <f>IF('Test Sample Data'!M43="","",IF(SUM('Test Sample Data'!M$3:M$98)&gt;10,IF(AND(ISNUMBER('Test Sample Data'!M43),'Test Sample Data'!M43&lt;$C$101,'Test Sample Data'!M43&gt;0),'Test Sample Data'!M43,$C$101),""))</f>
        <v/>
      </c>
      <c r="N44" s="113" t="str">
        <f>IF('Test Sample Data'!N43="","",IF(SUM('Test Sample Data'!N$3:N$98)&gt;10,IF(AND(ISNUMBER('Test Sample Data'!N43),'Test Sample Data'!N43&lt;$C$101,'Test Sample Data'!N43&gt;0),'Test Sample Data'!N43,$C$101),""))</f>
        <v/>
      </c>
      <c r="O44" s="112" t="str">
        <f>'miRNA Table'!C43</f>
        <v>hsa-miR-124-3p</v>
      </c>
      <c r="P44" s="112" t="s">
        <v>72</v>
      </c>
      <c r="Q44" s="113">
        <f>IF('Control Sample Data'!C43="","",IF(SUM('Control Sample Data'!C$3:C$98)&gt;10,IF(AND(ISNUMBER('Control Sample Data'!C43),'Control Sample Data'!C43&lt;$C$101,'Control Sample Data'!C43&gt;0),'Control Sample Data'!C43,$C$101),""))</f>
        <v>28.65</v>
      </c>
      <c r="R44" s="113">
        <f>IF('Control Sample Data'!D43="","",IF(SUM('Control Sample Data'!D$3:D$98)&gt;10,IF(AND(ISNUMBER('Control Sample Data'!D43),'Control Sample Data'!D43&lt;$C$101,'Control Sample Data'!D43&gt;0),'Control Sample Data'!D43,$C$101),""))</f>
        <v>28.56</v>
      </c>
      <c r="S44" s="113">
        <f>IF('Control Sample Data'!E43="","",IF(SUM('Control Sample Data'!E$3:E$98)&gt;10,IF(AND(ISNUMBER('Control Sample Data'!E43),'Control Sample Data'!E43&lt;$C$101,'Control Sample Data'!E43&gt;0),'Control Sample Data'!E43,$C$101),""))</f>
        <v>28.38</v>
      </c>
      <c r="T44" s="113" t="str">
        <f>IF('Control Sample Data'!F43="","",IF(SUM('Control Sample Data'!F$3:F$98)&gt;10,IF(AND(ISNUMBER('Control Sample Data'!F43),'Control Sample Data'!F43&lt;$C$101,'Control Sample Data'!F43&gt;0),'Control Sample Data'!F43,$C$101),""))</f>
        <v/>
      </c>
      <c r="U44" s="113" t="str">
        <f>IF('Control Sample Data'!G43="","",IF(SUM('Control Sample Data'!G$3:G$98)&gt;10,IF(AND(ISNUMBER('Control Sample Data'!G43),'Control Sample Data'!G43&lt;$C$101,'Control Sample Data'!G43&gt;0),'Control Sample Data'!G43,$C$101),""))</f>
        <v/>
      </c>
      <c r="V44" s="113" t="str">
        <f>IF('Control Sample Data'!H43="","",IF(SUM('Control Sample Data'!H$3:H$98)&gt;10,IF(AND(ISNUMBER('Control Sample Data'!H43),'Control Sample Data'!H43&lt;$C$101,'Control Sample Data'!H43&gt;0),'Control Sample Data'!H43,$C$101),""))</f>
        <v/>
      </c>
      <c r="W44" s="113" t="str">
        <f>IF('Control Sample Data'!I43="","",IF(SUM('Control Sample Data'!I$3:I$98)&gt;10,IF(AND(ISNUMBER('Control Sample Data'!I43),'Control Sample Data'!I43&lt;$C$101,'Control Sample Data'!I43&gt;0),'Control Sample Data'!I43,$C$101),""))</f>
        <v/>
      </c>
      <c r="X44" s="113" t="str">
        <f>IF('Control Sample Data'!J43="","",IF(SUM('Control Sample Data'!J$3:J$98)&gt;10,IF(AND(ISNUMBER('Control Sample Data'!J43),'Control Sample Data'!J43&lt;$C$101,'Control Sample Data'!J43&gt;0),'Control Sample Data'!J43,$C$101),""))</f>
        <v/>
      </c>
      <c r="Y44" s="113" t="str">
        <f>IF('Control Sample Data'!K43="","",IF(SUM('Control Sample Data'!K$3:K$98)&gt;10,IF(AND(ISNUMBER('Control Sample Data'!K43),'Control Sample Data'!K43&lt;$C$101,'Control Sample Data'!K43&gt;0),'Control Sample Data'!K43,$C$101),""))</f>
        <v/>
      </c>
      <c r="Z44" s="113" t="str">
        <f>IF('Control Sample Data'!L43="","",IF(SUM('Control Sample Data'!L$3:L$98)&gt;10,IF(AND(ISNUMBER('Control Sample Data'!L43),'Control Sample Data'!L43&lt;$C$101,'Control Sample Data'!L43&gt;0),'Control Sample Data'!L43,$C$101),""))</f>
        <v/>
      </c>
      <c r="AA44" s="113" t="str">
        <f>IF('Control Sample Data'!M43="","",IF(SUM('Control Sample Data'!M$3:M$98)&gt;10,IF(AND(ISNUMBER('Control Sample Data'!M43),'Control Sample Data'!M43&lt;$C$101,'Control Sample Data'!M43&gt;0),'Control Sample Data'!M43,$C$101),""))</f>
        <v/>
      </c>
      <c r="AB44" s="144" t="str">
        <f>IF('Control Sample Data'!N43="","",IF(SUM('Control Sample Data'!N$3:N$98)&gt;10,IF(AND(ISNUMBER('Control Sample Data'!N43),'Control Sample Data'!N43&lt;$C$101,'Control Sample Data'!N43&gt;0),'Control Sample Data'!N43,$C$101),""))</f>
        <v/>
      </c>
      <c r="AC44" s="147">
        <f>IF(C44="","",IF(AND('miRNA Table'!$F$4="YES",'miRNA Table'!$F$6="YES"),C44-C$103,C44))</f>
        <v>29.09</v>
      </c>
      <c r="AD44" s="148">
        <f>IF(D44="","",IF(AND('miRNA Table'!$F$4="YES",'miRNA Table'!$F$6="YES"),D44-D$103,D44))</f>
        <v>29.17</v>
      </c>
      <c r="AE44" s="148">
        <f>IF(E44="","",IF(AND('miRNA Table'!$F$4="YES",'miRNA Table'!$F$6="YES"),E44-E$103,E44))</f>
        <v>29.15</v>
      </c>
      <c r="AF44" s="148" t="str">
        <f>IF(F44="","",IF(AND('miRNA Table'!$F$4="YES",'miRNA Table'!$F$6="YES"),F44-F$103,F44))</f>
        <v/>
      </c>
      <c r="AG44" s="148" t="str">
        <f>IF(G44="","",IF(AND('miRNA Table'!$F$4="YES",'miRNA Table'!$F$6="YES"),G44-G$103,G44))</f>
        <v/>
      </c>
      <c r="AH44" s="148" t="str">
        <f>IF(H44="","",IF(AND('miRNA Table'!$F$4="YES",'miRNA Table'!$F$6="YES"),H44-H$103,H44))</f>
        <v/>
      </c>
      <c r="AI44" s="148" t="str">
        <f>IF(I44="","",IF(AND('miRNA Table'!$F$4="YES",'miRNA Table'!$F$6="YES"),I44-I$103,I44))</f>
        <v/>
      </c>
      <c r="AJ44" s="148" t="str">
        <f>IF(J44="","",IF(AND('miRNA Table'!$F$4="YES",'miRNA Table'!$F$6="YES"),J44-J$103,J44))</f>
        <v/>
      </c>
      <c r="AK44" s="148" t="str">
        <f>IF(K44="","",IF(AND('miRNA Table'!$F$4="YES",'miRNA Table'!$F$6="YES"),K44-K$103,K44))</f>
        <v/>
      </c>
      <c r="AL44" s="148" t="str">
        <f>IF(L44="","",IF(AND('miRNA Table'!$F$4="YES",'miRNA Table'!$F$6="YES"),L44-L$103,L44))</f>
        <v/>
      </c>
      <c r="AM44" s="148" t="str">
        <f>IF(M44="","",IF(AND('miRNA Table'!$F$4="YES",'miRNA Table'!$F$6="YES"),M44-M$103,M44))</f>
        <v/>
      </c>
      <c r="AN44" s="149" t="str">
        <f>IF(N44="","",IF(AND('miRNA Table'!$F$4="YES",'miRNA Table'!$F$6="YES"),N44-N$103,N44))</f>
        <v/>
      </c>
      <c r="AO44" s="147">
        <f>IF(Q44="","",IF(AND('miRNA Table'!$F$4="YES",'miRNA Table'!$F$6="YES"),Q44-Q$103,Q44))</f>
        <v>28.65</v>
      </c>
      <c r="AP44" s="148">
        <f>IF(R44="","",IF(AND('miRNA Table'!$F$4="YES",'miRNA Table'!$F$6="YES"),R44-R$103,R44))</f>
        <v>28.56</v>
      </c>
      <c r="AQ44" s="148">
        <f>IF(S44="","",IF(AND('miRNA Table'!$F$4="YES",'miRNA Table'!$F$6="YES"),S44-S$103,S44))</f>
        <v>28.38</v>
      </c>
      <c r="AR44" s="148" t="str">
        <f>IF(T44="","",IF(AND('miRNA Table'!$F$4="YES",'miRNA Table'!$F$6="YES"),T44-T$103,T44))</f>
        <v/>
      </c>
      <c r="AS44" s="148" t="str">
        <f>IF(U44="","",IF(AND('miRNA Table'!$F$4="YES",'miRNA Table'!$F$6="YES"),U44-U$103,U44))</f>
        <v/>
      </c>
      <c r="AT44" s="148" t="str">
        <f>IF(V44="","",IF(AND('miRNA Table'!$F$4="YES",'miRNA Table'!$F$6="YES"),V44-V$103,V44))</f>
        <v/>
      </c>
      <c r="AU44" s="148" t="str">
        <f>IF(W44="","",IF(AND('miRNA Table'!$F$4="YES",'miRNA Table'!$F$6="YES"),W44-W$103,W44))</f>
        <v/>
      </c>
      <c r="AV44" s="148" t="str">
        <f>IF(X44="","",IF(AND('miRNA Table'!$F$4="YES",'miRNA Table'!$F$6="YES"),X44-X$103,X44))</f>
        <v/>
      </c>
      <c r="AW44" s="148" t="str">
        <f>IF(Y44="","",IF(AND('miRNA Table'!$F$4="YES",'miRNA Table'!$F$6="YES"),Y44-Y$103,Y44))</f>
        <v/>
      </c>
      <c r="AX44" s="148" t="str">
        <f>IF(Z44="","",IF(AND('miRNA Table'!$F$4="YES",'miRNA Table'!$F$6="YES"),Z44-Z$103,Z44))</f>
        <v/>
      </c>
      <c r="AY44" s="148" t="str">
        <f>IF(AA44="","",IF(AND('miRNA Table'!$F$4="YES",'miRNA Table'!$F$6="YES"),AA44-AA$103,AA44))</f>
        <v/>
      </c>
      <c r="AZ44" s="149" t="str">
        <f>IF(AB44="","",IF(AND('miRNA Table'!$F$4="YES",'miRNA Table'!$F$6="YES"),AB44-AB$103,AB44))</f>
        <v/>
      </c>
      <c r="BY44" s="111" t="str">
        <f t="shared" si="16"/>
        <v>hsa-miR-124-3p</v>
      </c>
      <c r="BZ44" s="112" t="s">
        <v>72</v>
      </c>
      <c r="CA44" s="113">
        <f t="shared" si="17"/>
        <v>9.55833333333333</v>
      </c>
      <c r="CB44" s="113">
        <f t="shared" si="18"/>
        <v>9.543333333333333</v>
      </c>
      <c r="CC44" s="113">
        <f t="shared" si="19"/>
        <v>9.5666666666666664</v>
      </c>
      <c r="CD44" s="113" t="str">
        <f t="shared" si="20"/>
        <v/>
      </c>
      <c r="CE44" s="113" t="str">
        <f t="shared" si="21"/>
        <v/>
      </c>
      <c r="CF44" s="113" t="str">
        <f t="shared" si="22"/>
        <v/>
      </c>
      <c r="CG44" s="113" t="str">
        <f t="shared" si="23"/>
        <v/>
      </c>
      <c r="CH44" s="113" t="str">
        <f t="shared" si="24"/>
        <v/>
      </c>
      <c r="CI44" s="113" t="str">
        <f t="shared" si="25"/>
        <v/>
      </c>
      <c r="CJ44" s="113" t="str">
        <f t="shared" si="26"/>
        <v/>
      </c>
      <c r="CK44" s="113" t="str">
        <f t="shared" si="27"/>
        <v/>
      </c>
      <c r="CL44" s="113" t="str">
        <f t="shared" si="28"/>
        <v/>
      </c>
      <c r="CM44" s="113">
        <f t="shared" si="29"/>
        <v>8.7966666666666633</v>
      </c>
      <c r="CN44" s="113">
        <f t="shared" si="30"/>
        <v>8.8283333333333331</v>
      </c>
      <c r="CO44" s="113">
        <f t="shared" si="31"/>
        <v>8.4849999999999994</v>
      </c>
      <c r="CP44" s="113" t="str">
        <f t="shared" si="32"/>
        <v/>
      </c>
      <c r="CQ44" s="113" t="str">
        <f t="shared" si="33"/>
        <v/>
      </c>
      <c r="CR44" s="113" t="str">
        <f t="shared" si="34"/>
        <v/>
      </c>
      <c r="CS44" s="113" t="str">
        <f t="shared" si="35"/>
        <v/>
      </c>
      <c r="CT44" s="113" t="str">
        <f t="shared" si="36"/>
        <v/>
      </c>
      <c r="CU44" s="113" t="str">
        <f t="shared" si="37"/>
        <v/>
      </c>
      <c r="CV44" s="113" t="str">
        <f t="shared" si="38"/>
        <v/>
      </c>
      <c r="CW44" s="113" t="str">
        <f t="shared" si="39"/>
        <v/>
      </c>
      <c r="CX44" s="113" t="str">
        <f t="shared" si="40"/>
        <v/>
      </c>
      <c r="CY44" s="80">
        <f t="shared" si="41"/>
        <v>9.5561111111111092</v>
      </c>
      <c r="CZ44" s="80">
        <f t="shared" si="42"/>
        <v>8.7033333333333314</v>
      </c>
      <c r="DA44" s="114" t="str">
        <f t="shared" si="43"/>
        <v>hsa-miR-124-3p</v>
      </c>
      <c r="DB44" s="112" t="s">
        <v>162</v>
      </c>
      <c r="DC44" s="115">
        <f t="shared" si="55"/>
        <v>1.3263402771751223E-3</v>
      </c>
      <c r="DD44" s="115">
        <f t="shared" si="56"/>
        <v>1.3402024516052538E-3</v>
      </c>
      <c r="DE44" s="115">
        <f t="shared" si="57"/>
        <v>1.318701119304874E-3</v>
      </c>
      <c r="DF44" s="115" t="str">
        <f t="shared" si="58"/>
        <v/>
      </c>
      <c r="DG44" s="115" t="str">
        <f t="shared" si="59"/>
        <v/>
      </c>
      <c r="DH44" s="115" t="str">
        <f t="shared" si="60"/>
        <v/>
      </c>
      <c r="DI44" s="115" t="str">
        <f t="shared" si="61"/>
        <v/>
      </c>
      <c r="DJ44" s="115" t="str">
        <f t="shared" si="62"/>
        <v/>
      </c>
      <c r="DK44" s="115" t="str">
        <f t="shared" si="63"/>
        <v/>
      </c>
      <c r="DL44" s="115" t="str">
        <f t="shared" si="64"/>
        <v/>
      </c>
      <c r="DM44" s="115" t="str">
        <f t="shared" si="44"/>
        <v/>
      </c>
      <c r="DN44" s="115" t="str">
        <f t="shared" si="45"/>
        <v/>
      </c>
      <c r="DO44" s="115">
        <f t="shared" si="54"/>
        <v>2.2487411722655936E-3</v>
      </c>
      <c r="DP44" s="115">
        <f t="shared" si="54"/>
        <v>2.1999198325245405E-3</v>
      </c>
      <c r="DQ44" s="115">
        <f t="shared" si="54"/>
        <v>2.7910041791818249E-3</v>
      </c>
      <c r="DR44" s="115" t="str">
        <f t="shared" si="54"/>
        <v/>
      </c>
      <c r="DS44" s="115" t="str">
        <f t="shared" si="54"/>
        <v/>
      </c>
      <c r="DT44" s="115" t="str">
        <f t="shared" si="54"/>
        <v/>
      </c>
      <c r="DU44" s="115" t="str">
        <f t="shared" si="50"/>
        <v/>
      </c>
      <c r="DV44" s="115" t="str">
        <f t="shared" si="50"/>
        <v/>
      </c>
      <c r="DW44" s="115" t="str">
        <f t="shared" si="50"/>
        <v/>
      </c>
      <c r="DX44" s="115" t="str">
        <f t="shared" si="48"/>
        <v/>
      </c>
      <c r="DY44" s="115" t="str">
        <f t="shared" si="46"/>
        <v/>
      </c>
      <c r="DZ44" s="115" t="str">
        <f t="shared" si="47"/>
        <v/>
      </c>
    </row>
    <row r="45" spans="1:130" ht="15" customHeight="1" x14ac:dyDescent="0.25">
      <c r="A45" s="119" t="str">
        <f>'miRNA Table'!C44</f>
        <v>hsa-miR-21-5p</v>
      </c>
      <c r="B45" s="112" t="s">
        <v>73</v>
      </c>
      <c r="C45" s="113">
        <f>IF('Test Sample Data'!C44="","",IF(SUM('Test Sample Data'!C$3:C$98)&gt;10,IF(AND(ISNUMBER('Test Sample Data'!C44),'Test Sample Data'!C44&lt;$C$101,'Test Sample Data'!C44&gt;0),'Test Sample Data'!C44,$C$101),""))</f>
        <v>34.299999999999997</v>
      </c>
      <c r="D45" s="113">
        <f>IF('Test Sample Data'!D44="","",IF(SUM('Test Sample Data'!D$3:D$98)&gt;10,IF(AND(ISNUMBER('Test Sample Data'!D44),'Test Sample Data'!D44&lt;$C$101,'Test Sample Data'!D44&gt;0),'Test Sample Data'!D44,$C$101),""))</f>
        <v>34.29</v>
      </c>
      <c r="E45" s="113">
        <f>IF('Test Sample Data'!E44="","",IF(SUM('Test Sample Data'!E$3:E$98)&gt;10,IF(AND(ISNUMBER('Test Sample Data'!E44),'Test Sample Data'!E44&lt;$C$101,'Test Sample Data'!E44&gt;0),'Test Sample Data'!E44,$C$101),""))</f>
        <v>35</v>
      </c>
      <c r="F45" s="113" t="str">
        <f>IF('Test Sample Data'!F44="","",IF(SUM('Test Sample Data'!F$3:F$98)&gt;10,IF(AND(ISNUMBER('Test Sample Data'!F44),'Test Sample Data'!F44&lt;$C$101,'Test Sample Data'!F44&gt;0),'Test Sample Data'!F44,$C$101),""))</f>
        <v/>
      </c>
      <c r="G45" s="113" t="str">
        <f>IF('Test Sample Data'!G44="","",IF(SUM('Test Sample Data'!G$3:G$98)&gt;10,IF(AND(ISNUMBER('Test Sample Data'!G44),'Test Sample Data'!G44&lt;$C$101,'Test Sample Data'!G44&gt;0),'Test Sample Data'!G44,$C$101),""))</f>
        <v/>
      </c>
      <c r="H45" s="113" t="str">
        <f>IF('Test Sample Data'!H44="","",IF(SUM('Test Sample Data'!H$3:H$98)&gt;10,IF(AND(ISNUMBER('Test Sample Data'!H44),'Test Sample Data'!H44&lt;$C$101,'Test Sample Data'!H44&gt;0),'Test Sample Data'!H44,$C$101),""))</f>
        <v/>
      </c>
      <c r="I45" s="113" t="str">
        <f>IF('Test Sample Data'!I44="","",IF(SUM('Test Sample Data'!I$3:I$98)&gt;10,IF(AND(ISNUMBER('Test Sample Data'!I44),'Test Sample Data'!I44&lt;$C$101,'Test Sample Data'!I44&gt;0),'Test Sample Data'!I44,$C$101),""))</f>
        <v/>
      </c>
      <c r="J45" s="113" t="str">
        <f>IF('Test Sample Data'!J44="","",IF(SUM('Test Sample Data'!J$3:J$98)&gt;10,IF(AND(ISNUMBER('Test Sample Data'!J44),'Test Sample Data'!J44&lt;$C$101,'Test Sample Data'!J44&gt;0),'Test Sample Data'!J44,$C$101),""))</f>
        <v/>
      </c>
      <c r="K45" s="113" t="str">
        <f>IF('Test Sample Data'!K44="","",IF(SUM('Test Sample Data'!K$3:K$98)&gt;10,IF(AND(ISNUMBER('Test Sample Data'!K44),'Test Sample Data'!K44&lt;$C$101,'Test Sample Data'!K44&gt;0),'Test Sample Data'!K44,$C$101),""))</f>
        <v/>
      </c>
      <c r="L45" s="113" t="str">
        <f>IF('Test Sample Data'!L44="","",IF(SUM('Test Sample Data'!L$3:L$98)&gt;10,IF(AND(ISNUMBER('Test Sample Data'!L44),'Test Sample Data'!L44&lt;$C$101,'Test Sample Data'!L44&gt;0),'Test Sample Data'!L44,$C$101),""))</f>
        <v/>
      </c>
      <c r="M45" s="113" t="str">
        <f>IF('Test Sample Data'!M44="","",IF(SUM('Test Sample Data'!M$3:M$98)&gt;10,IF(AND(ISNUMBER('Test Sample Data'!M44),'Test Sample Data'!M44&lt;$C$101,'Test Sample Data'!M44&gt;0),'Test Sample Data'!M44,$C$101),""))</f>
        <v/>
      </c>
      <c r="N45" s="113" t="str">
        <f>IF('Test Sample Data'!N44="","",IF(SUM('Test Sample Data'!N$3:N$98)&gt;10,IF(AND(ISNUMBER('Test Sample Data'!N44),'Test Sample Data'!N44&lt;$C$101,'Test Sample Data'!N44&gt;0),'Test Sample Data'!N44,$C$101),""))</f>
        <v/>
      </c>
      <c r="O45" s="112" t="str">
        <f>'miRNA Table'!C44</f>
        <v>hsa-miR-21-5p</v>
      </c>
      <c r="P45" s="112" t="s">
        <v>73</v>
      </c>
      <c r="Q45" s="113">
        <f>IF('Control Sample Data'!C44="","",IF(SUM('Control Sample Data'!C$3:C$98)&gt;10,IF(AND(ISNUMBER('Control Sample Data'!C44),'Control Sample Data'!C44&lt;$C$101,'Control Sample Data'!C44&gt;0),'Control Sample Data'!C44,$C$101),""))</f>
        <v>31.72</v>
      </c>
      <c r="R45" s="113">
        <f>IF('Control Sample Data'!D44="","",IF(SUM('Control Sample Data'!D$3:D$98)&gt;10,IF(AND(ISNUMBER('Control Sample Data'!D44),'Control Sample Data'!D44&lt;$C$101,'Control Sample Data'!D44&gt;0),'Control Sample Data'!D44,$C$101),""))</f>
        <v>32.28</v>
      </c>
      <c r="S45" s="113">
        <f>IF('Control Sample Data'!E44="","",IF(SUM('Control Sample Data'!E$3:E$98)&gt;10,IF(AND(ISNUMBER('Control Sample Data'!E44),'Control Sample Data'!E44&lt;$C$101,'Control Sample Data'!E44&gt;0),'Control Sample Data'!E44,$C$101),""))</f>
        <v>32.53</v>
      </c>
      <c r="T45" s="113" t="str">
        <f>IF('Control Sample Data'!F44="","",IF(SUM('Control Sample Data'!F$3:F$98)&gt;10,IF(AND(ISNUMBER('Control Sample Data'!F44),'Control Sample Data'!F44&lt;$C$101,'Control Sample Data'!F44&gt;0),'Control Sample Data'!F44,$C$101),""))</f>
        <v/>
      </c>
      <c r="U45" s="113" t="str">
        <f>IF('Control Sample Data'!G44="","",IF(SUM('Control Sample Data'!G$3:G$98)&gt;10,IF(AND(ISNUMBER('Control Sample Data'!G44),'Control Sample Data'!G44&lt;$C$101,'Control Sample Data'!G44&gt;0),'Control Sample Data'!G44,$C$101),""))</f>
        <v/>
      </c>
      <c r="V45" s="113" t="str">
        <f>IF('Control Sample Data'!H44="","",IF(SUM('Control Sample Data'!H$3:H$98)&gt;10,IF(AND(ISNUMBER('Control Sample Data'!H44),'Control Sample Data'!H44&lt;$C$101,'Control Sample Data'!H44&gt;0),'Control Sample Data'!H44,$C$101),""))</f>
        <v/>
      </c>
      <c r="W45" s="113" t="str">
        <f>IF('Control Sample Data'!I44="","",IF(SUM('Control Sample Data'!I$3:I$98)&gt;10,IF(AND(ISNUMBER('Control Sample Data'!I44),'Control Sample Data'!I44&lt;$C$101,'Control Sample Data'!I44&gt;0),'Control Sample Data'!I44,$C$101),""))</f>
        <v/>
      </c>
      <c r="X45" s="113" t="str">
        <f>IF('Control Sample Data'!J44="","",IF(SUM('Control Sample Data'!J$3:J$98)&gt;10,IF(AND(ISNUMBER('Control Sample Data'!J44),'Control Sample Data'!J44&lt;$C$101,'Control Sample Data'!J44&gt;0),'Control Sample Data'!J44,$C$101),""))</f>
        <v/>
      </c>
      <c r="Y45" s="113" t="str">
        <f>IF('Control Sample Data'!K44="","",IF(SUM('Control Sample Data'!K$3:K$98)&gt;10,IF(AND(ISNUMBER('Control Sample Data'!K44),'Control Sample Data'!K44&lt;$C$101,'Control Sample Data'!K44&gt;0),'Control Sample Data'!K44,$C$101),""))</f>
        <v/>
      </c>
      <c r="Z45" s="113" t="str">
        <f>IF('Control Sample Data'!L44="","",IF(SUM('Control Sample Data'!L$3:L$98)&gt;10,IF(AND(ISNUMBER('Control Sample Data'!L44),'Control Sample Data'!L44&lt;$C$101,'Control Sample Data'!L44&gt;0),'Control Sample Data'!L44,$C$101),""))</f>
        <v/>
      </c>
      <c r="AA45" s="113" t="str">
        <f>IF('Control Sample Data'!M44="","",IF(SUM('Control Sample Data'!M$3:M$98)&gt;10,IF(AND(ISNUMBER('Control Sample Data'!M44),'Control Sample Data'!M44&lt;$C$101,'Control Sample Data'!M44&gt;0),'Control Sample Data'!M44,$C$101),""))</f>
        <v/>
      </c>
      <c r="AB45" s="144" t="str">
        <f>IF('Control Sample Data'!N44="","",IF(SUM('Control Sample Data'!N$3:N$98)&gt;10,IF(AND(ISNUMBER('Control Sample Data'!N44),'Control Sample Data'!N44&lt;$C$101,'Control Sample Data'!N44&gt;0),'Control Sample Data'!N44,$C$101),""))</f>
        <v/>
      </c>
      <c r="AC45" s="147">
        <f>IF(C45="","",IF(AND('miRNA Table'!$F$4="YES",'miRNA Table'!$F$6="YES"),C45-C$103,C45))</f>
        <v>34.299999999999997</v>
      </c>
      <c r="AD45" s="148">
        <f>IF(D45="","",IF(AND('miRNA Table'!$F$4="YES",'miRNA Table'!$F$6="YES"),D45-D$103,D45))</f>
        <v>34.29</v>
      </c>
      <c r="AE45" s="148">
        <f>IF(E45="","",IF(AND('miRNA Table'!$F$4="YES",'miRNA Table'!$F$6="YES"),E45-E$103,E45))</f>
        <v>35</v>
      </c>
      <c r="AF45" s="148" t="str">
        <f>IF(F45="","",IF(AND('miRNA Table'!$F$4="YES",'miRNA Table'!$F$6="YES"),F45-F$103,F45))</f>
        <v/>
      </c>
      <c r="AG45" s="148" t="str">
        <f>IF(G45="","",IF(AND('miRNA Table'!$F$4="YES",'miRNA Table'!$F$6="YES"),G45-G$103,G45))</f>
        <v/>
      </c>
      <c r="AH45" s="148" t="str">
        <f>IF(H45="","",IF(AND('miRNA Table'!$F$4="YES",'miRNA Table'!$F$6="YES"),H45-H$103,H45))</f>
        <v/>
      </c>
      <c r="AI45" s="148" t="str">
        <f>IF(I45="","",IF(AND('miRNA Table'!$F$4="YES",'miRNA Table'!$F$6="YES"),I45-I$103,I45))</f>
        <v/>
      </c>
      <c r="AJ45" s="148" t="str">
        <f>IF(J45="","",IF(AND('miRNA Table'!$F$4="YES",'miRNA Table'!$F$6="YES"),J45-J$103,J45))</f>
        <v/>
      </c>
      <c r="AK45" s="148" t="str">
        <f>IF(K45="","",IF(AND('miRNA Table'!$F$4="YES",'miRNA Table'!$F$6="YES"),K45-K$103,K45))</f>
        <v/>
      </c>
      <c r="AL45" s="148" t="str">
        <f>IF(L45="","",IF(AND('miRNA Table'!$F$4="YES",'miRNA Table'!$F$6="YES"),L45-L$103,L45))</f>
        <v/>
      </c>
      <c r="AM45" s="148" t="str">
        <f>IF(M45="","",IF(AND('miRNA Table'!$F$4="YES",'miRNA Table'!$F$6="YES"),M45-M$103,M45))</f>
        <v/>
      </c>
      <c r="AN45" s="149" t="str">
        <f>IF(N45="","",IF(AND('miRNA Table'!$F$4="YES",'miRNA Table'!$F$6="YES"),N45-N$103,N45))</f>
        <v/>
      </c>
      <c r="AO45" s="147">
        <f>IF(Q45="","",IF(AND('miRNA Table'!$F$4="YES",'miRNA Table'!$F$6="YES"),Q45-Q$103,Q45))</f>
        <v>31.72</v>
      </c>
      <c r="AP45" s="148">
        <f>IF(R45="","",IF(AND('miRNA Table'!$F$4="YES",'miRNA Table'!$F$6="YES"),R45-R$103,R45))</f>
        <v>32.28</v>
      </c>
      <c r="AQ45" s="148">
        <f>IF(S45="","",IF(AND('miRNA Table'!$F$4="YES",'miRNA Table'!$F$6="YES"),S45-S$103,S45))</f>
        <v>32.53</v>
      </c>
      <c r="AR45" s="148" t="str">
        <f>IF(T45="","",IF(AND('miRNA Table'!$F$4="YES",'miRNA Table'!$F$6="YES"),T45-T$103,T45))</f>
        <v/>
      </c>
      <c r="AS45" s="148" t="str">
        <f>IF(U45="","",IF(AND('miRNA Table'!$F$4="YES",'miRNA Table'!$F$6="YES"),U45-U$103,U45))</f>
        <v/>
      </c>
      <c r="AT45" s="148" t="str">
        <f>IF(V45="","",IF(AND('miRNA Table'!$F$4="YES",'miRNA Table'!$F$6="YES"),V45-V$103,V45))</f>
        <v/>
      </c>
      <c r="AU45" s="148" t="str">
        <f>IF(W45="","",IF(AND('miRNA Table'!$F$4="YES",'miRNA Table'!$F$6="YES"),W45-W$103,W45))</f>
        <v/>
      </c>
      <c r="AV45" s="148" t="str">
        <f>IF(X45="","",IF(AND('miRNA Table'!$F$4="YES",'miRNA Table'!$F$6="YES"),X45-X$103,X45))</f>
        <v/>
      </c>
      <c r="AW45" s="148" t="str">
        <f>IF(Y45="","",IF(AND('miRNA Table'!$F$4="YES",'miRNA Table'!$F$6="YES"),Y45-Y$103,Y45))</f>
        <v/>
      </c>
      <c r="AX45" s="148" t="str">
        <f>IF(Z45="","",IF(AND('miRNA Table'!$F$4="YES",'miRNA Table'!$F$6="YES"),Z45-Z$103,Z45))</f>
        <v/>
      </c>
      <c r="AY45" s="148" t="str">
        <f>IF(AA45="","",IF(AND('miRNA Table'!$F$4="YES",'miRNA Table'!$F$6="YES"),AA45-AA$103,AA45))</f>
        <v/>
      </c>
      <c r="AZ45" s="149" t="str">
        <f>IF(AB45="","",IF(AND('miRNA Table'!$F$4="YES",'miRNA Table'!$F$6="YES"),AB45-AB$103,AB45))</f>
        <v/>
      </c>
      <c r="BY45" s="111" t="str">
        <f t="shared" si="16"/>
        <v>hsa-miR-21-5p</v>
      </c>
      <c r="BZ45" s="112" t="s">
        <v>73</v>
      </c>
      <c r="CA45" s="113">
        <f t="shared" si="17"/>
        <v>14.768333333333327</v>
      </c>
      <c r="CB45" s="113">
        <f t="shared" si="18"/>
        <v>14.66333333333333</v>
      </c>
      <c r="CC45" s="113">
        <f t="shared" si="19"/>
        <v>15.416666666666668</v>
      </c>
      <c r="CD45" s="113" t="str">
        <f t="shared" si="20"/>
        <v/>
      </c>
      <c r="CE45" s="113" t="str">
        <f t="shared" si="21"/>
        <v/>
      </c>
      <c r="CF45" s="113" t="str">
        <f t="shared" si="22"/>
        <v/>
      </c>
      <c r="CG45" s="113" t="str">
        <f t="shared" si="23"/>
        <v/>
      </c>
      <c r="CH45" s="113" t="str">
        <f t="shared" si="24"/>
        <v/>
      </c>
      <c r="CI45" s="113" t="str">
        <f t="shared" si="25"/>
        <v/>
      </c>
      <c r="CJ45" s="113" t="str">
        <f t="shared" si="26"/>
        <v/>
      </c>
      <c r="CK45" s="113" t="str">
        <f t="shared" si="27"/>
        <v/>
      </c>
      <c r="CL45" s="113" t="str">
        <f t="shared" si="28"/>
        <v/>
      </c>
      <c r="CM45" s="113">
        <f t="shared" si="29"/>
        <v>11.866666666666664</v>
      </c>
      <c r="CN45" s="113">
        <f t="shared" si="30"/>
        <v>12.548333333333336</v>
      </c>
      <c r="CO45" s="113">
        <f t="shared" si="31"/>
        <v>12.635000000000002</v>
      </c>
      <c r="CP45" s="113" t="str">
        <f t="shared" si="32"/>
        <v/>
      </c>
      <c r="CQ45" s="113" t="str">
        <f t="shared" si="33"/>
        <v/>
      </c>
      <c r="CR45" s="113" t="str">
        <f t="shared" si="34"/>
        <v/>
      </c>
      <c r="CS45" s="113" t="str">
        <f t="shared" si="35"/>
        <v/>
      </c>
      <c r="CT45" s="113" t="str">
        <f t="shared" si="36"/>
        <v/>
      </c>
      <c r="CU45" s="113" t="str">
        <f t="shared" si="37"/>
        <v/>
      </c>
      <c r="CV45" s="113" t="str">
        <f t="shared" si="38"/>
        <v/>
      </c>
      <c r="CW45" s="113" t="str">
        <f t="shared" si="39"/>
        <v/>
      </c>
      <c r="CX45" s="113" t="str">
        <f t="shared" si="40"/>
        <v/>
      </c>
      <c r="CY45" s="80">
        <f t="shared" si="41"/>
        <v>14.949444444444444</v>
      </c>
      <c r="CZ45" s="80">
        <f t="shared" si="42"/>
        <v>12.35</v>
      </c>
      <c r="DA45" s="114" t="str">
        <f t="shared" si="43"/>
        <v>hsa-miR-21-5p</v>
      </c>
      <c r="DB45" s="112" t="s">
        <v>163</v>
      </c>
      <c r="DC45" s="115">
        <f t="shared" si="55"/>
        <v>3.583345471878403E-5</v>
      </c>
      <c r="DD45" s="115">
        <f t="shared" si="56"/>
        <v>3.8538679540760613E-5</v>
      </c>
      <c r="DE45" s="115">
        <f t="shared" si="57"/>
        <v>2.2862351636912248E-5</v>
      </c>
      <c r="DF45" s="115" t="str">
        <f t="shared" si="58"/>
        <v/>
      </c>
      <c r="DG45" s="115" t="str">
        <f t="shared" si="59"/>
        <v/>
      </c>
      <c r="DH45" s="115" t="str">
        <f t="shared" si="60"/>
        <v/>
      </c>
      <c r="DI45" s="115" t="str">
        <f t="shared" si="61"/>
        <v/>
      </c>
      <c r="DJ45" s="115" t="str">
        <f t="shared" si="62"/>
        <v/>
      </c>
      <c r="DK45" s="115" t="str">
        <f t="shared" si="63"/>
        <v/>
      </c>
      <c r="DL45" s="115" t="str">
        <f t="shared" si="64"/>
        <v/>
      </c>
      <c r="DM45" s="115" t="str">
        <f t="shared" si="44"/>
        <v/>
      </c>
      <c r="DN45" s="115" t="str">
        <f t="shared" si="45"/>
        <v/>
      </c>
      <c r="DO45" s="115">
        <f t="shared" si="54"/>
        <v>2.6777953605825909E-4</v>
      </c>
      <c r="DP45" s="115">
        <f t="shared" si="54"/>
        <v>1.6694571292065626E-4</v>
      </c>
      <c r="DQ45" s="115">
        <f t="shared" si="54"/>
        <v>1.5721211297727337E-4</v>
      </c>
      <c r="DR45" s="115" t="str">
        <f t="shared" si="54"/>
        <v/>
      </c>
      <c r="DS45" s="115" t="str">
        <f t="shared" si="54"/>
        <v/>
      </c>
      <c r="DT45" s="115" t="str">
        <f t="shared" si="54"/>
        <v/>
      </c>
      <c r="DU45" s="115" t="str">
        <f t="shared" si="50"/>
        <v/>
      </c>
      <c r="DV45" s="115" t="str">
        <f t="shared" si="50"/>
        <v/>
      </c>
      <c r="DW45" s="115" t="str">
        <f t="shared" si="50"/>
        <v/>
      </c>
      <c r="DX45" s="115" t="str">
        <f t="shared" si="48"/>
        <v/>
      </c>
      <c r="DY45" s="115" t="str">
        <f t="shared" si="46"/>
        <v/>
      </c>
      <c r="DZ45" s="115" t="str">
        <f t="shared" si="47"/>
        <v/>
      </c>
    </row>
    <row r="46" spans="1:130" ht="15" customHeight="1" x14ac:dyDescent="0.25">
      <c r="A46" s="119" t="str">
        <f>'miRNA Table'!C45</f>
        <v>hsa-miR-181d-5p</v>
      </c>
      <c r="B46" s="112" t="s">
        <v>74</v>
      </c>
      <c r="C46" s="113">
        <f>IF('Test Sample Data'!C45="","",IF(SUM('Test Sample Data'!C$3:C$98)&gt;10,IF(AND(ISNUMBER('Test Sample Data'!C45),'Test Sample Data'!C45&lt;$C$101,'Test Sample Data'!C45&gt;0),'Test Sample Data'!C45,$C$101),""))</f>
        <v>24.3</v>
      </c>
      <c r="D46" s="113">
        <f>IF('Test Sample Data'!D45="","",IF(SUM('Test Sample Data'!D$3:D$98)&gt;10,IF(AND(ISNUMBER('Test Sample Data'!D45),'Test Sample Data'!D45&lt;$C$101,'Test Sample Data'!D45&gt;0),'Test Sample Data'!D45,$C$101),""))</f>
        <v>24.33</v>
      </c>
      <c r="E46" s="113">
        <f>IF('Test Sample Data'!E45="","",IF(SUM('Test Sample Data'!E$3:E$98)&gt;10,IF(AND(ISNUMBER('Test Sample Data'!E45),'Test Sample Data'!E45&lt;$C$101,'Test Sample Data'!E45&gt;0),'Test Sample Data'!E45,$C$101),""))</f>
        <v>24.17</v>
      </c>
      <c r="F46" s="113" t="str">
        <f>IF('Test Sample Data'!F45="","",IF(SUM('Test Sample Data'!F$3:F$98)&gt;10,IF(AND(ISNUMBER('Test Sample Data'!F45),'Test Sample Data'!F45&lt;$C$101,'Test Sample Data'!F45&gt;0),'Test Sample Data'!F45,$C$101),""))</f>
        <v/>
      </c>
      <c r="G46" s="113" t="str">
        <f>IF('Test Sample Data'!G45="","",IF(SUM('Test Sample Data'!G$3:G$98)&gt;10,IF(AND(ISNUMBER('Test Sample Data'!G45),'Test Sample Data'!G45&lt;$C$101,'Test Sample Data'!G45&gt;0),'Test Sample Data'!G45,$C$101),""))</f>
        <v/>
      </c>
      <c r="H46" s="113" t="str">
        <f>IF('Test Sample Data'!H45="","",IF(SUM('Test Sample Data'!H$3:H$98)&gt;10,IF(AND(ISNUMBER('Test Sample Data'!H45),'Test Sample Data'!H45&lt;$C$101,'Test Sample Data'!H45&gt;0),'Test Sample Data'!H45,$C$101),""))</f>
        <v/>
      </c>
      <c r="I46" s="113" t="str">
        <f>IF('Test Sample Data'!I45="","",IF(SUM('Test Sample Data'!I$3:I$98)&gt;10,IF(AND(ISNUMBER('Test Sample Data'!I45),'Test Sample Data'!I45&lt;$C$101,'Test Sample Data'!I45&gt;0),'Test Sample Data'!I45,$C$101),""))</f>
        <v/>
      </c>
      <c r="J46" s="113" t="str">
        <f>IF('Test Sample Data'!J45="","",IF(SUM('Test Sample Data'!J$3:J$98)&gt;10,IF(AND(ISNUMBER('Test Sample Data'!J45),'Test Sample Data'!J45&lt;$C$101,'Test Sample Data'!J45&gt;0),'Test Sample Data'!J45,$C$101),""))</f>
        <v/>
      </c>
      <c r="K46" s="113" t="str">
        <f>IF('Test Sample Data'!K45="","",IF(SUM('Test Sample Data'!K$3:K$98)&gt;10,IF(AND(ISNUMBER('Test Sample Data'!K45),'Test Sample Data'!K45&lt;$C$101,'Test Sample Data'!K45&gt;0),'Test Sample Data'!K45,$C$101),""))</f>
        <v/>
      </c>
      <c r="L46" s="113" t="str">
        <f>IF('Test Sample Data'!L45="","",IF(SUM('Test Sample Data'!L$3:L$98)&gt;10,IF(AND(ISNUMBER('Test Sample Data'!L45),'Test Sample Data'!L45&lt;$C$101,'Test Sample Data'!L45&gt;0),'Test Sample Data'!L45,$C$101),""))</f>
        <v/>
      </c>
      <c r="M46" s="113" t="str">
        <f>IF('Test Sample Data'!M45="","",IF(SUM('Test Sample Data'!M$3:M$98)&gt;10,IF(AND(ISNUMBER('Test Sample Data'!M45),'Test Sample Data'!M45&lt;$C$101,'Test Sample Data'!M45&gt;0),'Test Sample Data'!M45,$C$101),""))</f>
        <v/>
      </c>
      <c r="N46" s="113" t="str">
        <f>IF('Test Sample Data'!N45="","",IF(SUM('Test Sample Data'!N$3:N$98)&gt;10,IF(AND(ISNUMBER('Test Sample Data'!N45),'Test Sample Data'!N45&lt;$C$101,'Test Sample Data'!N45&gt;0),'Test Sample Data'!N45,$C$101),""))</f>
        <v/>
      </c>
      <c r="O46" s="112" t="str">
        <f>'miRNA Table'!C45</f>
        <v>hsa-miR-181d-5p</v>
      </c>
      <c r="P46" s="112" t="s">
        <v>74</v>
      </c>
      <c r="Q46" s="113">
        <f>IF('Control Sample Data'!C45="","",IF(SUM('Control Sample Data'!C$3:C$98)&gt;10,IF(AND(ISNUMBER('Control Sample Data'!C45),'Control Sample Data'!C45&lt;$C$101,'Control Sample Data'!C45&gt;0),'Control Sample Data'!C45,$C$101),""))</f>
        <v>20</v>
      </c>
      <c r="R46" s="113">
        <f>IF('Control Sample Data'!D45="","",IF(SUM('Control Sample Data'!D$3:D$98)&gt;10,IF(AND(ISNUMBER('Control Sample Data'!D45),'Control Sample Data'!D45&lt;$C$101,'Control Sample Data'!D45&gt;0),'Control Sample Data'!D45,$C$101),""))</f>
        <v>19.96</v>
      </c>
      <c r="S46" s="113">
        <f>IF('Control Sample Data'!E45="","",IF(SUM('Control Sample Data'!E$3:E$98)&gt;10,IF(AND(ISNUMBER('Control Sample Data'!E45),'Control Sample Data'!E45&lt;$C$101,'Control Sample Data'!E45&gt;0),'Control Sample Data'!E45,$C$101),""))</f>
        <v>20.09</v>
      </c>
      <c r="T46" s="113" t="str">
        <f>IF('Control Sample Data'!F45="","",IF(SUM('Control Sample Data'!F$3:F$98)&gt;10,IF(AND(ISNUMBER('Control Sample Data'!F45),'Control Sample Data'!F45&lt;$C$101,'Control Sample Data'!F45&gt;0),'Control Sample Data'!F45,$C$101),""))</f>
        <v/>
      </c>
      <c r="U46" s="113" t="str">
        <f>IF('Control Sample Data'!G45="","",IF(SUM('Control Sample Data'!G$3:G$98)&gt;10,IF(AND(ISNUMBER('Control Sample Data'!G45),'Control Sample Data'!G45&lt;$C$101,'Control Sample Data'!G45&gt;0),'Control Sample Data'!G45,$C$101),""))</f>
        <v/>
      </c>
      <c r="V46" s="113" t="str">
        <f>IF('Control Sample Data'!H45="","",IF(SUM('Control Sample Data'!H$3:H$98)&gt;10,IF(AND(ISNUMBER('Control Sample Data'!H45),'Control Sample Data'!H45&lt;$C$101,'Control Sample Data'!H45&gt;0),'Control Sample Data'!H45,$C$101),""))</f>
        <v/>
      </c>
      <c r="W46" s="113" t="str">
        <f>IF('Control Sample Data'!I45="","",IF(SUM('Control Sample Data'!I$3:I$98)&gt;10,IF(AND(ISNUMBER('Control Sample Data'!I45),'Control Sample Data'!I45&lt;$C$101,'Control Sample Data'!I45&gt;0),'Control Sample Data'!I45,$C$101),""))</f>
        <v/>
      </c>
      <c r="X46" s="113" t="str">
        <f>IF('Control Sample Data'!J45="","",IF(SUM('Control Sample Data'!J$3:J$98)&gt;10,IF(AND(ISNUMBER('Control Sample Data'!J45),'Control Sample Data'!J45&lt;$C$101,'Control Sample Data'!J45&gt;0),'Control Sample Data'!J45,$C$101),""))</f>
        <v/>
      </c>
      <c r="Y46" s="113" t="str">
        <f>IF('Control Sample Data'!K45="","",IF(SUM('Control Sample Data'!K$3:K$98)&gt;10,IF(AND(ISNUMBER('Control Sample Data'!K45),'Control Sample Data'!K45&lt;$C$101,'Control Sample Data'!K45&gt;0),'Control Sample Data'!K45,$C$101),""))</f>
        <v/>
      </c>
      <c r="Z46" s="113" t="str">
        <f>IF('Control Sample Data'!L45="","",IF(SUM('Control Sample Data'!L$3:L$98)&gt;10,IF(AND(ISNUMBER('Control Sample Data'!L45),'Control Sample Data'!L45&lt;$C$101,'Control Sample Data'!L45&gt;0),'Control Sample Data'!L45,$C$101),""))</f>
        <v/>
      </c>
      <c r="AA46" s="113" t="str">
        <f>IF('Control Sample Data'!M45="","",IF(SUM('Control Sample Data'!M$3:M$98)&gt;10,IF(AND(ISNUMBER('Control Sample Data'!M45),'Control Sample Data'!M45&lt;$C$101,'Control Sample Data'!M45&gt;0),'Control Sample Data'!M45,$C$101),""))</f>
        <v/>
      </c>
      <c r="AB46" s="144" t="str">
        <f>IF('Control Sample Data'!N45="","",IF(SUM('Control Sample Data'!N$3:N$98)&gt;10,IF(AND(ISNUMBER('Control Sample Data'!N45),'Control Sample Data'!N45&lt;$C$101,'Control Sample Data'!N45&gt;0),'Control Sample Data'!N45,$C$101),""))</f>
        <v/>
      </c>
      <c r="AC46" s="147">
        <f>IF(C46="","",IF(AND('miRNA Table'!$F$4="YES",'miRNA Table'!$F$6="YES"),C46-C$103,C46))</f>
        <v>24.3</v>
      </c>
      <c r="AD46" s="148">
        <f>IF(D46="","",IF(AND('miRNA Table'!$F$4="YES",'miRNA Table'!$F$6="YES"),D46-D$103,D46))</f>
        <v>24.33</v>
      </c>
      <c r="AE46" s="148">
        <f>IF(E46="","",IF(AND('miRNA Table'!$F$4="YES",'miRNA Table'!$F$6="YES"),E46-E$103,E46))</f>
        <v>24.17</v>
      </c>
      <c r="AF46" s="148" t="str">
        <f>IF(F46="","",IF(AND('miRNA Table'!$F$4="YES",'miRNA Table'!$F$6="YES"),F46-F$103,F46))</f>
        <v/>
      </c>
      <c r="AG46" s="148" t="str">
        <f>IF(G46="","",IF(AND('miRNA Table'!$F$4="YES",'miRNA Table'!$F$6="YES"),G46-G$103,G46))</f>
        <v/>
      </c>
      <c r="AH46" s="148" t="str">
        <f>IF(H46="","",IF(AND('miRNA Table'!$F$4="YES",'miRNA Table'!$F$6="YES"),H46-H$103,H46))</f>
        <v/>
      </c>
      <c r="AI46" s="148" t="str">
        <f>IF(I46="","",IF(AND('miRNA Table'!$F$4="YES",'miRNA Table'!$F$6="YES"),I46-I$103,I46))</f>
        <v/>
      </c>
      <c r="AJ46" s="148" t="str">
        <f>IF(J46="","",IF(AND('miRNA Table'!$F$4="YES",'miRNA Table'!$F$6="YES"),J46-J$103,J46))</f>
        <v/>
      </c>
      <c r="AK46" s="148" t="str">
        <f>IF(K46="","",IF(AND('miRNA Table'!$F$4="YES",'miRNA Table'!$F$6="YES"),K46-K$103,K46))</f>
        <v/>
      </c>
      <c r="AL46" s="148" t="str">
        <f>IF(L46="","",IF(AND('miRNA Table'!$F$4="YES",'miRNA Table'!$F$6="YES"),L46-L$103,L46))</f>
        <v/>
      </c>
      <c r="AM46" s="148" t="str">
        <f>IF(M46="","",IF(AND('miRNA Table'!$F$4="YES",'miRNA Table'!$F$6="YES"),M46-M$103,M46))</f>
        <v/>
      </c>
      <c r="AN46" s="149" t="str">
        <f>IF(N46="","",IF(AND('miRNA Table'!$F$4="YES",'miRNA Table'!$F$6="YES"),N46-N$103,N46))</f>
        <v/>
      </c>
      <c r="AO46" s="147">
        <f>IF(Q46="","",IF(AND('miRNA Table'!$F$4="YES",'miRNA Table'!$F$6="YES"),Q46-Q$103,Q46))</f>
        <v>20</v>
      </c>
      <c r="AP46" s="148">
        <f>IF(R46="","",IF(AND('miRNA Table'!$F$4="YES",'miRNA Table'!$F$6="YES"),R46-R$103,R46))</f>
        <v>19.96</v>
      </c>
      <c r="AQ46" s="148">
        <f>IF(S46="","",IF(AND('miRNA Table'!$F$4="YES",'miRNA Table'!$F$6="YES"),S46-S$103,S46))</f>
        <v>20.09</v>
      </c>
      <c r="AR46" s="148" t="str">
        <f>IF(T46="","",IF(AND('miRNA Table'!$F$4="YES",'miRNA Table'!$F$6="YES"),T46-T$103,T46))</f>
        <v/>
      </c>
      <c r="AS46" s="148" t="str">
        <f>IF(U46="","",IF(AND('miRNA Table'!$F$4="YES",'miRNA Table'!$F$6="YES"),U46-U$103,U46))</f>
        <v/>
      </c>
      <c r="AT46" s="148" t="str">
        <f>IF(V46="","",IF(AND('miRNA Table'!$F$4="YES",'miRNA Table'!$F$6="YES"),V46-V$103,V46))</f>
        <v/>
      </c>
      <c r="AU46" s="148" t="str">
        <f>IF(W46="","",IF(AND('miRNA Table'!$F$4="YES",'miRNA Table'!$F$6="YES"),W46-W$103,W46))</f>
        <v/>
      </c>
      <c r="AV46" s="148" t="str">
        <f>IF(X46="","",IF(AND('miRNA Table'!$F$4="YES",'miRNA Table'!$F$6="YES"),X46-X$103,X46))</f>
        <v/>
      </c>
      <c r="AW46" s="148" t="str">
        <f>IF(Y46="","",IF(AND('miRNA Table'!$F$4="YES",'miRNA Table'!$F$6="YES"),Y46-Y$103,Y46))</f>
        <v/>
      </c>
      <c r="AX46" s="148" t="str">
        <f>IF(Z46="","",IF(AND('miRNA Table'!$F$4="YES",'miRNA Table'!$F$6="YES"),Z46-Z$103,Z46))</f>
        <v/>
      </c>
      <c r="AY46" s="148" t="str">
        <f>IF(AA46="","",IF(AND('miRNA Table'!$F$4="YES",'miRNA Table'!$F$6="YES"),AA46-AA$103,AA46))</f>
        <v/>
      </c>
      <c r="AZ46" s="149" t="str">
        <f>IF(AB46="","",IF(AND('miRNA Table'!$F$4="YES",'miRNA Table'!$F$6="YES"),AB46-AB$103,AB46))</f>
        <v/>
      </c>
      <c r="BY46" s="111" t="str">
        <f t="shared" si="16"/>
        <v>hsa-miR-181d-5p</v>
      </c>
      <c r="BZ46" s="112" t="s">
        <v>74</v>
      </c>
      <c r="CA46" s="113">
        <f t="shared" si="17"/>
        <v>4.7683333333333309</v>
      </c>
      <c r="CB46" s="113">
        <f t="shared" si="18"/>
        <v>4.7033333333333296</v>
      </c>
      <c r="CC46" s="113">
        <f t="shared" si="19"/>
        <v>4.5866666666666696</v>
      </c>
      <c r="CD46" s="113" t="str">
        <f t="shared" si="20"/>
        <v/>
      </c>
      <c r="CE46" s="113" t="str">
        <f t="shared" si="21"/>
        <v/>
      </c>
      <c r="CF46" s="113" t="str">
        <f t="shared" si="22"/>
        <v/>
      </c>
      <c r="CG46" s="113" t="str">
        <f t="shared" si="23"/>
        <v/>
      </c>
      <c r="CH46" s="113" t="str">
        <f t="shared" si="24"/>
        <v/>
      </c>
      <c r="CI46" s="113" t="str">
        <f t="shared" si="25"/>
        <v/>
      </c>
      <c r="CJ46" s="113" t="str">
        <f t="shared" si="26"/>
        <v/>
      </c>
      <c r="CK46" s="113" t="str">
        <f t="shared" si="27"/>
        <v/>
      </c>
      <c r="CL46" s="113" t="str">
        <f t="shared" si="28"/>
        <v/>
      </c>
      <c r="CM46" s="113">
        <f t="shared" si="29"/>
        <v>0.14666666666666472</v>
      </c>
      <c r="CN46" s="113">
        <f t="shared" si="30"/>
        <v>0.22833333333333528</v>
      </c>
      <c r="CO46" s="113">
        <f t="shared" si="31"/>
        <v>0.19500000000000028</v>
      </c>
      <c r="CP46" s="113" t="str">
        <f t="shared" si="32"/>
        <v/>
      </c>
      <c r="CQ46" s="113" t="str">
        <f t="shared" si="33"/>
        <v/>
      </c>
      <c r="CR46" s="113" t="str">
        <f t="shared" si="34"/>
        <v/>
      </c>
      <c r="CS46" s="113" t="str">
        <f t="shared" si="35"/>
        <v/>
      </c>
      <c r="CT46" s="113" t="str">
        <f t="shared" si="36"/>
        <v/>
      </c>
      <c r="CU46" s="113" t="str">
        <f t="shared" si="37"/>
        <v/>
      </c>
      <c r="CV46" s="113" t="str">
        <f t="shared" si="38"/>
        <v/>
      </c>
      <c r="CW46" s="113" t="str">
        <f t="shared" si="39"/>
        <v/>
      </c>
      <c r="CX46" s="113" t="str">
        <f t="shared" si="40"/>
        <v/>
      </c>
      <c r="CY46" s="80">
        <f t="shared" si="41"/>
        <v>4.68611111111111</v>
      </c>
      <c r="CZ46" s="80">
        <f t="shared" si="42"/>
        <v>0.19000000000000009</v>
      </c>
      <c r="DA46" s="114" t="str">
        <f t="shared" si="43"/>
        <v>hsa-miR-181d-5p</v>
      </c>
      <c r="DB46" s="112" t="s">
        <v>164</v>
      </c>
      <c r="DC46" s="115">
        <f t="shared" si="55"/>
        <v>3.6693457632034729E-2</v>
      </c>
      <c r="DD46" s="115">
        <f t="shared" si="56"/>
        <v>3.8384473417786821E-2</v>
      </c>
      <c r="DE46" s="115">
        <f t="shared" si="57"/>
        <v>4.1617477481934805E-2</v>
      </c>
      <c r="DF46" s="115" t="str">
        <f t="shared" si="58"/>
        <v/>
      </c>
      <c r="DG46" s="115" t="str">
        <f t="shared" si="59"/>
        <v/>
      </c>
      <c r="DH46" s="115" t="str">
        <f t="shared" si="60"/>
        <v/>
      </c>
      <c r="DI46" s="115" t="str">
        <f t="shared" si="61"/>
        <v/>
      </c>
      <c r="DJ46" s="115" t="str">
        <f t="shared" si="62"/>
        <v/>
      </c>
      <c r="DK46" s="115" t="str">
        <f t="shared" si="63"/>
        <v/>
      </c>
      <c r="DL46" s="115" t="str">
        <f t="shared" si="64"/>
        <v/>
      </c>
      <c r="DM46" s="115" t="str">
        <f t="shared" si="44"/>
        <v/>
      </c>
      <c r="DN46" s="115" t="str">
        <f t="shared" si="45"/>
        <v/>
      </c>
      <c r="DO46" s="115">
        <f t="shared" si="54"/>
        <v>0.90333520079118357</v>
      </c>
      <c r="DP46" s="115">
        <f t="shared" si="54"/>
        <v>0.85362046339896869</v>
      </c>
      <c r="DQ46" s="115">
        <f t="shared" si="54"/>
        <v>0.87357289591669418</v>
      </c>
      <c r="DR46" s="115" t="str">
        <f t="shared" si="54"/>
        <v/>
      </c>
      <c r="DS46" s="115" t="str">
        <f t="shared" si="54"/>
        <v/>
      </c>
      <c r="DT46" s="115" t="str">
        <f t="shared" si="54"/>
        <v/>
      </c>
      <c r="DU46" s="115" t="str">
        <f t="shared" si="50"/>
        <v/>
      </c>
      <c r="DV46" s="115" t="str">
        <f t="shared" si="50"/>
        <v/>
      </c>
      <c r="DW46" s="115" t="str">
        <f t="shared" si="50"/>
        <v/>
      </c>
      <c r="DX46" s="115" t="str">
        <f t="shared" si="48"/>
        <v/>
      </c>
      <c r="DY46" s="115" t="str">
        <f t="shared" si="46"/>
        <v/>
      </c>
      <c r="DZ46" s="115" t="str">
        <f t="shared" si="47"/>
        <v/>
      </c>
    </row>
    <row r="47" spans="1:130" ht="15" customHeight="1" x14ac:dyDescent="0.25">
      <c r="A47" s="119" t="str">
        <f>'miRNA Table'!C46</f>
        <v>hsa-miR-301a-3p</v>
      </c>
      <c r="B47" s="112" t="s">
        <v>75</v>
      </c>
      <c r="C47" s="113">
        <f>IF('Test Sample Data'!C46="","",IF(SUM('Test Sample Data'!C$3:C$98)&gt;10,IF(AND(ISNUMBER('Test Sample Data'!C46),'Test Sample Data'!C46&lt;$C$101,'Test Sample Data'!C46&gt;0),'Test Sample Data'!C46,$C$101),""))</f>
        <v>18.739999999999998</v>
      </c>
      <c r="D47" s="113">
        <f>IF('Test Sample Data'!D46="","",IF(SUM('Test Sample Data'!D$3:D$98)&gt;10,IF(AND(ISNUMBER('Test Sample Data'!D46),'Test Sample Data'!D46&lt;$C$101,'Test Sample Data'!D46&gt;0),'Test Sample Data'!D46,$C$101),""))</f>
        <v>18.62</v>
      </c>
      <c r="E47" s="113">
        <f>IF('Test Sample Data'!E46="","",IF(SUM('Test Sample Data'!E$3:E$98)&gt;10,IF(AND(ISNUMBER('Test Sample Data'!E46),'Test Sample Data'!E46&lt;$C$101,'Test Sample Data'!E46&gt;0),'Test Sample Data'!E46,$C$101),""))</f>
        <v>18.63</v>
      </c>
      <c r="F47" s="113" t="str">
        <f>IF('Test Sample Data'!F46="","",IF(SUM('Test Sample Data'!F$3:F$98)&gt;10,IF(AND(ISNUMBER('Test Sample Data'!F46),'Test Sample Data'!F46&lt;$C$101,'Test Sample Data'!F46&gt;0),'Test Sample Data'!F46,$C$101),""))</f>
        <v/>
      </c>
      <c r="G47" s="113" t="str">
        <f>IF('Test Sample Data'!G46="","",IF(SUM('Test Sample Data'!G$3:G$98)&gt;10,IF(AND(ISNUMBER('Test Sample Data'!G46),'Test Sample Data'!G46&lt;$C$101,'Test Sample Data'!G46&gt;0),'Test Sample Data'!G46,$C$101),""))</f>
        <v/>
      </c>
      <c r="H47" s="113" t="str">
        <f>IF('Test Sample Data'!H46="","",IF(SUM('Test Sample Data'!H$3:H$98)&gt;10,IF(AND(ISNUMBER('Test Sample Data'!H46),'Test Sample Data'!H46&lt;$C$101,'Test Sample Data'!H46&gt;0),'Test Sample Data'!H46,$C$101),""))</f>
        <v/>
      </c>
      <c r="I47" s="113" t="str">
        <f>IF('Test Sample Data'!I46="","",IF(SUM('Test Sample Data'!I$3:I$98)&gt;10,IF(AND(ISNUMBER('Test Sample Data'!I46),'Test Sample Data'!I46&lt;$C$101,'Test Sample Data'!I46&gt;0),'Test Sample Data'!I46,$C$101),""))</f>
        <v/>
      </c>
      <c r="J47" s="113" t="str">
        <f>IF('Test Sample Data'!J46="","",IF(SUM('Test Sample Data'!J$3:J$98)&gt;10,IF(AND(ISNUMBER('Test Sample Data'!J46),'Test Sample Data'!J46&lt;$C$101,'Test Sample Data'!J46&gt;0),'Test Sample Data'!J46,$C$101),""))</f>
        <v/>
      </c>
      <c r="K47" s="113" t="str">
        <f>IF('Test Sample Data'!K46="","",IF(SUM('Test Sample Data'!K$3:K$98)&gt;10,IF(AND(ISNUMBER('Test Sample Data'!K46),'Test Sample Data'!K46&lt;$C$101,'Test Sample Data'!K46&gt;0),'Test Sample Data'!K46,$C$101),""))</f>
        <v/>
      </c>
      <c r="L47" s="113" t="str">
        <f>IF('Test Sample Data'!L46="","",IF(SUM('Test Sample Data'!L$3:L$98)&gt;10,IF(AND(ISNUMBER('Test Sample Data'!L46),'Test Sample Data'!L46&lt;$C$101,'Test Sample Data'!L46&gt;0),'Test Sample Data'!L46,$C$101),""))</f>
        <v/>
      </c>
      <c r="M47" s="113" t="str">
        <f>IF('Test Sample Data'!M46="","",IF(SUM('Test Sample Data'!M$3:M$98)&gt;10,IF(AND(ISNUMBER('Test Sample Data'!M46),'Test Sample Data'!M46&lt;$C$101,'Test Sample Data'!M46&gt;0),'Test Sample Data'!M46,$C$101),""))</f>
        <v/>
      </c>
      <c r="N47" s="113" t="str">
        <f>IF('Test Sample Data'!N46="","",IF(SUM('Test Sample Data'!N$3:N$98)&gt;10,IF(AND(ISNUMBER('Test Sample Data'!N46),'Test Sample Data'!N46&lt;$C$101,'Test Sample Data'!N46&gt;0),'Test Sample Data'!N46,$C$101),""))</f>
        <v/>
      </c>
      <c r="O47" s="112" t="str">
        <f>'miRNA Table'!C46</f>
        <v>hsa-miR-301a-3p</v>
      </c>
      <c r="P47" s="112" t="s">
        <v>75</v>
      </c>
      <c r="Q47" s="113">
        <f>IF('Control Sample Data'!C46="","",IF(SUM('Control Sample Data'!C$3:C$98)&gt;10,IF(AND(ISNUMBER('Control Sample Data'!C46),'Control Sample Data'!C46&lt;$C$101,'Control Sample Data'!C46&gt;0),'Control Sample Data'!C46,$C$101),""))</f>
        <v>15.58</v>
      </c>
      <c r="R47" s="113">
        <f>IF('Control Sample Data'!D46="","",IF(SUM('Control Sample Data'!D$3:D$98)&gt;10,IF(AND(ISNUMBER('Control Sample Data'!D46),'Control Sample Data'!D46&lt;$C$101,'Control Sample Data'!D46&gt;0),'Control Sample Data'!D46,$C$101),""))</f>
        <v>15.57</v>
      </c>
      <c r="S47" s="113">
        <f>IF('Control Sample Data'!E46="","",IF(SUM('Control Sample Data'!E$3:E$98)&gt;10,IF(AND(ISNUMBER('Control Sample Data'!E46),'Control Sample Data'!E46&lt;$C$101,'Control Sample Data'!E46&gt;0),'Control Sample Data'!E46,$C$101),""))</f>
        <v>15.76</v>
      </c>
      <c r="T47" s="113" t="str">
        <f>IF('Control Sample Data'!F46="","",IF(SUM('Control Sample Data'!F$3:F$98)&gt;10,IF(AND(ISNUMBER('Control Sample Data'!F46),'Control Sample Data'!F46&lt;$C$101,'Control Sample Data'!F46&gt;0),'Control Sample Data'!F46,$C$101),""))</f>
        <v/>
      </c>
      <c r="U47" s="113" t="str">
        <f>IF('Control Sample Data'!G46="","",IF(SUM('Control Sample Data'!G$3:G$98)&gt;10,IF(AND(ISNUMBER('Control Sample Data'!G46),'Control Sample Data'!G46&lt;$C$101,'Control Sample Data'!G46&gt;0),'Control Sample Data'!G46,$C$101),""))</f>
        <v/>
      </c>
      <c r="V47" s="113" t="str">
        <f>IF('Control Sample Data'!H46="","",IF(SUM('Control Sample Data'!H$3:H$98)&gt;10,IF(AND(ISNUMBER('Control Sample Data'!H46),'Control Sample Data'!H46&lt;$C$101,'Control Sample Data'!H46&gt;0),'Control Sample Data'!H46,$C$101),""))</f>
        <v/>
      </c>
      <c r="W47" s="113" t="str">
        <f>IF('Control Sample Data'!I46="","",IF(SUM('Control Sample Data'!I$3:I$98)&gt;10,IF(AND(ISNUMBER('Control Sample Data'!I46),'Control Sample Data'!I46&lt;$C$101,'Control Sample Data'!I46&gt;0),'Control Sample Data'!I46,$C$101),""))</f>
        <v/>
      </c>
      <c r="X47" s="113" t="str">
        <f>IF('Control Sample Data'!J46="","",IF(SUM('Control Sample Data'!J$3:J$98)&gt;10,IF(AND(ISNUMBER('Control Sample Data'!J46),'Control Sample Data'!J46&lt;$C$101,'Control Sample Data'!J46&gt;0),'Control Sample Data'!J46,$C$101),""))</f>
        <v/>
      </c>
      <c r="Y47" s="113" t="str">
        <f>IF('Control Sample Data'!K46="","",IF(SUM('Control Sample Data'!K$3:K$98)&gt;10,IF(AND(ISNUMBER('Control Sample Data'!K46),'Control Sample Data'!K46&lt;$C$101,'Control Sample Data'!K46&gt;0),'Control Sample Data'!K46,$C$101),""))</f>
        <v/>
      </c>
      <c r="Z47" s="113" t="str">
        <f>IF('Control Sample Data'!L46="","",IF(SUM('Control Sample Data'!L$3:L$98)&gt;10,IF(AND(ISNUMBER('Control Sample Data'!L46),'Control Sample Data'!L46&lt;$C$101,'Control Sample Data'!L46&gt;0),'Control Sample Data'!L46,$C$101),""))</f>
        <v/>
      </c>
      <c r="AA47" s="113" t="str">
        <f>IF('Control Sample Data'!M46="","",IF(SUM('Control Sample Data'!M$3:M$98)&gt;10,IF(AND(ISNUMBER('Control Sample Data'!M46),'Control Sample Data'!M46&lt;$C$101,'Control Sample Data'!M46&gt;0),'Control Sample Data'!M46,$C$101),""))</f>
        <v/>
      </c>
      <c r="AB47" s="144" t="str">
        <f>IF('Control Sample Data'!N46="","",IF(SUM('Control Sample Data'!N$3:N$98)&gt;10,IF(AND(ISNUMBER('Control Sample Data'!N46),'Control Sample Data'!N46&lt;$C$101,'Control Sample Data'!N46&gt;0),'Control Sample Data'!N46,$C$101),""))</f>
        <v/>
      </c>
      <c r="AC47" s="147">
        <f>IF(C47="","",IF(AND('miRNA Table'!$F$4="YES",'miRNA Table'!$F$6="YES"),C47-C$103,C47))</f>
        <v>18.739999999999998</v>
      </c>
      <c r="AD47" s="148">
        <f>IF(D47="","",IF(AND('miRNA Table'!$F$4="YES",'miRNA Table'!$F$6="YES"),D47-D$103,D47))</f>
        <v>18.62</v>
      </c>
      <c r="AE47" s="148">
        <f>IF(E47="","",IF(AND('miRNA Table'!$F$4="YES",'miRNA Table'!$F$6="YES"),E47-E$103,E47))</f>
        <v>18.63</v>
      </c>
      <c r="AF47" s="148" t="str">
        <f>IF(F47="","",IF(AND('miRNA Table'!$F$4="YES",'miRNA Table'!$F$6="YES"),F47-F$103,F47))</f>
        <v/>
      </c>
      <c r="AG47" s="148" t="str">
        <f>IF(G47="","",IF(AND('miRNA Table'!$F$4="YES",'miRNA Table'!$F$6="YES"),G47-G$103,G47))</f>
        <v/>
      </c>
      <c r="AH47" s="148" t="str">
        <f>IF(H47="","",IF(AND('miRNA Table'!$F$4="YES",'miRNA Table'!$F$6="YES"),H47-H$103,H47))</f>
        <v/>
      </c>
      <c r="AI47" s="148" t="str">
        <f>IF(I47="","",IF(AND('miRNA Table'!$F$4="YES",'miRNA Table'!$F$6="YES"),I47-I$103,I47))</f>
        <v/>
      </c>
      <c r="AJ47" s="148" t="str">
        <f>IF(J47="","",IF(AND('miRNA Table'!$F$4="YES",'miRNA Table'!$F$6="YES"),J47-J$103,J47))</f>
        <v/>
      </c>
      <c r="AK47" s="148" t="str">
        <f>IF(K47="","",IF(AND('miRNA Table'!$F$4="YES",'miRNA Table'!$F$6="YES"),K47-K$103,K47))</f>
        <v/>
      </c>
      <c r="AL47" s="148" t="str">
        <f>IF(L47="","",IF(AND('miRNA Table'!$F$4="YES",'miRNA Table'!$F$6="YES"),L47-L$103,L47))</f>
        <v/>
      </c>
      <c r="AM47" s="148" t="str">
        <f>IF(M47="","",IF(AND('miRNA Table'!$F$4="YES",'miRNA Table'!$F$6="YES"),M47-M$103,M47))</f>
        <v/>
      </c>
      <c r="AN47" s="149" t="str">
        <f>IF(N47="","",IF(AND('miRNA Table'!$F$4="YES",'miRNA Table'!$F$6="YES"),N47-N$103,N47))</f>
        <v/>
      </c>
      <c r="AO47" s="147">
        <f>IF(Q47="","",IF(AND('miRNA Table'!$F$4="YES",'miRNA Table'!$F$6="YES"),Q47-Q$103,Q47))</f>
        <v>15.58</v>
      </c>
      <c r="AP47" s="148">
        <f>IF(R47="","",IF(AND('miRNA Table'!$F$4="YES",'miRNA Table'!$F$6="YES"),R47-R$103,R47))</f>
        <v>15.57</v>
      </c>
      <c r="AQ47" s="148">
        <f>IF(S47="","",IF(AND('miRNA Table'!$F$4="YES",'miRNA Table'!$F$6="YES"),S47-S$103,S47))</f>
        <v>15.76</v>
      </c>
      <c r="AR47" s="148" t="str">
        <f>IF(T47="","",IF(AND('miRNA Table'!$F$4="YES",'miRNA Table'!$F$6="YES"),T47-T$103,T47))</f>
        <v/>
      </c>
      <c r="AS47" s="148" t="str">
        <f>IF(U47="","",IF(AND('miRNA Table'!$F$4="YES",'miRNA Table'!$F$6="YES"),U47-U$103,U47))</f>
        <v/>
      </c>
      <c r="AT47" s="148" t="str">
        <f>IF(V47="","",IF(AND('miRNA Table'!$F$4="YES",'miRNA Table'!$F$6="YES"),V47-V$103,V47))</f>
        <v/>
      </c>
      <c r="AU47" s="148" t="str">
        <f>IF(W47="","",IF(AND('miRNA Table'!$F$4="YES",'miRNA Table'!$F$6="YES"),W47-W$103,W47))</f>
        <v/>
      </c>
      <c r="AV47" s="148" t="str">
        <f>IF(X47="","",IF(AND('miRNA Table'!$F$4="YES",'miRNA Table'!$F$6="YES"),X47-X$103,X47))</f>
        <v/>
      </c>
      <c r="AW47" s="148" t="str">
        <f>IF(Y47="","",IF(AND('miRNA Table'!$F$4="YES",'miRNA Table'!$F$6="YES"),Y47-Y$103,Y47))</f>
        <v/>
      </c>
      <c r="AX47" s="148" t="str">
        <f>IF(Z47="","",IF(AND('miRNA Table'!$F$4="YES",'miRNA Table'!$F$6="YES"),Z47-Z$103,Z47))</f>
        <v/>
      </c>
      <c r="AY47" s="148" t="str">
        <f>IF(AA47="","",IF(AND('miRNA Table'!$F$4="YES",'miRNA Table'!$F$6="YES"),AA47-AA$103,AA47))</f>
        <v/>
      </c>
      <c r="AZ47" s="149" t="str">
        <f>IF(AB47="","",IF(AND('miRNA Table'!$F$4="YES",'miRNA Table'!$F$6="YES"),AB47-AB$103,AB47))</f>
        <v/>
      </c>
      <c r="BY47" s="111" t="str">
        <f t="shared" si="16"/>
        <v>hsa-miR-301a-3p</v>
      </c>
      <c r="BZ47" s="112" t="s">
        <v>75</v>
      </c>
      <c r="CA47" s="113">
        <f t="shared" si="17"/>
        <v>-0.7916666666666714</v>
      </c>
      <c r="CB47" s="113">
        <f t="shared" si="18"/>
        <v>-1.0066666666666677</v>
      </c>
      <c r="CC47" s="113">
        <f t="shared" si="19"/>
        <v>-0.95333333333333314</v>
      </c>
      <c r="CD47" s="113" t="str">
        <f t="shared" si="20"/>
        <v/>
      </c>
      <c r="CE47" s="113" t="str">
        <f t="shared" si="21"/>
        <v/>
      </c>
      <c r="CF47" s="113" t="str">
        <f t="shared" si="22"/>
        <v/>
      </c>
      <c r="CG47" s="113" t="str">
        <f t="shared" si="23"/>
        <v/>
      </c>
      <c r="CH47" s="113" t="str">
        <f t="shared" si="24"/>
        <v/>
      </c>
      <c r="CI47" s="113" t="str">
        <f t="shared" si="25"/>
        <v/>
      </c>
      <c r="CJ47" s="113" t="str">
        <f t="shared" si="26"/>
        <v/>
      </c>
      <c r="CK47" s="113" t="str">
        <f t="shared" si="27"/>
        <v/>
      </c>
      <c r="CL47" s="113" t="str">
        <f t="shared" si="28"/>
        <v/>
      </c>
      <c r="CM47" s="113">
        <f t="shared" si="29"/>
        <v>-4.2733333333333352</v>
      </c>
      <c r="CN47" s="113">
        <f t="shared" si="30"/>
        <v>-4.1616666666666653</v>
      </c>
      <c r="CO47" s="113">
        <f t="shared" si="31"/>
        <v>-4.1349999999999998</v>
      </c>
      <c r="CP47" s="113" t="str">
        <f t="shared" si="32"/>
        <v/>
      </c>
      <c r="CQ47" s="113" t="str">
        <f t="shared" si="33"/>
        <v/>
      </c>
      <c r="CR47" s="113" t="str">
        <f t="shared" si="34"/>
        <v/>
      </c>
      <c r="CS47" s="113" t="str">
        <f t="shared" si="35"/>
        <v/>
      </c>
      <c r="CT47" s="113" t="str">
        <f t="shared" si="36"/>
        <v/>
      </c>
      <c r="CU47" s="113" t="str">
        <f t="shared" si="37"/>
        <v/>
      </c>
      <c r="CV47" s="113" t="str">
        <f t="shared" si="38"/>
        <v/>
      </c>
      <c r="CW47" s="113" t="str">
        <f t="shared" si="39"/>
        <v/>
      </c>
      <c r="CX47" s="113" t="str">
        <f t="shared" si="40"/>
        <v/>
      </c>
      <c r="CY47" s="80">
        <f t="shared" si="41"/>
        <v>-0.91722222222222405</v>
      </c>
      <c r="CZ47" s="80">
        <f t="shared" si="42"/>
        <v>-4.1900000000000004</v>
      </c>
      <c r="DA47" s="114" t="str">
        <f t="shared" si="43"/>
        <v>hsa-miR-301a-3p</v>
      </c>
      <c r="DB47" s="112" t="s">
        <v>165</v>
      </c>
      <c r="DC47" s="115">
        <f t="shared" si="55"/>
        <v>1.7310731220122917</v>
      </c>
      <c r="DD47" s="115">
        <f t="shared" si="56"/>
        <v>2.009263348804109</v>
      </c>
      <c r="DE47" s="115">
        <f t="shared" si="57"/>
        <v>1.9363413919657657</v>
      </c>
      <c r="DF47" s="115" t="str">
        <f t="shared" si="58"/>
        <v/>
      </c>
      <c r="DG47" s="115" t="str">
        <f t="shared" si="59"/>
        <v/>
      </c>
      <c r="DH47" s="115" t="str">
        <f t="shared" si="60"/>
        <v/>
      </c>
      <c r="DI47" s="115" t="str">
        <f t="shared" si="61"/>
        <v/>
      </c>
      <c r="DJ47" s="115" t="str">
        <f t="shared" si="62"/>
        <v/>
      </c>
      <c r="DK47" s="115" t="str">
        <f t="shared" si="63"/>
        <v/>
      </c>
      <c r="DL47" s="115" t="str">
        <f t="shared" si="64"/>
        <v/>
      </c>
      <c r="DM47" s="115" t="str">
        <f t="shared" si="44"/>
        <v/>
      </c>
      <c r="DN47" s="115" t="str">
        <f t="shared" si="45"/>
        <v/>
      </c>
      <c r="DO47" s="115">
        <f t="shared" si="54"/>
        <v>19.33755290154831</v>
      </c>
      <c r="DP47" s="115">
        <f t="shared" si="54"/>
        <v>17.89725799418445</v>
      </c>
      <c r="DQ47" s="115">
        <f t="shared" si="54"/>
        <v>17.569485020592797</v>
      </c>
      <c r="DR47" s="115" t="str">
        <f t="shared" si="54"/>
        <v/>
      </c>
      <c r="DS47" s="115" t="str">
        <f t="shared" si="54"/>
        <v/>
      </c>
      <c r="DT47" s="115" t="str">
        <f t="shared" si="54"/>
        <v/>
      </c>
      <c r="DU47" s="115" t="str">
        <f t="shared" si="50"/>
        <v/>
      </c>
      <c r="DV47" s="115" t="str">
        <f t="shared" si="50"/>
        <v/>
      </c>
      <c r="DW47" s="115" t="str">
        <f t="shared" si="50"/>
        <v/>
      </c>
      <c r="DX47" s="115" t="str">
        <f t="shared" si="48"/>
        <v/>
      </c>
      <c r="DY47" s="115" t="str">
        <f t="shared" si="46"/>
        <v/>
      </c>
      <c r="DZ47" s="115" t="str">
        <f t="shared" si="47"/>
        <v/>
      </c>
    </row>
    <row r="48" spans="1:130" ht="15" customHeight="1" x14ac:dyDescent="0.25">
      <c r="A48" s="119" t="str">
        <f>'miRNA Table'!C47</f>
        <v>hsa-miR-200c-3p</v>
      </c>
      <c r="B48" s="112" t="s">
        <v>76</v>
      </c>
      <c r="C48" s="113">
        <f>IF('Test Sample Data'!C47="","",IF(SUM('Test Sample Data'!C$3:C$98)&gt;10,IF(AND(ISNUMBER('Test Sample Data'!C47),'Test Sample Data'!C47&lt;$C$101,'Test Sample Data'!C47&gt;0),'Test Sample Data'!C47,$C$101),""))</f>
        <v>35</v>
      </c>
      <c r="D48" s="113">
        <f>IF('Test Sample Data'!D47="","",IF(SUM('Test Sample Data'!D$3:D$98)&gt;10,IF(AND(ISNUMBER('Test Sample Data'!D47),'Test Sample Data'!D47&lt;$C$101,'Test Sample Data'!D47&gt;0),'Test Sample Data'!D47,$C$101),""))</f>
        <v>35</v>
      </c>
      <c r="E48" s="113">
        <f>IF('Test Sample Data'!E47="","",IF(SUM('Test Sample Data'!E$3:E$98)&gt;10,IF(AND(ISNUMBER('Test Sample Data'!E47),'Test Sample Data'!E47&lt;$C$101,'Test Sample Data'!E47&gt;0),'Test Sample Data'!E47,$C$101),""))</f>
        <v>35</v>
      </c>
      <c r="F48" s="113" t="str">
        <f>IF('Test Sample Data'!F47="","",IF(SUM('Test Sample Data'!F$3:F$98)&gt;10,IF(AND(ISNUMBER('Test Sample Data'!F47),'Test Sample Data'!F47&lt;$C$101,'Test Sample Data'!F47&gt;0),'Test Sample Data'!F47,$C$101),""))</f>
        <v/>
      </c>
      <c r="G48" s="113" t="str">
        <f>IF('Test Sample Data'!G47="","",IF(SUM('Test Sample Data'!G$3:G$98)&gt;10,IF(AND(ISNUMBER('Test Sample Data'!G47),'Test Sample Data'!G47&lt;$C$101,'Test Sample Data'!G47&gt;0),'Test Sample Data'!G47,$C$101),""))</f>
        <v/>
      </c>
      <c r="H48" s="113" t="str">
        <f>IF('Test Sample Data'!H47="","",IF(SUM('Test Sample Data'!H$3:H$98)&gt;10,IF(AND(ISNUMBER('Test Sample Data'!H47),'Test Sample Data'!H47&lt;$C$101,'Test Sample Data'!H47&gt;0),'Test Sample Data'!H47,$C$101),""))</f>
        <v/>
      </c>
      <c r="I48" s="113" t="str">
        <f>IF('Test Sample Data'!I47="","",IF(SUM('Test Sample Data'!I$3:I$98)&gt;10,IF(AND(ISNUMBER('Test Sample Data'!I47),'Test Sample Data'!I47&lt;$C$101,'Test Sample Data'!I47&gt;0),'Test Sample Data'!I47,$C$101),""))</f>
        <v/>
      </c>
      <c r="J48" s="113" t="str">
        <f>IF('Test Sample Data'!J47="","",IF(SUM('Test Sample Data'!J$3:J$98)&gt;10,IF(AND(ISNUMBER('Test Sample Data'!J47),'Test Sample Data'!J47&lt;$C$101,'Test Sample Data'!J47&gt;0),'Test Sample Data'!J47,$C$101),""))</f>
        <v/>
      </c>
      <c r="K48" s="113" t="str">
        <f>IF('Test Sample Data'!K47="","",IF(SUM('Test Sample Data'!K$3:K$98)&gt;10,IF(AND(ISNUMBER('Test Sample Data'!K47),'Test Sample Data'!K47&lt;$C$101,'Test Sample Data'!K47&gt;0),'Test Sample Data'!K47,$C$101),""))</f>
        <v/>
      </c>
      <c r="L48" s="113" t="str">
        <f>IF('Test Sample Data'!L47="","",IF(SUM('Test Sample Data'!L$3:L$98)&gt;10,IF(AND(ISNUMBER('Test Sample Data'!L47),'Test Sample Data'!L47&lt;$C$101,'Test Sample Data'!L47&gt;0),'Test Sample Data'!L47,$C$101),""))</f>
        <v/>
      </c>
      <c r="M48" s="113" t="str">
        <f>IF('Test Sample Data'!M47="","",IF(SUM('Test Sample Data'!M$3:M$98)&gt;10,IF(AND(ISNUMBER('Test Sample Data'!M47),'Test Sample Data'!M47&lt;$C$101,'Test Sample Data'!M47&gt;0),'Test Sample Data'!M47,$C$101),""))</f>
        <v/>
      </c>
      <c r="N48" s="113" t="str">
        <f>IF('Test Sample Data'!N47="","",IF(SUM('Test Sample Data'!N$3:N$98)&gt;10,IF(AND(ISNUMBER('Test Sample Data'!N47),'Test Sample Data'!N47&lt;$C$101,'Test Sample Data'!N47&gt;0),'Test Sample Data'!N47,$C$101),""))</f>
        <v/>
      </c>
      <c r="O48" s="112" t="str">
        <f>'miRNA Table'!C47</f>
        <v>hsa-miR-200c-3p</v>
      </c>
      <c r="P48" s="112" t="s">
        <v>76</v>
      </c>
      <c r="Q48" s="113">
        <f>IF('Control Sample Data'!C47="","",IF(SUM('Control Sample Data'!C$3:C$98)&gt;10,IF(AND(ISNUMBER('Control Sample Data'!C47),'Control Sample Data'!C47&lt;$C$101,'Control Sample Data'!C47&gt;0),'Control Sample Data'!C47,$C$101),""))</f>
        <v>35</v>
      </c>
      <c r="R48" s="113">
        <f>IF('Control Sample Data'!D47="","",IF(SUM('Control Sample Data'!D$3:D$98)&gt;10,IF(AND(ISNUMBER('Control Sample Data'!D47),'Control Sample Data'!D47&lt;$C$101,'Control Sample Data'!D47&gt;0),'Control Sample Data'!D47,$C$101),""))</f>
        <v>35</v>
      </c>
      <c r="S48" s="113">
        <f>IF('Control Sample Data'!E47="","",IF(SUM('Control Sample Data'!E$3:E$98)&gt;10,IF(AND(ISNUMBER('Control Sample Data'!E47),'Control Sample Data'!E47&lt;$C$101,'Control Sample Data'!E47&gt;0),'Control Sample Data'!E47,$C$101),""))</f>
        <v>35</v>
      </c>
      <c r="T48" s="113" t="str">
        <f>IF('Control Sample Data'!F47="","",IF(SUM('Control Sample Data'!F$3:F$98)&gt;10,IF(AND(ISNUMBER('Control Sample Data'!F47),'Control Sample Data'!F47&lt;$C$101,'Control Sample Data'!F47&gt;0),'Control Sample Data'!F47,$C$101),""))</f>
        <v/>
      </c>
      <c r="U48" s="113" t="str">
        <f>IF('Control Sample Data'!G47="","",IF(SUM('Control Sample Data'!G$3:G$98)&gt;10,IF(AND(ISNUMBER('Control Sample Data'!G47),'Control Sample Data'!G47&lt;$C$101,'Control Sample Data'!G47&gt;0),'Control Sample Data'!G47,$C$101),""))</f>
        <v/>
      </c>
      <c r="V48" s="113" t="str">
        <f>IF('Control Sample Data'!H47="","",IF(SUM('Control Sample Data'!H$3:H$98)&gt;10,IF(AND(ISNUMBER('Control Sample Data'!H47),'Control Sample Data'!H47&lt;$C$101,'Control Sample Data'!H47&gt;0),'Control Sample Data'!H47,$C$101),""))</f>
        <v/>
      </c>
      <c r="W48" s="113" t="str">
        <f>IF('Control Sample Data'!I47="","",IF(SUM('Control Sample Data'!I$3:I$98)&gt;10,IF(AND(ISNUMBER('Control Sample Data'!I47),'Control Sample Data'!I47&lt;$C$101,'Control Sample Data'!I47&gt;0),'Control Sample Data'!I47,$C$101),""))</f>
        <v/>
      </c>
      <c r="X48" s="113" t="str">
        <f>IF('Control Sample Data'!J47="","",IF(SUM('Control Sample Data'!J$3:J$98)&gt;10,IF(AND(ISNUMBER('Control Sample Data'!J47),'Control Sample Data'!J47&lt;$C$101,'Control Sample Data'!J47&gt;0),'Control Sample Data'!J47,$C$101),""))</f>
        <v/>
      </c>
      <c r="Y48" s="113" t="str">
        <f>IF('Control Sample Data'!K47="","",IF(SUM('Control Sample Data'!K$3:K$98)&gt;10,IF(AND(ISNUMBER('Control Sample Data'!K47),'Control Sample Data'!K47&lt;$C$101,'Control Sample Data'!K47&gt;0),'Control Sample Data'!K47,$C$101),""))</f>
        <v/>
      </c>
      <c r="Z48" s="113" t="str">
        <f>IF('Control Sample Data'!L47="","",IF(SUM('Control Sample Data'!L$3:L$98)&gt;10,IF(AND(ISNUMBER('Control Sample Data'!L47),'Control Sample Data'!L47&lt;$C$101,'Control Sample Data'!L47&gt;0),'Control Sample Data'!L47,$C$101),""))</f>
        <v/>
      </c>
      <c r="AA48" s="113" t="str">
        <f>IF('Control Sample Data'!M47="","",IF(SUM('Control Sample Data'!M$3:M$98)&gt;10,IF(AND(ISNUMBER('Control Sample Data'!M47),'Control Sample Data'!M47&lt;$C$101,'Control Sample Data'!M47&gt;0),'Control Sample Data'!M47,$C$101),""))</f>
        <v/>
      </c>
      <c r="AB48" s="144" t="str">
        <f>IF('Control Sample Data'!N47="","",IF(SUM('Control Sample Data'!N$3:N$98)&gt;10,IF(AND(ISNUMBER('Control Sample Data'!N47),'Control Sample Data'!N47&lt;$C$101,'Control Sample Data'!N47&gt;0),'Control Sample Data'!N47,$C$101),""))</f>
        <v/>
      </c>
      <c r="AC48" s="147">
        <f>IF(C48="","",IF(AND('miRNA Table'!$F$4="YES",'miRNA Table'!$F$6="YES"),C48-C$103,C48))</f>
        <v>35</v>
      </c>
      <c r="AD48" s="148">
        <f>IF(D48="","",IF(AND('miRNA Table'!$F$4="YES",'miRNA Table'!$F$6="YES"),D48-D$103,D48))</f>
        <v>35</v>
      </c>
      <c r="AE48" s="148">
        <f>IF(E48="","",IF(AND('miRNA Table'!$F$4="YES",'miRNA Table'!$F$6="YES"),E48-E$103,E48))</f>
        <v>35</v>
      </c>
      <c r="AF48" s="148" t="str">
        <f>IF(F48="","",IF(AND('miRNA Table'!$F$4="YES",'miRNA Table'!$F$6="YES"),F48-F$103,F48))</f>
        <v/>
      </c>
      <c r="AG48" s="148" t="str">
        <f>IF(G48="","",IF(AND('miRNA Table'!$F$4="YES",'miRNA Table'!$F$6="YES"),G48-G$103,G48))</f>
        <v/>
      </c>
      <c r="AH48" s="148" t="str">
        <f>IF(H48="","",IF(AND('miRNA Table'!$F$4="YES",'miRNA Table'!$F$6="YES"),H48-H$103,H48))</f>
        <v/>
      </c>
      <c r="AI48" s="148" t="str">
        <f>IF(I48="","",IF(AND('miRNA Table'!$F$4="YES",'miRNA Table'!$F$6="YES"),I48-I$103,I48))</f>
        <v/>
      </c>
      <c r="AJ48" s="148" t="str">
        <f>IF(J48="","",IF(AND('miRNA Table'!$F$4="YES",'miRNA Table'!$F$6="YES"),J48-J$103,J48))</f>
        <v/>
      </c>
      <c r="AK48" s="148" t="str">
        <f>IF(K48="","",IF(AND('miRNA Table'!$F$4="YES",'miRNA Table'!$F$6="YES"),K48-K$103,K48))</f>
        <v/>
      </c>
      <c r="AL48" s="148" t="str">
        <f>IF(L48="","",IF(AND('miRNA Table'!$F$4="YES",'miRNA Table'!$F$6="YES"),L48-L$103,L48))</f>
        <v/>
      </c>
      <c r="AM48" s="148" t="str">
        <f>IF(M48="","",IF(AND('miRNA Table'!$F$4="YES",'miRNA Table'!$F$6="YES"),M48-M$103,M48))</f>
        <v/>
      </c>
      <c r="AN48" s="149" t="str">
        <f>IF(N48="","",IF(AND('miRNA Table'!$F$4="YES",'miRNA Table'!$F$6="YES"),N48-N$103,N48))</f>
        <v/>
      </c>
      <c r="AO48" s="147">
        <f>IF(Q48="","",IF(AND('miRNA Table'!$F$4="YES",'miRNA Table'!$F$6="YES"),Q48-Q$103,Q48))</f>
        <v>35</v>
      </c>
      <c r="AP48" s="148">
        <f>IF(R48="","",IF(AND('miRNA Table'!$F$4="YES",'miRNA Table'!$F$6="YES"),R48-R$103,R48))</f>
        <v>35</v>
      </c>
      <c r="AQ48" s="148">
        <f>IF(S48="","",IF(AND('miRNA Table'!$F$4="YES",'miRNA Table'!$F$6="YES"),S48-S$103,S48))</f>
        <v>35</v>
      </c>
      <c r="AR48" s="148" t="str">
        <f>IF(T48="","",IF(AND('miRNA Table'!$F$4="YES",'miRNA Table'!$F$6="YES"),T48-T$103,T48))</f>
        <v/>
      </c>
      <c r="AS48" s="148" t="str">
        <f>IF(U48="","",IF(AND('miRNA Table'!$F$4="YES",'miRNA Table'!$F$6="YES"),U48-U$103,U48))</f>
        <v/>
      </c>
      <c r="AT48" s="148" t="str">
        <f>IF(V48="","",IF(AND('miRNA Table'!$F$4="YES",'miRNA Table'!$F$6="YES"),V48-V$103,V48))</f>
        <v/>
      </c>
      <c r="AU48" s="148" t="str">
        <f>IF(W48="","",IF(AND('miRNA Table'!$F$4="YES",'miRNA Table'!$F$6="YES"),W48-W$103,W48))</f>
        <v/>
      </c>
      <c r="AV48" s="148" t="str">
        <f>IF(X48="","",IF(AND('miRNA Table'!$F$4="YES",'miRNA Table'!$F$6="YES"),X48-X$103,X48))</f>
        <v/>
      </c>
      <c r="AW48" s="148" t="str">
        <f>IF(Y48="","",IF(AND('miRNA Table'!$F$4="YES",'miRNA Table'!$F$6="YES"),Y48-Y$103,Y48))</f>
        <v/>
      </c>
      <c r="AX48" s="148" t="str">
        <f>IF(Z48="","",IF(AND('miRNA Table'!$F$4="YES",'miRNA Table'!$F$6="YES"),Z48-Z$103,Z48))</f>
        <v/>
      </c>
      <c r="AY48" s="148" t="str">
        <f>IF(AA48="","",IF(AND('miRNA Table'!$F$4="YES",'miRNA Table'!$F$6="YES"),AA48-AA$103,AA48))</f>
        <v/>
      </c>
      <c r="AZ48" s="149" t="str">
        <f>IF(AB48="","",IF(AND('miRNA Table'!$F$4="YES",'miRNA Table'!$F$6="YES"),AB48-AB$103,AB48))</f>
        <v/>
      </c>
      <c r="BY48" s="111" t="str">
        <f t="shared" si="16"/>
        <v>hsa-miR-200c-3p</v>
      </c>
      <c r="BZ48" s="112" t="s">
        <v>76</v>
      </c>
      <c r="CA48" s="113">
        <f t="shared" si="17"/>
        <v>15.46833333333333</v>
      </c>
      <c r="CB48" s="113">
        <f t="shared" si="18"/>
        <v>15.373333333333331</v>
      </c>
      <c r="CC48" s="113">
        <f t="shared" si="19"/>
        <v>15.416666666666668</v>
      </c>
      <c r="CD48" s="113" t="str">
        <f t="shared" si="20"/>
        <v/>
      </c>
      <c r="CE48" s="113" t="str">
        <f t="shared" si="21"/>
        <v/>
      </c>
      <c r="CF48" s="113" t="str">
        <f t="shared" si="22"/>
        <v/>
      </c>
      <c r="CG48" s="113" t="str">
        <f t="shared" si="23"/>
        <v/>
      </c>
      <c r="CH48" s="113" t="str">
        <f t="shared" si="24"/>
        <v/>
      </c>
      <c r="CI48" s="113" t="str">
        <f t="shared" si="25"/>
        <v/>
      </c>
      <c r="CJ48" s="113" t="str">
        <f t="shared" si="26"/>
        <v/>
      </c>
      <c r="CK48" s="113" t="str">
        <f t="shared" si="27"/>
        <v/>
      </c>
      <c r="CL48" s="113" t="str">
        <f t="shared" si="28"/>
        <v/>
      </c>
      <c r="CM48" s="113">
        <f t="shared" si="29"/>
        <v>15.146666666666665</v>
      </c>
      <c r="CN48" s="113">
        <f t="shared" si="30"/>
        <v>15.268333333333334</v>
      </c>
      <c r="CO48" s="113">
        <f t="shared" si="31"/>
        <v>15.105</v>
      </c>
      <c r="CP48" s="113" t="str">
        <f t="shared" si="32"/>
        <v/>
      </c>
      <c r="CQ48" s="113" t="str">
        <f t="shared" si="33"/>
        <v/>
      </c>
      <c r="CR48" s="113" t="str">
        <f t="shared" si="34"/>
        <v/>
      </c>
      <c r="CS48" s="113" t="str">
        <f t="shared" si="35"/>
        <v/>
      </c>
      <c r="CT48" s="113" t="str">
        <f t="shared" si="36"/>
        <v/>
      </c>
      <c r="CU48" s="113" t="str">
        <f t="shared" si="37"/>
        <v/>
      </c>
      <c r="CV48" s="113" t="str">
        <f t="shared" si="38"/>
        <v/>
      </c>
      <c r="CW48" s="113" t="str">
        <f t="shared" si="39"/>
        <v/>
      </c>
      <c r="CX48" s="113" t="str">
        <f t="shared" si="40"/>
        <v/>
      </c>
      <c r="CY48" s="80">
        <f t="shared" si="41"/>
        <v>15.419444444444443</v>
      </c>
      <c r="CZ48" s="80">
        <f t="shared" si="42"/>
        <v>15.173333333333332</v>
      </c>
      <c r="DA48" s="114" t="str">
        <f t="shared" si="43"/>
        <v>hsa-miR-200c-3p</v>
      </c>
      <c r="DB48" s="112" t="s">
        <v>166</v>
      </c>
      <c r="DC48" s="115">
        <f t="shared" si="55"/>
        <v>2.2058078793939433E-5</v>
      </c>
      <c r="DD48" s="115">
        <f t="shared" si="56"/>
        <v>2.3559470927800586E-5</v>
      </c>
      <c r="DE48" s="115">
        <f t="shared" si="57"/>
        <v>2.2862351636912248E-5</v>
      </c>
      <c r="DF48" s="115" t="str">
        <f t="shared" si="58"/>
        <v/>
      </c>
      <c r="DG48" s="115" t="str">
        <f t="shared" si="59"/>
        <v/>
      </c>
      <c r="DH48" s="115" t="str">
        <f t="shared" si="60"/>
        <v/>
      </c>
      <c r="DI48" s="115" t="str">
        <f t="shared" si="61"/>
        <v/>
      </c>
      <c r="DJ48" s="115" t="str">
        <f t="shared" si="62"/>
        <v/>
      </c>
      <c r="DK48" s="115" t="str">
        <f t="shared" si="63"/>
        <v/>
      </c>
      <c r="DL48" s="115" t="str">
        <f t="shared" si="64"/>
        <v/>
      </c>
      <c r="DM48" s="115" t="str">
        <f t="shared" si="44"/>
        <v/>
      </c>
      <c r="DN48" s="115" t="str">
        <f t="shared" si="45"/>
        <v/>
      </c>
      <c r="DO48" s="115">
        <f t="shared" si="54"/>
        <v>2.7567602563207533E-5</v>
      </c>
      <c r="DP48" s="115">
        <f t="shared" si="54"/>
        <v>2.5338078824993164E-5</v>
      </c>
      <c r="DQ48" s="115">
        <f t="shared" si="54"/>
        <v>2.8375394977208331E-5</v>
      </c>
      <c r="DR48" s="115" t="str">
        <f t="shared" si="54"/>
        <v/>
      </c>
      <c r="DS48" s="115" t="str">
        <f t="shared" si="54"/>
        <v/>
      </c>
      <c r="DT48" s="115" t="str">
        <f t="shared" si="54"/>
        <v/>
      </c>
      <c r="DU48" s="115" t="str">
        <f t="shared" si="50"/>
        <v/>
      </c>
      <c r="DV48" s="115" t="str">
        <f t="shared" si="50"/>
        <v/>
      </c>
      <c r="DW48" s="115" t="str">
        <f t="shared" si="50"/>
        <v/>
      </c>
      <c r="DX48" s="115" t="str">
        <f t="shared" si="48"/>
        <v/>
      </c>
      <c r="DY48" s="115" t="str">
        <f t="shared" si="46"/>
        <v/>
      </c>
      <c r="DZ48" s="115" t="str">
        <f t="shared" si="47"/>
        <v/>
      </c>
    </row>
    <row r="49" spans="1:130" ht="15" customHeight="1" x14ac:dyDescent="0.25">
      <c r="A49" s="119" t="str">
        <f>'miRNA Table'!C48</f>
        <v>hsa-miR-100-5p</v>
      </c>
      <c r="B49" s="112" t="s">
        <v>77</v>
      </c>
      <c r="C49" s="113">
        <f>IF('Test Sample Data'!C48="","",IF(SUM('Test Sample Data'!C$3:C$98)&gt;10,IF(AND(ISNUMBER('Test Sample Data'!C48),'Test Sample Data'!C48&lt;$C$101,'Test Sample Data'!C48&gt;0),'Test Sample Data'!C48,$C$101),""))</f>
        <v>27.76</v>
      </c>
      <c r="D49" s="113">
        <f>IF('Test Sample Data'!D48="","",IF(SUM('Test Sample Data'!D$3:D$98)&gt;10,IF(AND(ISNUMBER('Test Sample Data'!D48),'Test Sample Data'!D48&lt;$C$101,'Test Sample Data'!D48&gt;0),'Test Sample Data'!D48,$C$101),""))</f>
        <v>28.03</v>
      </c>
      <c r="E49" s="113">
        <f>IF('Test Sample Data'!E48="","",IF(SUM('Test Sample Data'!E$3:E$98)&gt;10,IF(AND(ISNUMBER('Test Sample Data'!E48),'Test Sample Data'!E48&lt;$C$101,'Test Sample Data'!E48&gt;0),'Test Sample Data'!E48,$C$101),""))</f>
        <v>27.73</v>
      </c>
      <c r="F49" s="113" t="str">
        <f>IF('Test Sample Data'!F48="","",IF(SUM('Test Sample Data'!F$3:F$98)&gt;10,IF(AND(ISNUMBER('Test Sample Data'!F48),'Test Sample Data'!F48&lt;$C$101,'Test Sample Data'!F48&gt;0),'Test Sample Data'!F48,$C$101),""))</f>
        <v/>
      </c>
      <c r="G49" s="113" t="str">
        <f>IF('Test Sample Data'!G48="","",IF(SUM('Test Sample Data'!G$3:G$98)&gt;10,IF(AND(ISNUMBER('Test Sample Data'!G48),'Test Sample Data'!G48&lt;$C$101,'Test Sample Data'!G48&gt;0),'Test Sample Data'!G48,$C$101),""))</f>
        <v/>
      </c>
      <c r="H49" s="113" t="str">
        <f>IF('Test Sample Data'!H48="","",IF(SUM('Test Sample Data'!H$3:H$98)&gt;10,IF(AND(ISNUMBER('Test Sample Data'!H48),'Test Sample Data'!H48&lt;$C$101,'Test Sample Data'!H48&gt;0),'Test Sample Data'!H48,$C$101),""))</f>
        <v/>
      </c>
      <c r="I49" s="113" t="str">
        <f>IF('Test Sample Data'!I48="","",IF(SUM('Test Sample Data'!I$3:I$98)&gt;10,IF(AND(ISNUMBER('Test Sample Data'!I48),'Test Sample Data'!I48&lt;$C$101,'Test Sample Data'!I48&gt;0),'Test Sample Data'!I48,$C$101),""))</f>
        <v/>
      </c>
      <c r="J49" s="113" t="str">
        <f>IF('Test Sample Data'!J48="","",IF(SUM('Test Sample Data'!J$3:J$98)&gt;10,IF(AND(ISNUMBER('Test Sample Data'!J48),'Test Sample Data'!J48&lt;$C$101,'Test Sample Data'!J48&gt;0),'Test Sample Data'!J48,$C$101),""))</f>
        <v/>
      </c>
      <c r="K49" s="113" t="str">
        <f>IF('Test Sample Data'!K48="","",IF(SUM('Test Sample Data'!K$3:K$98)&gt;10,IF(AND(ISNUMBER('Test Sample Data'!K48),'Test Sample Data'!K48&lt;$C$101,'Test Sample Data'!K48&gt;0),'Test Sample Data'!K48,$C$101),""))</f>
        <v/>
      </c>
      <c r="L49" s="113" t="str">
        <f>IF('Test Sample Data'!L48="","",IF(SUM('Test Sample Data'!L$3:L$98)&gt;10,IF(AND(ISNUMBER('Test Sample Data'!L48),'Test Sample Data'!L48&lt;$C$101,'Test Sample Data'!L48&gt;0),'Test Sample Data'!L48,$C$101),""))</f>
        <v/>
      </c>
      <c r="M49" s="113" t="str">
        <f>IF('Test Sample Data'!M48="","",IF(SUM('Test Sample Data'!M$3:M$98)&gt;10,IF(AND(ISNUMBER('Test Sample Data'!M48),'Test Sample Data'!M48&lt;$C$101,'Test Sample Data'!M48&gt;0),'Test Sample Data'!M48,$C$101),""))</f>
        <v/>
      </c>
      <c r="N49" s="113" t="str">
        <f>IF('Test Sample Data'!N48="","",IF(SUM('Test Sample Data'!N$3:N$98)&gt;10,IF(AND(ISNUMBER('Test Sample Data'!N48),'Test Sample Data'!N48&lt;$C$101,'Test Sample Data'!N48&gt;0),'Test Sample Data'!N48,$C$101),""))</f>
        <v/>
      </c>
      <c r="O49" s="112" t="str">
        <f>'miRNA Table'!C48</f>
        <v>hsa-miR-100-5p</v>
      </c>
      <c r="P49" s="112" t="s">
        <v>77</v>
      </c>
      <c r="Q49" s="113">
        <f>IF('Control Sample Data'!C48="","",IF(SUM('Control Sample Data'!C$3:C$98)&gt;10,IF(AND(ISNUMBER('Control Sample Data'!C48),'Control Sample Data'!C48&lt;$C$101,'Control Sample Data'!C48&gt;0),'Control Sample Data'!C48,$C$101),""))</f>
        <v>28.59</v>
      </c>
      <c r="R49" s="113">
        <f>IF('Control Sample Data'!D48="","",IF(SUM('Control Sample Data'!D$3:D$98)&gt;10,IF(AND(ISNUMBER('Control Sample Data'!D48),'Control Sample Data'!D48&lt;$C$101,'Control Sample Data'!D48&gt;0),'Control Sample Data'!D48,$C$101),""))</f>
        <v>29.01</v>
      </c>
      <c r="S49" s="113">
        <f>IF('Control Sample Data'!E48="","",IF(SUM('Control Sample Data'!E$3:E$98)&gt;10,IF(AND(ISNUMBER('Control Sample Data'!E48),'Control Sample Data'!E48&lt;$C$101,'Control Sample Data'!E48&gt;0),'Control Sample Data'!E48,$C$101),""))</f>
        <v>29.01</v>
      </c>
      <c r="T49" s="113" t="str">
        <f>IF('Control Sample Data'!F48="","",IF(SUM('Control Sample Data'!F$3:F$98)&gt;10,IF(AND(ISNUMBER('Control Sample Data'!F48),'Control Sample Data'!F48&lt;$C$101,'Control Sample Data'!F48&gt;0),'Control Sample Data'!F48,$C$101),""))</f>
        <v/>
      </c>
      <c r="U49" s="113" t="str">
        <f>IF('Control Sample Data'!G48="","",IF(SUM('Control Sample Data'!G$3:G$98)&gt;10,IF(AND(ISNUMBER('Control Sample Data'!G48),'Control Sample Data'!G48&lt;$C$101,'Control Sample Data'!G48&gt;0),'Control Sample Data'!G48,$C$101),""))</f>
        <v/>
      </c>
      <c r="V49" s="113" t="str">
        <f>IF('Control Sample Data'!H48="","",IF(SUM('Control Sample Data'!H$3:H$98)&gt;10,IF(AND(ISNUMBER('Control Sample Data'!H48),'Control Sample Data'!H48&lt;$C$101,'Control Sample Data'!H48&gt;0),'Control Sample Data'!H48,$C$101),""))</f>
        <v/>
      </c>
      <c r="W49" s="113" t="str">
        <f>IF('Control Sample Data'!I48="","",IF(SUM('Control Sample Data'!I$3:I$98)&gt;10,IF(AND(ISNUMBER('Control Sample Data'!I48),'Control Sample Data'!I48&lt;$C$101,'Control Sample Data'!I48&gt;0),'Control Sample Data'!I48,$C$101),""))</f>
        <v/>
      </c>
      <c r="X49" s="113" t="str">
        <f>IF('Control Sample Data'!J48="","",IF(SUM('Control Sample Data'!J$3:J$98)&gt;10,IF(AND(ISNUMBER('Control Sample Data'!J48),'Control Sample Data'!J48&lt;$C$101,'Control Sample Data'!J48&gt;0),'Control Sample Data'!J48,$C$101),""))</f>
        <v/>
      </c>
      <c r="Y49" s="113" t="str">
        <f>IF('Control Sample Data'!K48="","",IF(SUM('Control Sample Data'!K$3:K$98)&gt;10,IF(AND(ISNUMBER('Control Sample Data'!K48),'Control Sample Data'!K48&lt;$C$101,'Control Sample Data'!K48&gt;0),'Control Sample Data'!K48,$C$101),""))</f>
        <v/>
      </c>
      <c r="Z49" s="113" t="str">
        <f>IF('Control Sample Data'!L48="","",IF(SUM('Control Sample Data'!L$3:L$98)&gt;10,IF(AND(ISNUMBER('Control Sample Data'!L48),'Control Sample Data'!L48&lt;$C$101,'Control Sample Data'!L48&gt;0),'Control Sample Data'!L48,$C$101),""))</f>
        <v/>
      </c>
      <c r="AA49" s="113" t="str">
        <f>IF('Control Sample Data'!M48="","",IF(SUM('Control Sample Data'!M$3:M$98)&gt;10,IF(AND(ISNUMBER('Control Sample Data'!M48),'Control Sample Data'!M48&lt;$C$101,'Control Sample Data'!M48&gt;0),'Control Sample Data'!M48,$C$101),""))</f>
        <v/>
      </c>
      <c r="AB49" s="144" t="str">
        <f>IF('Control Sample Data'!N48="","",IF(SUM('Control Sample Data'!N$3:N$98)&gt;10,IF(AND(ISNUMBER('Control Sample Data'!N48),'Control Sample Data'!N48&lt;$C$101,'Control Sample Data'!N48&gt;0),'Control Sample Data'!N48,$C$101),""))</f>
        <v/>
      </c>
      <c r="AC49" s="147">
        <f>IF(C49="","",IF(AND('miRNA Table'!$F$4="YES",'miRNA Table'!$F$6="YES"),C49-C$103,C49))</f>
        <v>27.76</v>
      </c>
      <c r="AD49" s="148">
        <f>IF(D49="","",IF(AND('miRNA Table'!$F$4="YES",'miRNA Table'!$F$6="YES"),D49-D$103,D49))</f>
        <v>28.03</v>
      </c>
      <c r="AE49" s="148">
        <f>IF(E49="","",IF(AND('miRNA Table'!$F$4="YES",'miRNA Table'!$F$6="YES"),E49-E$103,E49))</f>
        <v>27.73</v>
      </c>
      <c r="AF49" s="148" t="str">
        <f>IF(F49="","",IF(AND('miRNA Table'!$F$4="YES",'miRNA Table'!$F$6="YES"),F49-F$103,F49))</f>
        <v/>
      </c>
      <c r="AG49" s="148" t="str">
        <f>IF(G49="","",IF(AND('miRNA Table'!$F$4="YES",'miRNA Table'!$F$6="YES"),G49-G$103,G49))</f>
        <v/>
      </c>
      <c r="AH49" s="148" t="str">
        <f>IF(H49="","",IF(AND('miRNA Table'!$F$4="YES",'miRNA Table'!$F$6="YES"),H49-H$103,H49))</f>
        <v/>
      </c>
      <c r="AI49" s="148" t="str">
        <f>IF(I49="","",IF(AND('miRNA Table'!$F$4="YES",'miRNA Table'!$F$6="YES"),I49-I$103,I49))</f>
        <v/>
      </c>
      <c r="AJ49" s="148" t="str">
        <f>IF(J49="","",IF(AND('miRNA Table'!$F$4="YES",'miRNA Table'!$F$6="YES"),J49-J$103,J49))</f>
        <v/>
      </c>
      <c r="AK49" s="148" t="str">
        <f>IF(K49="","",IF(AND('miRNA Table'!$F$4="YES",'miRNA Table'!$F$6="YES"),K49-K$103,K49))</f>
        <v/>
      </c>
      <c r="AL49" s="148" t="str">
        <f>IF(L49="","",IF(AND('miRNA Table'!$F$4="YES",'miRNA Table'!$F$6="YES"),L49-L$103,L49))</f>
        <v/>
      </c>
      <c r="AM49" s="148" t="str">
        <f>IF(M49="","",IF(AND('miRNA Table'!$F$4="YES",'miRNA Table'!$F$6="YES"),M49-M$103,M49))</f>
        <v/>
      </c>
      <c r="AN49" s="149" t="str">
        <f>IF(N49="","",IF(AND('miRNA Table'!$F$4="YES",'miRNA Table'!$F$6="YES"),N49-N$103,N49))</f>
        <v/>
      </c>
      <c r="AO49" s="147">
        <f>IF(Q49="","",IF(AND('miRNA Table'!$F$4="YES",'miRNA Table'!$F$6="YES"),Q49-Q$103,Q49))</f>
        <v>28.59</v>
      </c>
      <c r="AP49" s="148">
        <f>IF(R49="","",IF(AND('miRNA Table'!$F$4="YES",'miRNA Table'!$F$6="YES"),R49-R$103,R49))</f>
        <v>29.01</v>
      </c>
      <c r="AQ49" s="148">
        <f>IF(S49="","",IF(AND('miRNA Table'!$F$4="YES",'miRNA Table'!$F$6="YES"),S49-S$103,S49))</f>
        <v>29.01</v>
      </c>
      <c r="AR49" s="148" t="str">
        <f>IF(T49="","",IF(AND('miRNA Table'!$F$4="YES",'miRNA Table'!$F$6="YES"),T49-T$103,T49))</f>
        <v/>
      </c>
      <c r="AS49" s="148" t="str">
        <f>IF(U49="","",IF(AND('miRNA Table'!$F$4="YES",'miRNA Table'!$F$6="YES"),U49-U$103,U49))</f>
        <v/>
      </c>
      <c r="AT49" s="148" t="str">
        <f>IF(V49="","",IF(AND('miRNA Table'!$F$4="YES",'miRNA Table'!$F$6="YES"),V49-V$103,V49))</f>
        <v/>
      </c>
      <c r="AU49" s="148" t="str">
        <f>IF(W49="","",IF(AND('miRNA Table'!$F$4="YES",'miRNA Table'!$F$6="YES"),W49-W$103,W49))</f>
        <v/>
      </c>
      <c r="AV49" s="148" t="str">
        <f>IF(X49="","",IF(AND('miRNA Table'!$F$4="YES",'miRNA Table'!$F$6="YES"),X49-X$103,X49))</f>
        <v/>
      </c>
      <c r="AW49" s="148" t="str">
        <f>IF(Y49="","",IF(AND('miRNA Table'!$F$4="YES",'miRNA Table'!$F$6="YES"),Y49-Y$103,Y49))</f>
        <v/>
      </c>
      <c r="AX49" s="148" t="str">
        <f>IF(Z49="","",IF(AND('miRNA Table'!$F$4="YES",'miRNA Table'!$F$6="YES"),Z49-Z$103,Z49))</f>
        <v/>
      </c>
      <c r="AY49" s="148" t="str">
        <f>IF(AA49="","",IF(AND('miRNA Table'!$F$4="YES",'miRNA Table'!$F$6="YES"),AA49-AA$103,AA49))</f>
        <v/>
      </c>
      <c r="AZ49" s="149" t="str">
        <f>IF(AB49="","",IF(AND('miRNA Table'!$F$4="YES",'miRNA Table'!$F$6="YES"),AB49-AB$103,AB49))</f>
        <v/>
      </c>
      <c r="BY49" s="111" t="str">
        <f t="shared" si="16"/>
        <v>hsa-miR-100-5p</v>
      </c>
      <c r="BZ49" s="112" t="s">
        <v>77</v>
      </c>
      <c r="CA49" s="113">
        <f t="shared" si="17"/>
        <v>8.2283333333333317</v>
      </c>
      <c r="CB49" s="113">
        <f t="shared" si="18"/>
        <v>8.4033333333333324</v>
      </c>
      <c r="CC49" s="113">
        <f t="shared" si="19"/>
        <v>8.1466666666666683</v>
      </c>
      <c r="CD49" s="113" t="str">
        <f t="shared" si="20"/>
        <v/>
      </c>
      <c r="CE49" s="113" t="str">
        <f t="shared" si="21"/>
        <v/>
      </c>
      <c r="CF49" s="113" t="str">
        <f t="shared" si="22"/>
        <v/>
      </c>
      <c r="CG49" s="113" t="str">
        <f t="shared" si="23"/>
        <v/>
      </c>
      <c r="CH49" s="113" t="str">
        <f t="shared" si="24"/>
        <v/>
      </c>
      <c r="CI49" s="113" t="str">
        <f t="shared" si="25"/>
        <v/>
      </c>
      <c r="CJ49" s="113" t="str">
        <f t="shared" si="26"/>
        <v/>
      </c>
      <c r="CK49" s="113" t="str">
        <f t="shared" si="27"/>
        <v/>
      </c>
      <c r="CL49" s="113" t="str">
        <f t="shared" si="28"/>
        <v/>
      </c>
      <c r="CM49" s="113">
        <f t="shared" si="29"/>
        <v>8.7366666666666646</v>
      </c>
      <c r="CN49" s="113">
        <f t="shared" si="30"/>
        <v>9.278333333333336</v>
      </c>
      <c r="CO49" s="113">
        <f t="shared" si="31"/>
        <v>9.115000000000002</v>
      </c>
      <c r="CP49" s="113" t="str">
        <f t="shared" si="32"/>
        <v/>
      </c>
      <c r="CQ49" s="113" t="str">
        <f t="shared" si="33"/>
        <v/>
      </c>
      <c r="CR49" s="113" t="str">
        <f t="shared" si="34"/>
        <v/>
      </c>
      <c r="CS49" s="113" t="str">
        <f t="shared" si="35"/>
        <v/>
      </c>
      <c r="CT49" s="113" t="str">
        <f t="shared" si="36"/>
        <v/>
      </c>
      <c r="CU49" s="113" t="str">
        <f t="shared" si="37"/>
        <v/>
      </c>
      <c r="CV49" s="113" t="str">
        <f t="shared" si="38"/>
        <v/>
      </c>
      <c r="CW49" s="113" t="str">
        <f t="shared" si="39"/>
        <v/>
      </c>
      <c r="CX49" s="113" t="str">
        <f t="shared" si="40"/>
        <v/>
      </c>
      <c r="CY49" s="80">
        <f t="shared" si="41"/>
        <v>8.2594444444444441</v>
      </c>
      <c r="CZ49" s="80">
        <f t="shared" si="42"/>
        <v>9.0433333333333348</v>
      </c>
      <c r="DA49" s="114" t="str">
        <f t="shared" si="43"/>
        <v>hsa-miR-100-5p</v>
      </c>
      <c r="DB49" s="112" t="s">
        <v>167</v>
      </c>
      <c r="DC49" s="115">
        <f t="shared" si="55"/>
        <v>3.3344549351522292E-3</v>
      </c>
      <c r="DD49" s="115">
        <f t="shared" si="56"/>
        <v>2.9535518754684135E-3</v>
      </c>
      <c r="DE49" s="115">
        <f t="shared" si="57"/>
        <v>3.5286531280905508E-3</v>
      </c>
      <c r="DF49" s="115" t="str">
        <f t="shared" si="58"/>
        <v/>
      </c>
      <c r="DG49" s="115" t="str">
        <f t="shared" si="59"/>
        <v/>
      </c>
      <c r="DH49" s="115" t="str">
        <f t="shared" si="60"/>
        <v/>
      </c>
      <c r="DI49" s="115" t="str">
        <f t="shared" si="61"/>
        <v/>
      </c>
      <c r="DJ49" s="115" t="str">
        <f t="shared" si="62"/>
        <v/>
      </c>
      <c r="DK49" s="115" t="str">
        <f t="shared" si="63"/>
        <v/>
      </c>
      <c r="DL49" s="115" t="str">
        <f t="shared" si="64"/>
        <v/>
      </c>
      <c r="DM49" s="115" t="str">
        <f t="shared" si="44"/>
        <v/>
      </c>
      <c r="DN49" s="115" t="str">
        <f t="shared" si="45"/>
        <v/>
      </c>
      <c r="DO49" s="115">
        <f t="shared" si="54"/>
        <v>2.3442356770806048E-3</v>
      </c>
      <c r="DP49" s="115">
        <f t="shared" si="54"/>
        <v>1.6104355795131355E-3</v>
      </c>
      <c r="DQ49" s="115">
        <f t="shared" si="54"/>
        <v>1.8034810756433481E-3</v>
      </c>
      <c r="DR49" s="115" t="str">
        <f t="shared" si="54"/>
        <v/>
      </c>
      <c r="DS49" s="115" t="str">
        <f t="shared" si="54"/>
        <v/>
      </c>
      <c r="DT49" s="115" t="str">
        <f t="shared" si="54"/>
        <v/>
      </c>
      <c r="DU49" s="115" t="str">
        <f t="shared" si="50"/>
        <v/>
      </c>
      <c r="DV49" s="115" t="str">
        <f t="shared" si="50"/>
        <v/>
      </c>
      <c r="DW49" s="115" t="str">
        <f t="shared" si="50"/>
        <v/>
      </c>
      <c r="DX49" s="115" t="str">
        <f t="shared" si="48"/>
        <v/>
      </c>
      <c r="DY49" s="115" t="str">
        <f t="shared" si="46"/>
        <v/>
      </c>
      <c r="DZ49" s="115" t="str">
        <f t="shared" si="47"/>
        <v/>
      </c>
    </row>
    <row r="50" spans="1:130" ht="15" customHeight="1" x14ac:dyDescent="0.25">
      <c r="A50" s="119" t="str">
        <f>'miRNA Table'!C49</f>
        <v>hsa-miR-10b-5p</v>
      </c>
      <c r="B50" s="112" t="s">
        <v>78</v>
      </c>
      <c r="C50" s="113">
        <f>IF('Test Sample Data'!C49="","",IF(SUM('Test Sample Data'!C$3:C$98)&gt;10,IF(AND(ISNUMBER('Test Sample Data'!C49),'Test Sample Data'!C49&lt;$C$101,'Test Sample Data'!C49&gt;0),'Test Sample Data'!C49,$C$101),""))</f>
        <v>30.64</v>
      </c>
      <c r="D50" s="113">
        <f>IF('Test Sample Data'!D49="","",IF(SUM('Test Sample Data'!D$3:D$98)&gt;10,IF(AND(ISNUMBER('Test Sample Data'!D49),'Test Sample Data'!D49&lt;$C$101,'Test Sample Data'!D49&gt;0),'Test Sample Data'!D49,$C$101),""))</f>
        <v>30.07</v>
      </c>
      <c r="E50" s="113">
        <f>IF('Test Sample Data'!E49="","",IF(SUM('Test Sample Data'!E$3:E$98)&gt;10,IF(AND(ISNUMBER('Test Sample Data'!E49),'Test Sample Data'!E49&lt;$C$101,'Test Sample Data'!E49&gt;0),'Test Sample Data'!E49,$C$101),""))</f>
        <v>30.14</v>
      </c>
      <c r="F50" s="113" t="str">
        <f>IF('Test Sample Data'!F49="","",IF(SUM('Test Sample Data'!F$3:F$98)&gt;10,IF(AND(ISNUMBER('Test Sample Data'!F49),'Test Sample Data'!F49&lt;$C$101,'Test Sample Data'!F49&gt;0),'Test Sample Data'!F49,$C$101),""))</f>
        <v/>
      </c>
      <c r="G50" s="113" t="str">
        <f>IF('Test Sample Data'!G49="","",IF(SUM('Test Sample Data'!G$3:G$98)&gt;10,IF(AND(ISNUMBER('Test Sample Data'!G49),'Test Sample Data'!G49&lt;$C$101,'Test Sample Data'!G49&gt;0),'Test Sample Data'!G49,$C$101),""))</f>
        <v/>
      </c>
      <c r="H50" s="113" t="str">
        <f>IF('Test Sample Data'!H49="","",IF(SUM('Test Sample Data'!H$3:H$98)&gt;10,IF(AND(ISNUMBER('Test Sample Data'!H49),'Test Sample Data'!H49&lt;$C$101,'Test Sample Data'!H49&gt;0),'Test Sample Data'!H49,$C$101),""))</f>
        <v/>
      </c>
      <c r="I50" s="113" t="str">
        <f>IF('Test Sample Data'!I49="","",IF(SUM('Test Sample Data'!I$3:I$98)&gt;10,IF(AND(ISNUMBER('Test Sample Data'!I49),'Test Sample Data'!I49&lt;$C$101,'Test Sample Data'!I49&gt;0),'Test Sample Data'!I49,$C$101),""))</f>
        <v/>
      </c>
      <c r="J50" s="113" t="str">
        <f>IF('Test Sample Data'!J49="","",IF(SUM('Test Sample Data'!J$3:J$98)&gt;10,IF(AND(ISNUMBER('Test Sample Data'!J49),'Test Sample Data'!J49&lt;$C$101,'Test Sample Data'!J49&gt;0),'Test Sample Data'!J49,$C$101),""))</f>
        <v/>
      </c>
      <c r="K50" s="113" t="str">
        <f>IF('Test Sample Data'!K49="","",IF(SUM('Test Sample Data'!K$3:K$98)&gt;10,IF(AND(ISNUMBER('Test Sample Data'!K49),'Test Sample Data'!K49&lt;$C$101,'Test Sample Data'!K49&gt;0),'Test Sample Data'!K49,$C$101),""))</f>
        <v/>
      </c>
      <c r="L50" s="113" t="str">
        <f>IF('Test Sample Data'!L49="","",IF(SUM('Test Sample Data'!L$3:L$98)&gt;10,IF(AND(ISNUMBER('Test Sample Data'!L49),'Test Sample Data'!L49&lt;$C$101,'Test Sample Data'!L49&gt;0),'Test Sample Data'!L49,$C$101),""))</f>
        <v/>
      </c>
      <c r="M50" s="113" t="str">
        <f>IF('Test Sample Data'!M49="","",IF(SUM('Test Sample Data'!M$3:M$98)&gt;10,IF(AND(ISNUMBER('Test Sample Data'!M49),'Test Sample Data'!M49&lt;$C$101,'Test Sample Data'!M49&gt;0),'Test Sample Data'!M49,$C$101),""))</f>
        <v/>
      </c>
      <c r="N50" s="113" t="str">
        <f>IF('Test Sample Data'!N49="","",IF(SUM('Test Sample Data'!N$3:N$98)&gt;10,IF(AND(ISNUMBER('Test Sample Data'!N49),'Test Sample Data'!N49&lt;$C$101,'Test Sample Data'!N49&gt;0),'Test Sample Data'!N49,$C$101),""))</f>
        <v/>
      </c>
      <c r="O50" s="112" t="str">
        <f>'miRNA Table'!C49</f>
        <v>hsa-miR-10b-5p</v>
      </c>
      <c r="P50" s="112" t="s">
        <v>78</v>
      </c>
      <c r="Q50" s="113">
        <f>IF('Control Sample Data'!C49="","",IF(SUM('Control Sample Data'!C$3:C$98)&gt;10,IF(AND(ISNUMBER('Control Sample Data'!C49),'Control Sample Data'!C49&lt;$C$101,'Control Sample Data'!C49&gt;0),'Control Sample Data'!C49,$C$101),""))</f>
        <v>29.41</v>
      </c>
      <c r="R50" s="113">
        <f>IF('Control Sample Data'!D49="","",IF(SUM('Control Sample Data'!D$3:D$98)&gt;10,IF(AND(ISNUMBER('Control Sample Data'!D49),'Control Sample Data'!D49&lt;$C$101,'Control Sample Data'!D49&gt;0),'Control Sample Data'!D49,$C$101),""))</f>
        <v>29.55</v>
      </c>
      <c r="S50" s="113">
        <f>IF('Control Sample Data'!E49="","",IF(SUM('Control Sample Data'!E$3:E$98)&gt;10,IF(AND(ISNUMBER('Control Sample Data'!E49),'Control Sample Data'!E49&lt;$C$101,'Control Sample Data'!E49&gt;0),'Control Sample Data'!E49,$C$101),""))</f>
        <v>30.21</v>
      </c>
      <c r="T50" s="113" t="str">
        <f>IF('Control Sample Data'!F49="","",IF(SUM('Control Sample Data'!F$3:F$98)&gt;10,IF(AND(ISNUMBER('Control Sample Data'!F49),'Control Sample Data'!F49&lt;$C$101,'Control Sample Data'!F49&gt;0),'Control Sample Data'!F49,$C$101),""))</f>
        <v/>
      </c>
      <c r="U50" s="113" t="str">
        <f>IF('Control Sample Data'!G49="","",IF(SUM('Control Sample Data'!G$3:G$98)&gt;10,IF(AND(ISNUMBER('Control Sample Data'!G49),'Control Sample Data'!G49&lt;$C$101,'Control Sample Data'!G49&gt;0),'Control Sample Data'!G49,$C$101),""))</f>
        <v/>
      </c>
      <c r="V50" s="113" t="str">
        <f>IF('Control Sample Data'!H49="","",IF(SUM('Control Sample Data'!H$3:H$98)&gt;10,IF(AND(ISNUMBER('Control Sample Data'!H49),'Control Sample Data'!H49&lt;$C$101,'Control Sample Data'!H49&gt;0),'Control Sample Data'!H49,$C$101),""))</f>
        <v/>
      </c>
      <c r="W50" s="113" t="str">
        <f>IF('Control Sample Data'!I49="","",IF(SUM('Control Sample Data'!I$3:I$98)&gt;10,IF(AND(ISNUMBER('Control Sample Data'!I49),'Control Sample Data'!I49&lt;$C$101,'Control Sample Data'!I49&gt;0),'Control Sample Data'!I49,$C$101),""))</f>
        <v/>
      </c>
      <c r="X50" s="113" t="str">
        <f>IF('Control Sample Data'!J49="","",IF(SUM('Control Sample Data'!J$3:J$98)&gt;10,IF(AND(ISNUMBER('Control Sample Data'!J49),'Control Sample Data'!J49&lt;$C$101,'Control Sample Data'!J49&gt;0),'Control Sample Data'!J49,$C$101),""))</f>
        <v/>
      </c>
      <c r="Y50" s="113" t="str">
        <f>IF('Control Sample Data'!K49="","",IF(SUM('Control Sample Data'!K$3:K$98)&gt;10,IF(AND(ISNUMBER('Control Sample Data'!K49),'Control Sample Data'!K49&lt;$C$101,'Control Sample Data'!K49&gt;0),'Control Sample Data'!K49,$C$101),""))</f>
        <v/>
      </c>
      <c r="Z50" s="113" t="str">
        <f>IF('Control Sample Data'!L49="","",IF(SUM('Control Sample Data'!L$3:L$98)&gt;10,IF(AND(ISNUMBER('Control Sample Data'!L49),'Control Sample Data'!L49&lt;$C$101,'Control Sample Data'!L49&gt;0),'Control Sample Data'!L49,$C$101),""))</f>
        <v/>
      </c>
      <c r="AA50" s="113" t="str">
        <f>IF('Control Sample Data'!M49="","",IF(SUM('Control Sample Data'!M$3:M$98)&gt;10,IF(AND(ISNUMBER('Control Sample Data'!M49),'Control Sample Data'!M49&lt;$C$101,'Control Sample Data'!M49&gt;0),'Control Sample Data'!M49,$C$101),""))</f>
        <v/>
      </c>
      <c r="AB50" s="144" t="str">
        <f>IF('Control Sample Data'!N49="","",IF(SUM('Control Sample Data'!N$3:N$98)&gt;10,IF(AND(ISNUMBER('Control Sample Data'!N49),'Control Sample Data'!N49&lt;$C$101,'Control Sample Data'!N49&gt;0),'Control Sample Data'!N49,$C$101),""))</f>
        <v/>
      </c>
      <c r="AC50" s="147">
        <f>IF(C50="","",IF(AND('miRNA Table'!$F$4="YES",'miRNA Table'!$F$6="YES"),C50-C$103,C50))</f>
        <v>30.64</v>
      </c>
      <c r="AD50" s="148">
        <f>IF(D50="","",IF(AND('miRNA Table'!$F$4="YES",'miRNA Table'!$F$6="YES"),D50-D$103,D50))</f>
        <v>30.07</v>
      </c>
      <c r="AE50" s="148">
        <f>IF(E50="","",IF(AND('miRNA Table'!$F$4="YES",'miRNA Table'!$F$6="YES"),E50-E$103,E50))</f>
        <v>30.14</v>
      </c>
      <c r="AF50" s="148" t="str">
        <f>IF(F50="","",IF(AND('miRNA Table'!$F$4="YES",'miRNA Table'!$F$6="YES"),F50-F$103,F50))</f>
        <v/>
      </c>
      <c r="AG50" s="148" t="str">
        <f>IF(G50="","",IF(AND('miRNA Table'!$F$4="YES",'miRNA Table'!$F$6="YES"),G50-G$103,G50))</f>
        <v/>
      </c>
      <c r="AH50" s="148" t="str">
        <f>IF(H50="","",IF(AND('miRNA Table'!$F$4="YES",'miRNA Table'!$F$6="YES"),H50-H$103,H50))</f>
        <v/>
      </c>
      <c r="AI50" s="148" t="str">
        <f>IF(I50="","",IF(AND('miRNA Table'!$F$4="YES",'miRNA Table'!$F$6="YES"),I50-I$103,I50))</f>
        <v/>
      </c>
      <c r="AJ50" s="148" t="str">
        <f>IF(J50="","",IF(AND('miRNA Table'!$F$4="YES",'miRNA Table'!$F$6="YES"),J50-J$103,J50))</f>
        <v/>
      </c>
      <c r="AK50" s="148" t="str">
        <f>IF(K50="","",IF(AND('miRNA Table'!$F$4="YES",'miRNA Table'!$F$6="YES"),K50-K$103,K50))</f>
        <v/>
      </c>
      <c r="AL50" s="148" t="str">
        <f>IF(L50="","",IF(AND('miRNA Table'!$F$4="YES",'miRNA Table'!$F$6="YES"),L50-L$103,L50))</f>
        <v/>
      </c>
      <c r="AM50" s="148" t="str">
        <f>IF(M50="","",IF(AND('miRNA Table'!$F$4="YES",'miRNA Table'!$F$6="YES"),M50-M$103,M50))</f>
        <v/>
      </c>
      <c r="AN50" s="149" t="str">
        <f>IF(N50="","",IF(AND('miRNA Table'!$F$4="YES",'miRNA Table'!$F$6="YES"),N50-N$103,N50))</f>
        <v/>
      </c>
      <c r="AO50" s="147">
        <f>IF(Q50="","",IF(AND('miRNA Table'!$F$4="YES",'miRNA Table'!$F$6="YES"),Q50-Q$103,Q50))</f>
        <v>29.41</v>
      </c>
      <c r="AP50" s="148">
        <f>IF(R50="","",IF(AND('miRNA Table'!$F$4="YES",'miRNA Table'!$F$6="YES"),R50-R$103,R50))</f>
        <v>29.55</v>
      </c>
      <c r="AQ50" s="148">
        <f>IF(S50="","",IF(AND('miRNA Table'!$F$4="YES",'miRNA Table'!$F$6="YES"),S50-S$103,S50))</f>
        <v>30.21</v>
      </c>
      <c r="AR50" s="148" t="str">
        <f>IF(T50="","",IF(AND('miRNA Table'!$F$4="YES",'miRNA Table'!$F$6="YES"),T50-T$103,T50))</f>
        <v/>
      </c>
      <c r="AS50" s="148" t="str">
        <f>IF(U50="","",IF(AND('miRNA Table'!$F$4="YES",'miRNA Table'!$F$6="YES"),U50-U$103,U50))</f>
        <v/>
      </c>
      <c r="AT50" s="148" t="str">
        <f>IF(V50="","",IF(AND('miRNA Table'!$F$4="YES",'miRNA Table'!$F$6="YES"),V50-V$103,V50))</f>
        <v/>
      </c>
      <c r="AU50" s="148" t="str">
        <f>IF(W50="","",IF(AND('miRNA Table'!$F$4="YES",'miRNA Table'!$F$6="YES"),W50-W$103,W50))</f>
        <v/>
      </c>
      <c r="AV50" s="148" t="str">
        <f>IF(X50="","",IF(AND('miRNA Table'!$F$4="YES",'miRNA Table'!$F$6="YES"),X50-X$103,X50))</f>
        <v/>
      </c>
      <c r="AW50" s="148" t="str">
        <f>IF(Y50="","",IF(AND('miRNA Table'!$F$4="YES",'miRNA Table'!$F$6="YES"),Y50-Y$103,Y50))</f>
        <v/>
      </c>
      <c r="AX50" s="148" t="str">
        <f>IF(Z50="","",IF(AND('miRNA Table'!$F$4="YES",'miRNA Table'!$F$6="YES"),Z50-Z$103,Z50))</f>
        <v/>
      </c>
      <c r="AY50" s="148" t="str">
        <f>IF(AA50="","",IF(AND('miRNA Table'!$F$4="YES",'miRNA Table'!$F$6="YES"),AA50-AA$103,AA50))</f>
        <v/>
      </c>
      <c r="AZ50" s="149" t="str">
        <f>IF(AB50="","",IF(AND('miRNA Table'!$F$4="YES",'miRNA Table'!$F$6="YES"),AB50-AB$103,AB50))</f>
        <v/>
      </c>
      <c r="BY50" s="111" t="str">
        <f t="shared" si="16"/>
        <v>hsa-miR-10b-5p</v>
      </c>
      <c r="BZ50" s="112" t="s">
        <v>78</v>
      </c>
      <c r="CA50" s="113">
        <f t="shared" si="17"/>
        <v>11.108333333333331</v>
      </c>
      <c r="CB50" s="113">
        <f t="shared" si="18"/>
        <v>10.443333333333332</v>
      </c>
      <c r="CC50" s="113">
        <f t="shared" si="19"/>
        <v>10.556666666666668</v>
      </c>
      <c r="CD50" s="113" t="str">
        <f t="shared" si="20"/>
        <v/>
      </c>
      <c r="CE50" s="113" t="str">
        <f t="shared" si="21"/>
        <v/>
      </c>
      <c r="CF50" s="113" t="str">
        <f t="shared" si="22"/>
        <v/>
      </c>
      <c r="CG50" s="113" t="str">
        <f t="shared" si="23"/>
        <v/>
      </c>
      <c r="CH50" s="113" t="str">
        <f t="shared" si="24"/>
        <v/>
      </c>
      <c r="CI50" s="113" t="str">
        <f t="shared" si="25"/>
        <v/>
      </c>
      <c r="CJ50" s="113" t="str">
        <f t="shared" si="26"/>
        <v/>
      </c>
      <c r="CK50" s="113" t="str">
        <f t="shared" si="27"/>
        <v/>
      </c>
      <c r="CL50" s="113" t="str">
        <f t="shared" si="28"/>
        <v/>
      </c>
      <c r="CM50" s="113">
        <f t="shared" si="29"/>
        <v>9.5566666666666649</v>
      </c>
      <c r="CN50" s="113">
        <f t="shared" si="30"/>
        <v>9.8183333333333351</v>
      </c>
      <c r="CO50" s="113">
        <f t="shared" si="31"/>
        <v>10.315000000000001</v>
      </c>
      <c r="CP50" s="113" t="str">
        <f t="shared" si="32"/>
        <v/>
      </c>
      <c r="CQ50" s="113" t="str">
        <f t="shared" si="33"/>
        <v/>
      </c>
      <c r="CR50" s="113" t="str">
        <f t="shared" si="34"/>
        <v/>
      </c>
      <c r="CS50" s="113" t="str">
        <f t="shared" si="35"/>
        <v/>
      </c>
      <c r="CT50" s="113" t="str">
        <f t="shared" si="36"/>
        <v/>
      </c>
      <c r="CU50" s="113" t="str">
        <f t="shared" si="37"/>
        <v/>
      </c>
      <c r="CV50" s="113" t="str">
        <f t="shared" si="38"/>
        <v/>
      </c>
      <c r="CW50" s="113" t="str">
        <f t="shared" si="39"/>
        <v/>
      </c>
      <c r="CX50" s="113" t="str">
        <f t="shared" si="40"/>
        <v/>
      </c>
      <c r="CY50" s="80">
        <f t="shared" si="41"/>
        <v>10.702777777777778</v>
      </c>
      <c r="CZ50" s="80">
        <f t="shared" si="42"/>
        <v>9.8966666666666665</v>
      </c>
      <c r="DA50" s="114" t="str">
        <f t="shared" si="43"/>
        <v>hsa-miR-10b-5p</v>
      </c>
      <c r="DB50" s="112" t="s">
        <v>168</v>
      </c>
      <c r="DC50" s="115">
        <f t="shared" si="55"/>
        <v>4.5295855319399977E-4</v>
      </c>
      <c r="DD50" s="115">
        <f t="shared" si="56"/>
        <v>7.1819671102829716E-4</v>
      </c>
      <c r="DE50" s="115">
        <f t="shared" si="57"/>
        <v>6.6393670547502395E-4</v>
      </c>
      <c r="DF50" s="115" t="str">
        <f t="shared" si="58"/>
        <v/>
      </c>
      <c r="DG50" s="115" t="str">
        <f t="shared" si="59"/>
        <v/>
      </c>
      <c r="DH50" s="115" t="str">
        <f t="shared" si="60"/>
        <v/>
      </c>
      <c r="DI50" s="115" t="str">
        <f t="shared" si="61"/>
        <v/>
      </c>
      <c r="DJ50" s="115" t="str">
        <f t="shared" si="62"/>
        <v/>
      </c>
      <c r="DK50" s="115" t="str">
        <f t="shared" si="63"/>
        <v/>
      </c>
      <c r="DL50" s="115" t="str">
        <f t="shared" si="64"/>
        <v/>
      </c>
      <c r="DM50" s="115" t="str">
        <f t="shared" si="44"/>
        <v/>
      </c>
      <c r="DN50" s="115" t="str">
        <f t="shared" si="45"/>
        <v/>
      </c>
      <c r="DO50" s="115">
        <f t="shared" si="54"/>
        <v>1.3278734109500516E-3</v>
      </c>
      <c r="DP50" s="115">
        <f t="shared" si="54"/>
        <v>1.1076107425202156E-3</v>
      </c>
      <c r="DQ50" s="115">
        <f t="shared" si="54"/>
        <v>7.850107331476081E-4</v>
      </c>
      <c r="DR50" s="115" t="str">
        <f t="shared" si="54"/>
        <v/>
      </c>
      <c r="DS50" s="115" t="str">
        <f t="shared" si="54"/>
        <v/>
      </c>
      <c r="DT50" s="115" t="str">
        <f t="shared" si="54"/>
        <v/>
      </c>
      <c r="DU50" s="115" t="str">
        <f t="shared" si="50"/>
        <v/>
      </c>
      <c r="DV50" s="115" t="str">
        <f t="shared" si="50"/>
        <v/>
      </c>
      <c r="DW50" s="115" t="str">
        <f t="shared" si="50"/>
        <v/>
      </c>
      <c r="DX50" s="115" t="str">
        <f t="shared" si="48"/>
        <v/>
      </c>
      <c r="DY50" s="115" t="str">
        <f t="shared" si="46"/>
        <v/>
      </c>
      <c r="DZ50" s="115" t="str">
        <f t="shared" si="47"/>
        <v/>
      </c>
    </row>
    <row r="51" spans="1:130" ht="15" customHeight="1" x14ac:dyDescent="0.25">
      <c r="A51" s="119" t="str">
        <f>'miRNA Table'!C50</f>
        <v>hsa-miR-155-5p</v>
      </c>
      <c r="B51" s="112" t="s">
        <v>79</v>
      </c>
      <c r="C51" s="113">
        <f>IF('Test Sample Data'!C50="","",IF(SUM('Test Sample Data'!C$3:C$98)&gt;10,IF(AND(ISNUMBER('Test Sample Data'!C50),'Test Sample Data'!C50&lt;$C$101,'Test Sample Data'!C50&gt;0),'Test Sample Data'!C50,$C$101),""))</f>
        <v>34.08</v>
      </c>
      <c r="D51" s="113">
        <f>IF('Test Sample Data'!D50="","",IF(SUM('Test Sample Data'!D$3:D$98)&gt;10,IF(AND(ISNUMBER('Test Sample Data'!D50),'Test Sample Data'!D50&lt;$C$101,'Test Sample Data'!D50&gt;0),'Test Sample Data'!D50,$C$101),""))</f>
        <v>35</v>
      </c>
      <c r="E51" s="113">
        <f>IF('Test Sample Data'!E50="","",IF(SUM('Test Sample Data'!E$3:E$98)&gt;10,IF(AND(ISNUMBER('Test Sample Data'!E50),'Test Sample Data'!E50&lt;$C$101,'Test Sample Data'!E50&gt;0),'Test Sample Data'!E50,$C$101),""))</f>
        <v>34.479999999999997</v>
      </c>
      <c r="F51" s="113" t="str">
        <f>IF('Test Sample Data'!F50="","",IF(SUM('Test Sample Data'!F$3:F$98)&gt;10,IF(AND(ISNUMBER('Test Sample Data'!F50),'Test Sample Data'!F50&lt;$C$101,'Test Sample Data'!F50&gt;0),'Test Sample Data'!F50,$C$101),""))</f>
        <v/>
      </c>
      <c r="G51" s="113" t="str">
        <f>IF('Test Sample Data'!G50="","",IF(SUM('Test Sample Data'!G$3:G$98)&gt;10,IF(AND(ISNUMBER('Test Sample Data'!G50),'Test Sample Data'!G50&lt;$C$101,'Test Sample Data'!G50&gt;0),'Test Sample Data'!G50,$C$101),""))</f>
        <v/>
      </c>
      <c r="H51" s="113" t="str">
        <f>IF('Test Sample Data'!H50="","",IF(SUM('Test Sample Data'!H$3:H$98)&gt;10,IF(AND(ISNUMBER('Test Sample Data'!H50),'Test Sample Data'!H50&lt;$C$101,'Test Sample Data'!H50&gt;0),'Test Sample Data'!H50,$C$101),""))</f>
        <v/>
      </c>
      <c r="I51" s="113" t="str">
        <f>IF('Test Sample Data'!I50="","",IF(SUM('Test Sample Data'!I$3:I$98)&gt;10,IF(AND(ISNUMBER('Test Sample Data'!I50),'Test Sample Data'!I50&lt;$C$101,'Test Sample Data'!I50&gt;0),'Test Sample Data'!I50,$C$101),""))</f>
        <v/>
      </c>
      <c r="J51" s="113" t="str">
        <f>IF('Test Sample Data'!J50="","",IF(SUM('Test Sample Data'!J$3:J$98)&gt;10,IF(AND(ISNUMBER('Test Sample Data'!J50),'Test Sample Data'!J50&lt;$C$101,'Test Sample Data'!J50&gt;0),'Test Sample Data'!J50,$C$101),""))</f>
        <v/>
      </c>
      <c r="K51" s="113" t="str">
        <f>IF('Test Sample Data'!K50="","",IF(SUM('Test Sample Data'!K$3:K$98)&gt;10,IF(AND(ISNUMBER('Test Sample Data'!K50),'Test Sample Data'!K50&lt;$C$101,'Test Sample Data'!K50&gt;0),'Test Sample Data'!K50,$C$101),""))</f>
        <v/>
      </c>
      <c r="L51" s="113" t="str">
        <f>IF('Test Sample Data'!L50="","",IF(SUM('Test Sample Data'!L$3:L$98)&gt;10,IF(AND(ISNUMBER('Test Sample Data'!L50),'Test Sample Data'!L50&lt;$C$101,'Test Sample Data'!L50&gt;0),'Test Sample Data'!L50,$C$101),""))</f>
        <v/>
      </c>
      <c r="M51" s="113" t="str">
        <f>IF('Test Sample Data'!M50="","",IF(SUM('Test Sample Data'!M$3:M$98)&gt;10,IF(AND(ISNUMBER('Test Sample Data'!M50),'Test Sample Data'!M50&lt;$C$101,'Test Sample Data'!M50&gt;0),'Test Sample Data'!M50,$C$101),""))</f>
        <v/>
      </c>
      <c r="N51" s="113" t="str">
        <f>IF('Test Sample Data'!N50="","",IF(SUM('Test Sample Data'!N$3:N$98)&gt;10,IF(AND(ISNUMBER('Test Sample Data'!N50),'Test Sample Data'!N50&lt;$C$101,'Test Sample Data'!N50&gt;0),'Test Sample Data'!N50,$C$101),""))</f>
        <v/>
      </c>
      <c r="O51" s="112" t="str">
        <f>'miRNA Table'!C50</f>
        <v>hsa-miR-155-5p</v>
      </c>
      <c r="P51" s="112" t="s">
        <v>79</v>
      </c>
      <c r="Q51" s="113">
        <f>IF('Control Sample Data'!C50="","",IF(SUM('Control Sample Data'!C$3:C$98)&gt;10,IF(AND(ISNUMBER('Control Sample Data'!C50),'Control Sample Data'!C50&lt;$C$101,'Control Sample Data'!C50&gt;0),'Control Sample Data'!C50,$C$101),""))</f>
        <v>31.5</v>
      </c>
      <c r="R51" s="113">
        <f>IF('Control Sample Data'!D50="","",IF(SUM('Control Sample Data'!D$3:D$98)&gt;10,IF(AND(ISNUMBER('Control Sample Data'!D50),'Control Sample Data'!D50&lt;$C$101,'Control Sample Data'!D50&gt;0),'Control Sample Data'!D50,$C$101),""))</f>
        <v>30.32</v>
      </c>
      <c r="S51" s="113">
        <f>IF('Control Sample Data'!E50="","",IF(SUM('Control Sample Data'!E$3:E$98)&gt;10,IF(AND(ISNUMBER('Control Sample Data'!E50),'Control Sample Data'!E50&lt;$C$101,'Control Sample Data'!E50&gt;0),'Control Sample Data'!E50,$C$101),""))</f>
        <v>30.7</v>
      </c>
      <c r="T51" s="113" t="str">
        <f>IF('Control Sample Data'!F50="","",IF(SUM('Control Sample Data'!F$3:F$98)&gt;10,IF(AND(ISNUMBER('Control Sample Data'!F50),'Control Sample Data'!F50&lt;$C$101,'Control Sample Data'!F50&gt;0),'Control Sample Data'!F50,$C$101),""))</f>
        <v/>
      </c>
      <c r="U51" s="113" t="str">
        <f>IF('Control Sample Data'!G50="","",IF(SUM('Control Sample Data'!G$3:G$98)&gt;10,IF(AND(ISNUMBER('Control Sample Data'!G50),'Control Sample Data'!G50&lt;$C$101,'Control Sample Data'!G50&gt;0),'Control Sample Data'!G50,$C$101),""))</f>
        <v/>
      </c>
      <c r="V51" s="113" t="str">
        <f>IF('Control Sample Data'!H50="","",IF(SUM('Control Sample Data'!H$3:H$98)&gt;10,IF(AND(ISNUMBER('Control Sample Data'!H50),'Control Sample Data'!H50&lt;$C$101,'Control Sample Data'!H50&gt;0),'Control Sample Data'!H50,$C$101),""))</f>
        <v/>
      </c>
      <c r="W51" s="113" t="str">
        <f>IF('Control Sample Data'!I50="","",IF(SUM('Control Sample Data'!I$3:I$98)&gt;10,IF(AND(ISNUMBER('Control Sample Data'!I50),'Control Sample Data'!I50&lt;$C$101,'Control Sample Data'!I50&gt;0),'Control Sample Data'!I50,$C$101),""))</f>
        <v/>
      </c>
      <c r="X51" s="113" t="str">
        <f>IF('Control Sample Data'!J50="","",IF(SUM('Control Sample Data'!J$3:J$98)&gt;10,IF(AND(ISNUMBER('Control Sample Data'!J50),'Control Sample Data'!J50&lt;$C$101,'Control Sample Data'!J50&gt;0),'Control Sample Data'!J50,$C$101),""))</f>
        <v/>
      </c>
      <c r="Y51" s="113" t="str">
        <f>IF('Control Sample Data'!K50="","",IF(SUM('Control Sample Data'!K$3:K$98)&gt;10,IF(AND(ISNUMBER('Control Sample Data'!K50),'Control Sample Data'!K50&lt;$C$101,'Control Sample Data'!K50&gt;0),'Control Sample Data'!K50,$C$101),""))</f>
        <v/>
      </c>
      <c r="Z51" s="113" t="str">
        <f>IF('Control Sample Data'!L50="","",IF(SUM('Control Sample Data'!L$3:L$98)&gt;10,IF(AND(ISNUMBER('Control Sample Data'!L50),'Control Sample Data'!L50&lt;$C$101,'Control Sample Data'!L50&gt;0),'Control Sample Data'!L50,$C$101),""))</f>
        <v/>
      </c>
      <c r="AA51" s="113" t="str">
        <f>IF('Control Sample Data'!M50="","",IF(SUM('Control Sample Data'!M$3:M$98)&gt;10,IF(AND(ISNUMBER('Control Sample Data'!M50),'Control Sample Data'!M50&lt;$C$101,'Control Sample Data'!M50&gt;0),'Control Sample Data'!M50,$C$101),""))</f>
        <v/>
      </c>
      <c r="AB51" s="144" t="str">
        <f>IF('Control Sample Data'!N50="","",IF(SUM('Control Sample Data'!N$3:N$98)&gt;10,IF(AND(ISNUMBER('Control Sample Data'!N50),'Control Sample Data'!N50&lt;$C$101,'Control Sample Data'!N50&gt;0),'Control Sample Data'!N50,$C$101),""))</f>
        <v/>
      </c>
      <c r="AC51" s="147">
        <f>IF(C51="","",IF(AND('miRNA Table'!$F$4="YES",'miRNA Table'!$F$6="YES"),C51-C$103,C51))</f>
        <v>34.08</v>
      </c>
      <c r="AD51" s="148">
        <f>IF(D51="","",IF(AND('miRNA Table'!$F$4="YES",'miRNA Table'!$F$6="YES"),D51-D$103,D51))</f>
        <v>35</v>
      </c>
      <c r="AE51" s="148">
        <f>IF(E51="","",IF(AND('miRNA Table'!$F$4="YES",'miRNA Table'!$F$6="YES"),E51-E$103,E51))</f>
        <v>34.479999999999997</v>
      </c>
      <c r="AF51" s="148" t="str">
        <f>IF(F51="","",IF(AND('miRNA Table'!$F$4="YES",'miRNA Table'!$F$6="YES"),F51-F$103,F51))</f>
        <v/>
      </c>
      <c r="AG51" s="148" t="str">
        <f>IF(G51="","",IF(AND('miRNA Table'!$F$4="YES",'miRNA Table'!$F$6="YES"),G51-G$103,G51))</f>
        <v/>
      </c>
      <c r="AH51" s="148" t="str">
        <f>IF(H51="","",IF(AND('miRNA Table'!$F$4="YES",'miRNA Table'!$F$6="YES"),H51-H$103,H51))</f>
        <v/>
      </c>
      <c r="AI51" s="148" t="str">
        <f>IF(I51="","",IF(AND('miRNA Table'!$F$4="YES",'miRNA Table'!$F$6="YES"),I51-I$103,I51))</f>
        <v/>
      </c>
      <c r="AJ51" s="148" t="str">
        <f>IF(J51="","",IF(AND('miRNA Table'!$F$4="YES",'miRNA Table'!$F$6="YES"),J51-J$103,J51))</f>
        <v/>
      </c>
      <c r="AK51" s="148" t="str">
        <f>IF(K51="","",IF(AND('miRNA Table'!$F$4="YES",'miRNA Table'!$F$6="YES"),K51-K$103,K51))</f>
        <v/>
      </c>
      <c r="AL51" s="148" t="str">
        <f>IF(L51="","",IF(AND('miRNA Table'!$F$4="YES",'miRNA Table'!$F$6="YES"),L51-L$103,L51))</f>
        <v/>
      </c>
      <c r="AM51" s="148" t="str">
        <f>IF(M51="","",IF(AND('miRNA Table'!$F$4="YES",'miRNA Table'!$F$6="YES"),M51-M$103,M51))</f>
        <v/>
      </c>
      <c r="AN51" s="149" t="str">
        <f>IF(N51="","",IF(AND('miRNA Table'!$F$4="YES",'miRNA Table'!$F$6="YES"),N51-N$103,N51))</f>
        <v/>
      </c>
      <c r="AO51" s="147">
        <f>IF(Q51="","",IF(AND('miRNA Table'!$F$4="YES",'miRNA Table'!$F$6="YES"),Q51-Q$103,Q51))</f>
        <v>31.5</v>
      </c>
      <c r="AP51" s="148">
        <f>IF(R51="","",IF(AND('miRNA Table'!$F$4="YES",'miRNA Table'!$F$6="YES"),R51-R$103,R51))</f>
        <v>30.32</v>
      </c>
      <c r="AQ51" s="148">
        <f>IF(S51="","",IF(AND('miRNA Table'!$F$4="YES",'miRNA Table'!$F$6="YES"),S51-S$103,S51))</f>
        <v>30.7</v>
      </c>
      <c r="AR51" s="148" t="str">
        <f>IF(T51="","",IF(AND('miRNA Table'!$F$4="YES",'miRNA Table'!$F$6="YES"),T51-T$103,T51))</f>
        <v/>
      </c>
      <c r="AS51" s="148" t="str">
        <f>IF(U51="","",IF(AND('miRNA Table'!$F$4="YES",'miRNA Table'!$F$6="YES"),U51-U$103,U51))</f>
        <v/>
      </c>
      <c r="AT51" s="148" t="str">
        <f>IF(V51="","",IF(AND('miRNA Table'!$F$4="YES",'miRNA Table'!$F$6="YES"),V51-V$103,V51))</f>
        <v/>
      </c>
      <c r="AU51" s="148" t="str">
        <f>IF(W51="","",IF(AND('miRNA Table'!$F$4="YES",'miRNA Table'!$F$6="YES"),W51-W$103,W51))</f>
        <v/>
      </c>
      <c r="AV51" s="148" t="str">
        <f>IF(X51="","",IF(AND('miRNA Table'!$F$4="YES",'miRNA Table'!$F$6="YES"),X51-X$103,X51))</f>
        <v/>
      </c>
      <c r="AW51" s="148" t="str">
        <f>IF(Y51="","",IF(AND('miRNA Table'!$F$4="YES",'miRNA Table'!$F$6="YES"),Y51-Y$103,Y51))</f>
        <v/>
      </c>
      <c r="AX51" s="148" t="str">
        <f>IF(Z51="","",IF(AND('miRNA Table'!$F$4="YES",'miRNA Table'!$F$6="YES"),Z51-Z$103,Z51))</f>
        <v/>
      </c>
      <c r="AY51" s="148" t="str">
        <f>IF(AA51="","",IF(AND('miRNA Table'!$F$4="YES",'miRNA Table'!$F$6="YES"),AA51-AA$103,AA51))</f>
        <v/>
      </c>
      <c r="AZ51" s="149" t="str">
        <f>IF(AB51="","",IF(AND('miRNA Table'!$F$4="YES",'miRNA Table'!$F$6="YES"),AB51-AB$103,AB51))</f>
        <v/>
      </c>
      <c r="BY51" s="111" t="str">
        <f t="shared" si="16"/>
        <v>hsa-miR-155-5p</v>
      </c>
      <c r="BZ51" s="112" t="s">
        <v>79</v>
      </c>
      <c r="CA51" s="113">
        <f t="shared" si="17"/>
        <v>14.548333333333328</v>
      </c>
      <c r="CB51" s="113">
        <f t="shared" si="18"/>
        <v>15.373333333333331</v>
      </c>
      <c r="CC51" s="113">
        <f t="shared" si="19"/>
        <v>14.896666666666665</v>
      </c>
      <c r="CD51" s="113" t="str">
        <f t="shared" si="20"/>
        <v/>
      </c>
      <c r="CE51" s="113" t="str">
        <f t="shared" si="21"/>
        <v/>
      </c>
      <c r="CF51" s="113" t="str">
        <f t="shared" si="22"/>
        <v/>
      </c>
      <c r="CG51" s="113" t="str">
        <f t="shared" si="23"/>
        <v/>
      </c>
      <c r="CH51" s="113" t="str">
        <f t="shared" si="24"/>
        <v/>
      </c>
      <c r="CI51" s="113" t="str">
        <f t="shared" si="25"/>
        <v/>
      </c>
      <c r="CJ51" s="113" t="str">
        <f t="shared" si="26"/>
        <v/>
      </c>
      <c r="CK51" s="113" t="str">
        <f t="shared" si="27"/>
        <v/>
      </c>
      <c r="CL51" s="113" t="str">
        <f t="shared" si="28"/>
        <v/>
      </c>
      <c r="CM51" s="113">
        <f t="shared" si="29"/>
        <v>11.646666666666665</v>
      </c>
      <c r="CN51" s="113">
        <f t="shared" si="30"/>
        <v>10.588333333333335</v>
      </c>
      <c r="CO51" s="113">
        <f t="shared" si="31"/>
        <v>10.805</v>
      </c>
      <c r="CP51" s="113" t="str">
        <f t="shared" si="32"/>
        <v/>
      </c>
      <c r="CQ51" s="113" t="str">
        <f t="shared" si="33"/>
        <v/>
      </c>
      <c r="CR51" s="113" t="str">
        <f t="shared" si="34"/>
        <v/>
      </c>
      <c r="CS51" s="113" t="str">
        <f t="shared" si="35"/>
        <v/>
      </c>
      <c r="CT51" s="113" t="str">
        <f t="shared" si="36"/>
        <v/>
      </c>
      <c r="CU51" s="113" t="str">
        <f t="shared" si="37"/>
        <v/>
      </c>
      <c r="CV51" s="113" t="str">
        <f t="shared" si="38"/>
        <v/>
      </c>
      <c r="CW51" s="113" t="str">
        <f t="shared" si="39"/>
        <v/>
      </c>
      <c r="CX51" s="113" t="str">
        <f t="shared" si="40"/>
        <v/>
      </c>
      <c r="CY51" s="80">
        <f t="shared" si="41"/>
        <v>14.939444444444442</v>
      </c>
      <c r="CZ51" s="80">
        <f t="shared" si="42"/>
        <v>11.013333333333334</v>
      </c>
      <c r="DA51" s="114" t="str">
        <f t="shared" si="43"/>
        <v>hsa-miR-155-5p</v>
      </c>
      <c r="DB51" s="112" t="s">
        <v>169</v>
      </c>
      <c r="DC51" s="115">
        <f t="shared" si="55"/>
        <v>4.1736428230164282E-5</v>
      </c>
      <c r="DD51" s="115">
        <f t="shared" si="56"/>
        <v>2.3559470927800586E-5</v>
      </c>
      <c r="DE51" s="115">
        <f t="shared" si="57"/>
        <v>3.2783589111733606E-5</v>
      </c>
      <c r="DF51" s="115" t="str">
        <f t="shared" si="58"/>
        <v/>
      </c>
      <c r="DG51" s="115" t="str">
        <f t="shared" si="59"/>
        <v/>
      </c>
      <c r="DH51" s="115" t="str">
        <f t="shared" si="60"/>
        <v/>
      </c>
      <c r="DI51" s="115" t="str">
        <f t="shared" si="61"/>
        <v/>
      </c>
      <c r="DJ51" s="115" t="str">
        <f t="shared" si="62"/>
        <v/>
      </c>
      <c r="DK51" s="115" t="str">
        <f t="shared" si="63"/>
        <v/>
      </c>
      <c r="DL51" s="115" t="str">
        <f t="shared" si="64"/>
        <v/>
      </c>
      <c r="DM51" s="115" t="str">
        <f t="shared" si="44"/>
        <v/>
      </c>
      <c r="DN51" s="115" t="str">
        <f t="shared" si="45"/>
        <v/>
      </c>
      <c r="DO51" s="115">
        <f t="shared" si="54"/>
        <v>3.1189181941599498E-4</v>
      </c>
      <c r="DP51" s="115">
        <f t="shared" ref="DP51:DX93" si="65">IF(CN51="","",POWER(2, -CN51))</f>
        <v>6.4952229448619035E-4</v>
      </c>
      <c r="DQ51" s="115">
        <f t="shared" si="65"/>
        <v>5.589473440423266E-4</v>
      </c>
      <c r="DR51" s="115" t="str">
        <f t="shared" si="65"/>
        <v/>
      </c>
      <c r="DS51" s="115" t="str">
        <f t="shared" si="65"/>
        <v/>
      </c>
      <c r="DT51" s="115" t="str">
        <f t="shared" si="65"/>
        <v/>
      </c>
      <c r="DU51" s="115" t="str">
        <f t="shared" si="50"/>
        <v/>
      </c>
      <c r="DV51" s="115" t="str">
        <f t="shared" si="50"/>
        <v/>
      </c>
      <c r="DW51" s="115" t="str">
        <f t="shared" si="50"/>
        <v/>
      </c>
      <c r="DX51" s="115" t="str">
        <f t="shared" si="48"/>
        <v/>
      </c>
      <c r="DY51" s="115" t="str">
        <f t="shared" si="46"/>
        <v/>
      </c>
      <c r="DZ51" s="115" t="str">
        <f t="shared" si="47"/>
        <v/>
      </c>
    </row>
    <row r="52" spans="1:130" ht="15" customHeight="1" x14ac:dyDescent="0.25">
      <c r="A52" s="119" t="str">
        <f>'miRNA Table'!C51</f>
        <v>hsa-miR-1-3p</v>
      </c>
      <c r="B52" s="112" t="s">
        <v>80</v>
      </c>
      <c r="C52" s="113">
        <f>IF('Test Sample Data'!C51="","",IF(SUM('Test Sample Data'!C$3:C$98)&gt;10,IF(AND(ISNUMBER('Test Sample Data'!C51),'Test Sample Data'!C51&lt;$C$101,'Test Sample Data'!C51&gt;0),'Test Sample Data'!C51,$C$101),""))</f>
        <v>33.35</v>
      </c>
      <c r="D52" s="113">
        <f>IF('Test Sample Data'!D51="","",IF(SUM('Test Sample Data'!D$3:D$98)&gt;10,IF(AND(ISNUMBER('Test Sample Data'!D51),'Test Sample Data'!D51&lt;$C$101,'Test Sample Data'!D51&gt;0),'Test Sample Data'!D51,$C$101),""))</f>
        <v>32.33</v>
      </c>
      <c r="E52" s="113">
        <f>IF('Test Sample Data'!E51="","",IF(SUM('Test Sample Data'!E$3:E$98)&gt;10,IF(AND(ISNUMBER('Test Sample Data'!E51),'Test Sample Data'!E51&lt;$C$101,'Test Sample Data'!E51&gt;0),'Test Sample Data'!E51,$C$101),""))</f>
        <v>33.56</v>
      </c>
      <c r="F52" s="113" t="str">
        <f>IF('Test Sample Data'!F51="","",IF(SUM('Test Sample Data'!F$3:F$98)&gt;10,IF(AND(ISNUMBER('Test Sample Data'!F51),'Test Sample Data'!F51&lt;$C$101,'Test Sample Data'!F51&gt;0),'Test Sample Data'!F51,$C$101),""))</f>
        <v/>
      </c>
      <c r="G52" s="113" t="str">
        <f>IF('Test Sample Data'!G51="","",IF(SUM('Test Sample Data'!G$3:G$98)&gt;10,IF(AND(ISNUMBER('Test Sample Data'!G51),'Test Sample Data'!G51&lt;$C$101,'Test Sample Data'!G51&gt;0),'Test Sample Data'!G51,$C$101),""))</f>
        <v/>
      </c>
      <c r="H52" s="113" t="str">
        <f>IF('Test Sample Data'!H51="","",IF(SUM('Test Sample Data'!H$3:H$98)&gt;10,IF(AND(ISNUMBER('Test Sample Data'!H51),'Test Sample Data'!H51&lt;$C$101,'Test Sample Data'!H51&gt;0),'Test Sample Data'!H51,$C$101),""))</f>
        <v/>
      </c>
      <c r="I52" s="113" t="str">
        <f>IF('Test Sample Data'!I51="","",IF(SUM('Test Sample Data'!I$3:I$98)&gt;10,IF(AND(ISNUMBER('Test Sample Data'!I51),'Test Sample Data'!I51&lt;$C$101,'Test Sample Data'!I51&gt;0),'Test Sample Data'!I51,$C$101),""))</f>
        <v/>
      </c>
      <c r="J52" s="113" t="str">
        <f>IF('Test Sample Data'!J51="","",IF(SUM('Test Sample Data'!J$3:J$98)&gt;10,IF(AND(ISNUMBER('Test Sample Data'!J51),'Test Sample Data'!J51&lt;$C$101,'Test Sample Data'!J51&gt;0),'Test Sample Data'!J51,$C$101),""))</f>
        <v/>
      </c>
      <c r="K52" s="113" t="str">
        <f>IF('Test Sample Data'!K51="","",IF(SUM('Test Sample Data'!K$3:K$98)&gt;10,IF(AND(ISNUMBER('Test Sample Data'!K51),'Test Sample Data'!K51&lt;$C$101,'Test Sample Data'!K51&gt;0),'Test Sample Data'!K51,$C$101),""))</f>
        <v/>
      </c>
      <c r="L52" s="113" t="str">
        <f>IF('Test Sample Data'!L51="","",IF(SUM('Test Sample Data'!L$3:L$98)&gt;10,IF(AND(ISNUMBER('Test Sample Data'!L51),'Test Sample Data'!L51&lt;$C$101,'Test Sample Data'!L51&gt;0),'Test Sample Data'!L51,$C$101),""))</f>
        <v/>
      </c>
      <c r="M52" s="113" t="str">
        <f>IF('Test Sample Data'!M51="","",IF(SUM('Test Sample Data'!M$3:M$98)&gt;10,IF(AND(ISNUMBER('Test Sample Data'!M51),'Test Sample Data'!M51&lt;$C$101,'Test Sample Data'!M51&gt;0),'Test Sample Data'!M51,$C$101),""))</f>
        <v/>
      </c>
      <c r="N52" s="113" t="str">
        <f>IF('Test Sample Data'!N51="","",IF(SUM('Test Sample Data'!N$3:N$98)&gt;10,IF(AND(ISNUMBER('Test Sample Data'!N51),'Test Sample Data'!N51&lt;$C$101,'Test Sample Data'!N51&gt;0),'Test Sample Data'!N51,$C$101),""))</f>
        <v/>
      </c>
      <c r="O52" s="112" t="str">
        <f>'miRNA Table'!C51</f>
        <v>hsa-miR-1-3p</v>
      </c>
      <c r="P52" s="112" t="s">
        <v>80</v>
      </c>
      <c r="Q52" s="113">
        <f>IF('Control Sample Data'!C51="","",IF(SUM('Control Sample Data'!C$3:C$98)&gt;10,IF(AND(ISNUMBER('Control Sample Data'!C51),'Control Sample Data'!C51&lt;$C$101,'Control Sample Data'!C51&gt;0),'Control Sample Data'!C51,$C$101),""))</f>
        <v>32.74</v>
      </c>
      <c r="R52" s="113">
        <f>IF('Control Sample Data'!D51="","",IF(SUM('Control Sample Data'!D$3:D$98)&gt;10,IF(AND(ISNUMBER('Control Sample Data'!D51),'Control Sample Data'!D51&lt;$C$101,'Control Sample Data'!D51&gt;0),'Control Sample Data'!D51,$C$101),""))</f>
        <v>35</v>
      </c>
      <c r="S52" s="113">
        <f>IF('Control Sample Data'!E51="","",IF(SUM('Control Sample Data'!E$3:E$98)&gt;10,IF(AND(ISNUMBER('Control Sample Data'!E51),'Control Sample Data'!E51&lt;$C$101,'Control Sample Data'!E51&gt;0),'Control Sample Data'!E51,$C$101),""))</f>
        <v>33.520000000000003</v>
      </c>
      <c r="T52" s="113" t="str">
        <f>IF('Control Sample Data'!F51="","",IF(SUM('Control Sample Data'!F$3:F$98)&gt;10,IF(AND(ISNUMBER('Control Sample Data'!F51),'Control Sample Data'!F51&lt;$C$101,'Control Sample Data'!F51&gt;0),'Control Sample Data'!F51,$C$101),""))</f>
        <v/>
      </c>
      <c r="U52" s="113" t="str">
        <f>IF('Control Sample Data'!G51="","",IF(SUM('Control Sample Data'!G$3:G$98)&gt;10,IF(AND(ISNUMBER('Control Sample Data'!G51),'Control Sample Data'!G51&lt;$C$101,'Control Sample Data'!G51&gt;0),'Control Sample Data'!G51,$C$101),""))</f>
        <v/>
      </c>
      <c r="V52" s="113" t="str">
        <f>IF('Control Sample Data'!H51="","",IF(SUM('Control Sample Data'!H$3:H$98)&gt;10,IF(AND(ISNUMBER('Control Sample Data'!H51),'Control Sample Data'!H51&lt;$C$101,'Control Sample Data'!H51&gt;0),'Control Sample Data'!H51,$C$101),""))</f>
        <v/>
      </c>
      <c r="W52" s="113" t="str">
        <f>IF('Control Sample Data'!I51="","",IF(SUM('Control Sample Data'!I$3:I$98)&gt;10,IF(AND(ISNUMBER('Control Sample Data'!I51),'Control Sample Data'!I51&lt;$C$101,'Control Sample Data'!I51&gt;0),'Control Sample Data'!I51,$C$101),""))</f>
        <v/>
      </c>
      <c r="X52" s="113" t="str">
        <f>IF('Control Sample Data'!J51="","",IF(SUM('Control Sample Data'!J$3:J$98)&gt;10,IF(AND(ISNUMBER('Control Sample Data'!J51),'Control Sample Data'!J51&lt;$C$101,'Control Sample Data'!J51&gt;0),'Control Sample Data'!J51,$C$101),""))</f>
        <v/>
      </c>
      <c r="Y52" s="113" t="str">
        <f>IF('Control Sample Data'!K51="","",IF(SUM('Control Sample Data'!K$3:K$98)&gt;10,IF(AND(ISNUMBER('Control Sample Data'!K51),'Control Sample Data'!K51&lt;$C$101,'Control Sample Data'!K51&gt;0),'Control Sample Data'!K51,$C$101),""))</f>
        <v/>
      </c>
      <c r="Z52" s="113" t="str">
        <f>IF('Control Sample Data'!L51="","",IF(SUM('Control Sample Data'!L$3:L$98)&gt;10,IF(AND(ISNUMBER('Control Sample Data'!L51),'Control Sample Data'!L51&lt;$C$101,'Control Sample Data'!L51&gt;0),'Control Sample Data'!L51,$C$101),""))</f>
        <v/>
      </c>
      <c r="AA52" s="113" t="str">
        <f>IF('Control Sample Data'!M51="","",IF(SUM('Control Sample Data'!M$3:M$98)&gt;10,IF(AND(ISNUMBER('Control Sample Data'!M51),'Control Sample Data'!M51&lt;$C$101,'Control Sample Data'!M51&gt;0),'Control Sample Data'!M51,$C$101),""))</f>
        <v/>
      </c>
      <c r="AB52" s="144" t="str">
        <f>IF('Control Sample Data'!N51="","",IF(SUM('Control Sample Data'!N$3:N$98)&gt;10,IF(AND(ISNUMBER('Control Sample Data'!N51),'Control Sample Data'!N51&lt;$C$101,'Control Sample Data'!N51&gt;0),'Control Sample Data'!N51,$C$101),""))</f>
        <v/>
      </c>
      <c r="AC52" s="147">
        <f>IF(C52="","",IF(AND('miRNA Table'!$F$4="YES",'miRNA Table'!$F$6="YES"),C52-C$103,C52))</f>
        <v>33.35</v>
      </c>
      <c r="AD52" s="148">
        <f>IF(D52="","",IF(AND('miRNA Table'!$F$4="YES",'miRNA Table'!$F$6="YES"),D52-D$103,D52))</f>
        <v>32.33</v>
      </c>
      <c r="AE52" s="148">
        <f>IF(E52="","",IF(AND('miRNA Table'!$F$4="YES",'miRNA Table'!$F$6="YES"),E52-E$103,E52))</f>
        <v>33.56</v>
      </c>
      <c r="AF52" s="148" t="str">
        <f>IF(F52="","",IF(AND('miRNA Table'!$F$4="YES",'miRNA Table'!$F$6="YES"),F52-F$103,F52))</f>
        <v/>
      </c>
      <c r="AG52" s="148" t="str">
        <f>IF(G52="","",IF(AND('miRNA Table'!$F$4="YES",'miRNA Table'!$F$6="YES"),G52-G$103,G52))</f>
        <v/>
      </c>
      <c r="AH52" s="148" t="str">
        <f>IF(H52="","",IF(AND('miRNA Table'!$F$4="YES",'miRNA Table'!$F$6="YES"),H52-H$103,H52))</f>
        <v/>
      </c>
      <c r="AI52" s="148" t="str">
        <f>IF(I52="","",IF(AND('miRNA Table'!$F$4="YES",'miRNA Table'!$F$6="YES"),I52-I$103,I52))</f>
        <v/>
      </c>
      <c r="AJ52" s="148" t="str">
        <f>IF(J52="","",IF(AND('miRNA Table'!$F$4="YES",'miRNA Table'!$F$6="YES"),J52-J$103,J52))</f>
        <v/>
      </c>
      <c r="AK52" s="148" t="str">
        <f>IF(K52="","",IF(AND('miRNA Table'!$F$4="YES",'miRNA Table'!$F$6="YES"),K52-K$103,K52))</f>
        <v/>
      </c>
      <c r="AL52" s="148" t="str">
        <f>IF(L52="","",IF(AND('miRNA Table'!$F$4="YES",'miRNA Table'!$F$6="YES"),L52-L$103,L52))</f>
        <v/>
      </c>
      <c r="AM52" s="148" t="str">
        <f>IF(M52="","",IF(AND('miRNA Table'!$F$4="YES",'miRNA Table'!$F$6="YES"),M52-M$103,M52))</f>
        <v/>
      </c>
      <c r="AN52" s="149" t="str">
        <f>IF(N52="","",IF(AND('miRNA Table'!$F$4="YES",'miRNA Table'!$F$6="YES"),N52-N$103,N52))</f>
        <v/>
      </c>
      <c r="AO52" s="147">
        <f>IF(Q52="","",IF(AND('miRNA Table'!$F$4="YES",'miRNA Table'!$F$6="YES"),Q52-Q$103,Q52))</f>
        <v>32.74</v>
      </c>
      <c r="AP52" s="148">
        <f>IF(R52="","",IF(AND('miRNA Table'!$F$4="YES",'miRNA Table'!$F$6="YES"),R52-R$103,R52))</f>
        <v>35</v>
      </c>
      <c r="AQ52" s="148">
        <f>IF(S52="","",IF(AND('miRNA Table'!$F$4="YES",'miRNA Table'!$F$6="YES"),S52-S$103,S52))</f>
        <v>33.520000000000003</v>
      </c>
      <c r="AR52" s="148" t="str">
        <f>IF(T52="","",IF(AND('miRNA Table'!$F$4="YES",'miRNA Table'!$F$6="YES"),T52-T$103,T52))</f>
        <v/>
      </c>
      <c r="AS52" s="148" t="str">
        <f>IF(U52="","",IF(AND('miRNA Table'!$F$4="YES",'miRNA Table'!$F$6="YES"),U52-U$103,U52))</f>
        <v/>
      </c>
      <c r="AT52" s="148" t="str">
        <f>IF(V52="","",IF(AND('miRNA Table'!$F$4="YES",'miRNA Table'!$F$6="YES"),V52-V$103,V52))</f>
        <v/>
      </c>
      <c r="AU52" s="148" t="str">
        <f>IF(W52="","",IF(AND('miRNA Table'!$F$4="YES",'miRNA Table'!$F$6="YES"),W52-W$103,W52))</f>
        <v/>
      </c>
      <c r="AV52" s="148" t="str">
        <f>IF(X52="","",IF(AND('miRNA Table'!$F$4="YES",'miRNA Table'!$F$6="YES"),X52-X$103,X52))</f>
        <v/>
      </c>
      <c r="AW52" s="148" t="str">
        <f>IF(Y52="","",IF(AND('miRNA Table'!$F$4="YES",'miRNA Table'!$F$6="YES"),Y52-Y$103,Y52))</f>
        <v/>
      </c>
      <c r="AX52" s="148" t="str">
        <f>IF(Z52="","",IF(AND('miRNA Table'!$F$4="YES",'miRNA Table'!$F$6="YES"),Z52-Z$103,Z52))</f>
        <v/>
      </c>
      <c r="AY52" s="148" t="str">
        <f>IF(AA52="","",IF(AND('miRNA Table'!$F$4="YES",'miRNA Table'!$F$6="YES"),AA52-AA$103,AA52))</f>
        <v/>
      </c>
      <c r="AZ52" s="149" t="str">
        <f>IF(AB52="","",IF(AND('miRNA Table'!$F$4="YES",'miRNA Table'!$F$6="YES"),AB52-AB$103,AB52))</f>
        <v/>
      </c>
      <c r="BY52" s="111" t="str">
        <f t="shared" si="16"/>
        <v>hsa-miR-1-3p</v>
      </c>
      <c r="BZ52" s="112" t="s">
        <v>80</v>
      </c>
      <c r="CA52" s="113">
        <f t="shared" si="17"/>
        <v>13.818333333333332</v>
      </c>
      <c r="CB52" s="113">
        <f t="shared" si="18"/>
        <v>12.70333333333333</v>
      </c>
      <c r="CC52" s="113">
        <f t="shared" si="19"/>
        <v>13.97666666666667</v>
      </c>
      <c r="CD52" s="113" t="str">
        <f t="shared" si="20"/>
        <v/>
      </c>
      <c r="CE52" s="113" t="str">
        <f t="shared" si="21"/>
        <v/>
      </c>
      <c r="CF52" s="113" t="str">
        <f t="shared" si="22"/>
        <v/>
      </c>
      <c r="CG52" s="113" t="str">
        <f t="shared" si="23"/>
        <v/>
      </c>
      <c r="CH52" s="113" t="str">
        <f t="shared" si="24"/>
        <v/>
      </c>
      <c r="CI52" s="113" t="str">
        <f t="shared" si="25"/>
        <v/>
      </c>
      <c r="CJ52" s="113" t="str">
        <f t="shared" si="26"/>
        <v/>
      </c>
      <c r="CK52" s="113" t="str">
        <f t="shared" si="27"/>
        <v/>
      </c>
      <c r="CL52" s="113" t="str">
        <f t="shared" si="28"/>
        <v/>
      </c>
      <c r="CM52" s="113">
        <f t="shared" si="29"/>
        <v>12.886666666666667</v>
      </c>
      <c r="CN52" s="113">
        <f t="shared" si="30"/>
        <v>15.268333333333334</v>
      </c>
      <c r="CO52" s="113">
        <f t="shared" si="31"/>
        <v>13.625000000000004</v>
      </c>
      <c r="CP52" s="113" t="str">
        <f t="shared" si="32"/>
        <v/>
      </c>
      <c r="CQ52" s="113" t="str">
        <f t="shared" si="33"/>
        <v/>
      </c>
      <c r="CR52" s="113" t="str">
        <f t="shared" si="34"/>
        <v/>
      </c>
      <c r="CS52" s="113" t="str">
        <f t="shared" si="35"/>
        <v/>
      </c>
      <c r="CT52" s="113" t="str">
        <f t="shared" si="36"/>
        <v/>
      </c>
      <c r="CU52" s="113" t="str">
        <f t="shared" si="37"/>
        <v/>
      </c>
      <c r="CV52" s="113" t="str">
        <f t="shared" si="38"/>
        <v/>
      </c>
      <c r="CW52" s="113" t="str">
        <f t="shared" si="39"/>
        <v/>
      </c>
      <c r="CX52" s="113" t="str">
        <f t="shared" si="40"/>
        <v/>
      </c>
      <c r="CY52" s="80">
        <f t="shared" si="41"/>
        <v>13.499444444444444</v>
      </c>
      <c r="CZ52" s="80">
        <f t="shared" si="42"/>
        <v>13.926666666666668</v>
      </c>
      <c r="DA52" s="114" t="str">
        <f t="shared" si="43"/>
        <v>hsa-miR-1-3p</v>
      </c>
      <c r="DB52" s="112" t="s">
        <v>170</v>
      </c>
      <c r="DC52" s="115">
        <f t="shared" si="55"/>
        <v>6.9225671407513586E-5</v>
      </c>
      <c r="DD52" s="115">
        <f t="shared" si="56"/>
        <v>1.4993934928822988E-4</v>
      </c>
      <c r="DE52" s="115">
        <f t="shared" si="57"/>
        <v>6.2030330332530888E-5</v>
      </c>
      <c r="DF52" s="115" t="str">
        <f t="shared" si="58"/>
        <v/>
      </c>
      <c r="DG52" s="115" t="str">
        <f t="shared" si="59"/>
        <v/>
      </c>
      <c r="DH52" s="115" t="str">
        <f t="shared" si="60"/>
        <v/>
      </c>
      <c r="DI52" s="115" t="str">
        <f t="shared" si="61"/>
        <v/>
      </c>
      <c r="DJ52" s="115" t="str">
        <f t="shared" si="62"/>
        <v/>
      </c>
      <c r="DK52" s="115" t="str">
        <f t="shared" si="63"/>
        <v/>
      </c>
      <c r="DL52" s="115" t="str">
        <f t="shared" si="64"/>
        <v/>
      </c>
      <c r="DM52" s="115" t="str">
        <f t="shared" si="44"/>
        <v/>
      </c>
      <c r="DN52" s="115" t="str">
        <f t="shared" si="45"/>
        <v/>
      </c>
      <c r="DO52" s="115">
        <f t="shared" ref="DO52:DO69" si="66">IF(CM52="","",POWER(2, -CM52))</f>
        <v>1.3204646802735662E-4</v>
      </c>
      <c r="DP52" s="115">
        <f t="shared" si="65"/>
        <v>2.5338078824993164E-5</v>
      </c>
      <c r="DQ52" s="115">
        <f t="shared" si="65"/>
        <v>7.9152804849304611E-5</v>
      </c>
      <c r="DR52" s="115" t="str">
        <f t="shared" si="65"/>
        <v/>
      </c>
      <c r="DS52" s="115" t="str">
        <f t="shared" si="65"/>
        <v/>
      </c>
      <c r="DT52" s="115" t="str">
        <f t="shared" si="65"/>
        <v/>
      </c>
      <c r="DU52" s="115" t="str">
        <f t="shared" si="50"/>
        <v/>
      </c>
      <c r="DV52" s="115" t="str">
        <f t="shared" si="50"/>
        <v/>
      </c>
      <c r="DW52" s="115" t="str">
        <f t="shared" si="50"/>
        <v/>
      </c>
      <c r="DX52" s="115" t="str">
        <f t="shared" si="48"/>
        <v/>
      </c>
      <c r="DY52" s="115" t="str">
        <f t="shared" si="46"/>
        <v/>
      </c>
      <c r="DZ52" s="115" t="str">
        <f t="shared" si="47"/>
        <v/>
      </c>
    </row>
    <row r="53" spans="1:130" ht="15" customHeight="1" x14ac:dyDescent="0.25">
      <c r="A53" s="119" t="str">
        <f>'miRNA Table'!C52</f>
        <v>hsa-miR-150-5p</v>
      </c>
      <c r="B53" s="112" t="s">
        <v>81</v>
      </c>
      <c r="C53" s="113">
        <f>IF('Test Sample Data'!C52="","",IF(SUM('Test Sample Data'!C$3:C$98)&gt;10,IF(AND(ISNUMBER('Test Sample Data'!C52),'Test Sample Data'!C52&lt;$C$101,'Test Sample Data'!C52&gt;0),'Test Sample Data'!C52,$C$101),""))</f>
        <v>29.61</v>
      </c>
      <c r="D53" s="113">
        <f>IF('Test Sample Data'!D52="","",IF(SUM('Test Sample Data'!D$3:D$98)&gt;10,IF(AND(ISNUMBER('Test Sample Data'!D52),'Test Sample Data'!D52&lt;$C$101,'Test Sample Data'!D52&gt;0),'Test Sample Data'!D52,$C$101),""))</f>
        <v>30.04</v>
      </c>
      <c r="E53" s="113">
        <f>IF('Test Sample Data'!E52="","",IF(SUM('Test Sample Data'!E$3:E$98)&gt;10,IF(AND(ISNUMBER('Test Sample Data'!E52),'Test Sample Data'!E52&lt;$C$101,'Test Sample Data'!E52&gt;0),'Test Sample Data'!E52,$C$101),""))</f>
        <v>29.42</v>
      </c>
      <c r="F53" s="113" t="str">
        <f>IF('Test Sample Data'!F52="","",IF(SUM('Test Sample Data'!F$3:F$98)&gt;10,IF(AND(ISNUMBER('Test Sample Data'!F52),'Test Sample Data'!F52&lt;$C$101,'Test Sample Data'!F52&gt;0),'Test Sample Data'!F52,$C$101),""))</f>
        <v/>
      </c>
      <c r="G53" s="113" t="str">
        <f>IF('Test Sample Data'!G52="","",IF(SUM('Test Sample Data'!G$3:G$98)&gt;10,IF(AND(ISNUMBER('Test Sample Data'!G52),'Test Sample Data'!G52&lt;$C$101,'Test Sample Data'!G52&gt;0),'Test Sample Data'!G52,$C$101),""))</f>
        <v/>
      </c>
      <c r="H53" s="113" t="str">
        <f>IF('Test Sample Data'!H52="","",IF(SUM('Test Sample Data'!H$3:H$98)&gt;10,IF(AND(ISNUMBER('Test Sample Data'!H52),'Test Sample Data'!H52&lt;$C$101,'Test Sample Data'!H52&gt;0),'Test Sample Data'!H52,$C$101),""))</f>
        <v/>
      </c>
      <c r="I53" s="113" t="str">
        <f>IF('Test Sample Data'!I52="","",IF(SUM('Test Sample Data'!I$3:I$98)&gt;10,IF(AND(ISNUMBER('Test Sample Data'!I52),'Test Sample Data'!I52&lt;$C$101,'Test Sample Data'!I52&gt;0),'Test Sample Data'!I52,$C$101),""))</f>
        <v/>
      </c>
      <c r="J53" s="113" t="str">
        <f>IF('Test Sample Data'!J52="","",IF(SUM('Test Sample Data'!J$3:J$98)&gt;10,IF(AND(ISNUMBER('Test Sample Data'!J52),'Test Sample Data'!J52&lt;$C$101,'Test Sample Data'!J52&gt;0),'Test Sample Data'!J52,$C$101),""))</f>
        <v/>
      </c>
      <c r="K53" s="113" t="str">
        <f>IF('Test Sample Data'!K52="","",IF(SUM('Test Sample Data'!K$3:K$98)&gt;10,IF(AND(ISNUMBER('Test Sample Data'!K52),'Test Sample Data'!K52&lt;$C$101,'Test Sample Data'!K52&gt;0),'Test Sample Data'!K52,$C$101),""))</f>
        <v/>
      </c>
      <c r="L53" s="113" t="str">
        <f>IF('Test Sample Data'!L52="","",IF(SUM('Test Sample Data'!L$3:L$98)&gt;10,IF(AND(ISNUMBER('Test Sample Data'!L52),'Test Sample Data'!L52&lt;$C$101,'Test Sample Data'!L52&gt;0),'Test Sample Data'!L52,$C$101),""))</f>
        <v/>
      </c>
      <c r="M53" s="113" t="str">
        <f>IF('Test Sample Data'!M52="","",IF(SUM('Test Sample Data'!M$3:M$98)&gt;10,IF(AND(ISNUMBER('Test Sample Data'!M52),'Test Sample Data'!M52&lt;$C$101,'Test Sample Data'!M52&gt;0),'Test Sample Data'!M52,$C$101),""))</f>
        <v/>
      </c>
      <c r="N53" s="113" t="str">
        <f>IF('Test Sample Data'!N52="","",IF(SUM('Test Sample Data'!N$3:N$98)&gt;10,IF(AND(ISNUMBER('Test Sample Data'!N52),'Test Sample Data'!N52&lt;$C$101,'Test Sample Data'!N52&gt;0),'Test Sample Data'!N52,$C$101),""))</f>
        <v/>
      </c>
      <c r="O53" s="112" t="str">
        <f>'miRNA Table'!C52</f>
        <v>hsa-miR-150-5p</v>
      </c>
      <c r="P53" s="112" t="s">
        <v>81</v>
      </c>
      <c r="Q53" s="113">
        <f>IF('Control Sample Data'!C52="","",IF(SUM('Control Sample Data'!C$3:C$98)&gt;10,IF(AND(ISNUMBER('Control Sample Data'!C52),'Control Sample Data'!C52&lt;$C$101,'Control Sample Data'!C52&gt;0),'Control Sample Data'!C52,$C$101),""))</f>
        <v>24.63</v>
      </c>
      <c r="R53" s="113">
        <f>IF('Control Sample Data'!D52="","",IF(SUM('Control Sample Data'!D$3:D$98)&gt;10,IF(AND(ISNUMBER('Control Sample Data'!D52),'Control Sample Data'!D52&lt;$C$101,'Control Sample Data'!D52&gt;0),'Control Sample Data'!D52,$C$101),""))</f>
        <v>24.58</v>
      </c>
      <c r="S53" s="113">
        <f>IF('Control Sample Data'!E52="","",IF(SUM('Control Sample Data'!E$3:E$98)&gt;10,IF(AND(ISNUMBER('Control Sample Data'!E52),'Control Sample Data'!E52&lt;$C$101,'Control Sample Data'!E52&gt;0),'Control Sample Data'!E52,$C$101),""))</f>
        <v>35</v>
      </c>
      <c r="T53" s="113" t="str">
        <f>IF('Control Sample Data'!F52="","",IF(SUM('Control Sample Data'!F$3:F$98)&gt;10,IF(AND(ISNUMBER('Control Sample Data'!F52),'Control Sample Data'!F52&lt;$C$101,'Control Sample Data'!F52&gt;0),'Control Sample Data'!F52,$C$101),""))</f>
        <v/>
      </c>
      <c r="U53" s="113" t="str">
        <f>IF('Control Sample Data'!G52="","",IF(SUM('Control Sample Data'!G$3:G$98)&gt;10,IF(AND(ISNUMBER('Control Sample Data'!G52),'Control Sample Data'!G52&lt;$C$101,'Control Sample Data'!G52&gt;0),'Control Sample Data'!G52,$C$101),""))</f>
        <v/>
      </c>
      <c r="V53" s="113" t="str">
        <f>IF('Control Sample Data'!H52="","",IF(SUM('Control Sample Data'!H$3:H$98)&gt;10,IF(AND(ISNUMBER('Control Sample Data'!H52),'Control Sample Data'!H52&lt;$C$101,'Control Sample Data'!H52&gt;0),'Control Sample Data'!H52,$C$101),""))</f>
        <v/>
      </c>
      <c r="W53" s="113" t="str">
        <f>IF('Control Sample Data'!I52="","",IF(SUM('Control Sample Data'!I$3:I$98)&gt;10,IF(AND(ISNUMBER('Control Sample Data'!I52),'Control Sample Data'!I52&lt;$C$101,'Control Sample Data'!I52&gt;0),'Control Sample Data'!I52,$C$101),""))</f>
        <v/>
      </c>
      <c r="X53" s="113" t="str">
        <f>IF('Control Sample Data'!J52="","",IF(SUM('Control Sample Data'!J$3:J$98)&gt;10,IF(AND(ISNUMBER('Control Sample Data'!J52),'Control Sample Data'!J52&lt;$C$101,'Control Sample Data'!J52&gt;0),'Control Sample Data'!J52,$C$101),""))</f>
        <v/>
      </c>
      <c r="Y53" s="113" t="str">
        <f>IF('Control Sample Data'!K52="","",IF(SUM('Control Sample Data'!K$3:K$98)&gt;10,IF(AND(ISNUMBER('Control Sample Data'!K52),'Control Sample Data'!K52&lt;$C$101,'Control Sample Data'!K52&gt;0),'Control Sample Data'!K52,$C$101),""))</f>
        <v/>
      </c>
      <c r="Z53" s="113" t="str">
        <f>IF('Control Sample Data'!L52="","",IF(SUM('Control Sample Data'!L$3:L$98)&gt;10,IF(AND(ISNUMBER('Control Sample Data'!L52),'Control Sample Data'!L52&lt;$C$101,'Control Sample Data'!L52&gt;0),'Control Sample Data'!L52,$C$101),""))</f>
        <v/>
      </c>
      <c r="AA53" s="113" t="str">
        <f>IF('Control Sample Data'!M52="","",IF(SUM('Control Sample Data'!M$3:M$98)&gt;10,IF(AND(ISNUMBER('Control Sample Data'!M52),'Control Sample Data'!M52&lt;$C$101,'Control Sample Data'!M52&gt;0),'Control Sample Data'!M52,$C$101),""))</f>
        <v/>
      </c>
      <c r="AB53" s="144" t="str">
        <f>IF('Control Sample Data'!N52="","",IF(SUM('Control Sample Data'!N$3:N$98)&gt;10,IF(AND(ISNUMBER('Control Sample Data'!N52),'Control Sample Data'!N52&lt;$C$101,'Control Sample Data'!N52&gt;0),'Control Sample Data'!N52,$C$101),""))</f>
        <v/>
      </c>
      <c r="AC53" s="147">
        <f>IF(C53="","",IF(AND('miRNA Table'!$F$4="YES",'miRNA Table'!$F$6="YES"),C53-C$103,C53))</f>
        <v>29.61</v>
      </c>
      <c r="AD53" s="148">
        <f>IF(D53="","",IF(AND('miRNA Table'!$F$4="YES",'miRNA Table'!$F$6="YES"),D53-D$103,D53))</f>
        <v>30.04</v>
      </c>
      <c r="AE53" s="148">
        <f>IF(E53="","",IF(AND('miRNA Table'!$F$4="YES",'miRNA Table'!$F$6="YES"),E53-E$103,E53))</f>
        <v>29.42</v>
      </c>
      <c r="AF53" s="148" t="str">
        <f>IF(F53="","",IF(AND('miRNA Table'!$F$4="YES",'miRNA Table'!$F$6="YES"),F53-F$103,F53))</f>
        <v/>
      </c>
      <c r="AG53" s="148" t="str">
        <f>IF(G53="","",IF(AND('miRNA Table'!$F$4="YES",'miRNA Table'!$F$6="YES"),G53-G$103,G53))</f>
        <v/>
      </c>
      <c r="AH53" s="148" t="str">
        <f>IF(H53="","",IF(AND('miRNA Table'!$F$4="YES",'miRNA Table'!$F$6="YES"),H53-H$103,H53))</f>
        <v/>
      </c>
      <c r="AI53" s="148" t="str">
        <f>IF(I53="","",IF(AND('miRNA Table'!$F$4="YES",'miRNA Table'!$F$6="YES"),I53-I$103,I53))</f>
        <v/>
      </c>
      <c r="AJ53" s="148" t="str">
        <f>IF(J53="","",IF(AND('miRNA Table'!$F$4="YES",'miRNA Table'!$F$6="YES"),J53-J$103,J53))</f>
        <v/>
      </c>
      <c r="AK53" s="148" t="str">
        <f>IF(K53="","",IF(AND('miRNA Table'!$F$4="YES",'miRNA Table'!$F$6="YES"),K53-K$103,K53))</f>
        <v/>
      </c>
      <c r="AL53" s="148" t="str">
        <f>IF(L53="","",IF(AND('miRNA Table'!$F$4="YES",'miRNA Table'!$F$6="YES"),L53-L$103,L53))</f>
        <v/>
      </c>
      <c r="AM53" s="148" t="str">
        <f>IF(M53="","",IF(AND('miRNA Table'!$F$4="YES",'miRNA Table'!$F$6="YES"),M53-M$103,M53))</f>
        <v/>
      </c>
      <c r="AN53" s="149" t="str">
        <f>IF(N53="","",IF(AND('miRNA Table'!$F$4="YES",'miRNA Table'!$F$6="YES"),N53-N$103,N53))</f>
        <v/>
      </c>
      <c r="AO53" s="147">
        <f>IF(Q53="","",IF(AND('miRNA Table'!$F$4="YES",'miRNA Table'!$F$6="YES"),Q53-Q$103,Q53))</f>
        <v>24.63</v>
      </c>
      <c r="AP53" s="148">
        <f>IF(R53="","",IF(AND('miRNA Table'!$F$4="YES",'miRNA Table'!$F$6="YES"),R53-R$103,R53))</f>
        <v>24.58</v>
      </c>
      <c r="AQ53" s="148">
        <f>IF(S53="","",IF(AND('miRNA Table'!$F$4="YES",'miRNA Table'!$F$6="YES"),S53-S$103,S53))</f>
        <v>35</v>
      </c>
      <c r="AR53" s="148" t="str">
        <f>IF(T53="","",IF(AND('miRNA Table'!$F$4="YES",'miRNA Table'!$F$6="YES"),T53-T$103,T53))</f>
        <v/>
      </c>
      <c r="AS53" s="148" t="str">
        <f>IF(U53="","",IF(AND('miRNA Table'!$F$4="YES",'miRNA Table'!$F$6="YES"),U53-U$103,U53))</f>
        <v/>
      </c>
      <c r="AT53" s="148" t="str">
        <f>IF(V53="","",IF(AND('miRNA Table'!$F$4="YES",'miRNA Table'!$F$6="YES"),V53-V$103,V53))</f>
        <v/>
      </c>
      <c r="AU53" s="148" t="str">
        <f>IF(W53="","",IF(AND('miRNA Table'!$F$4="YES",'miRNA Table'!$F$6="YES"),W53-W$103,W53))</f>
        <v/>
      </c>
      <c r="AV53" s="148" t="str">
        <f>IF(X53="","",IF(AND('miRNA Table'!$F$4="YES",'miRNA Table'!$F$6="YES"),X53-X$103,X53))</f>
        <v/>
      </c>
      <c r="AW53" s="148" t="str">
        <f>IF(Y53="","",IF(AND('miRNA Table'!$F$4="YES",'miRNA Table'!$F$6="YES"),Y53-Y$103,Y53))</f>
        <v/>
      </c>
      <c r="AX53" s="148" t="str">
        <f>IF(Z53="","",IF(AND('miRNA Table'!$F$4="YES",'miRNA Table'!$F$6="YES"),Z53-Z$103,Z53))</f>
        <v/>
      </c>
      <c r="AY53" s="148" t="str">
        <f>IF(AA53="","",IF(AND('miRNA Table'!$F$4="YES",'miRNA Table'!$F$6="YES"),AA53-AA$103,AA53))</f>
        <v/>
      </c>
      <c r="AZ53" s="149" t="str">
        <f>IF(AB53="","",IF(AND('miRNA Table'!$F$4="YES",'miRNA Table'!$F$6="YES"),AB53-AB$103,AB53))</f>
        <v/>
      </c>
      <c r="BY53" s="111" t="str">
        <f t="shared" si="16"/>
        <v>hsa-miR-150-5p</v>
      </c>
      <c r="BZ53" s="112" t="s">
        <v>81</v>
      </c>
      <c r="CA53" s="113">
        <f t="shared" si="17"/>
        <v>10.07833333333333</v>
      </c>
      <c r="CB53" s="113">
        <f t="shared" si="18"/>
        <v>10.41333333333333</v>
      </c>
      <c r="CC53" s="113">
        <f t="shared" si="19"/>
        <v>9.8366666666666696</v>
      </c>
      <c r="CD53" s="113" t="str">
        <f t="shared" si="20"/>
        <v/>
      </c>
      <c r="CE53" s="113" t="str">
        <f t="shared" si="21"/>
        <v/>
      </c>
      <c r="CF53" s="113" t="str">
        <f t="shared" si="22"/>
        <v/>
      </c>
      <c r="CG53" s="113" t="str">
        <f t="shared" si="23"/>
        <v/>
      </c>
      <c r="CH53" s="113" t="str">
        <f t="shared" si="24"/>
        <v/>
      </c>
      <c r="CI53" s="113" t="str">
        <f t="shared" si="25"/>
        <v/>
      </c>
      <c r="CJ53" s="113" t="str">
        <f t="shared" si="26"/>
        <v/>
      </c>
      <c r="CK53" s="113" t="str">
        <f t="shared" si="27"/>
        <v/>
      </c>
      <c r="CL53" s="113" t="str">
        <f t="shared" si="28"/>
        <v/>
      </c>
      <c r="CM53" s="113">
        <f t="shared" si="29"/>
        <v>4.7766666666666637</v>
      </c>
      <c r="CN53" s="113">
        <f t="shared" si="30"/>
        <v>4.8483333333333327</v>
      </c>
      <c r="CO53" s="113">
        <f t="shared" si="31"/>
        <v>15.105</v>
      </c>
      <c r="CP53" s="113" t="str">
        <f t="shared" si="32"/>
        <v/>
      </c>
      <c r="CQ53" s="113" t="str">
        <f t="shared" si="33"/>
        <v/>
      </c>
      <c r="CR53" s="113" t="str">
        <f t="shared" si="34"/>
        <v/>
      </c>
      <c r="CS53" s="113" t="str">
        <f t="shared" si="35"/>
        <v/>
      </c>
      <c r="CT53" s="113" t="str">
        <f t="shared" si="36"/>
        <v/>
      </c>
      <c r="CU53" s="113" t="str">
        <f t="shared" si="37"/>
        <v/>
      </c>
      <c r="CV53" s="113" t="str">
        <f t="shared" si="38"/>
        <v/>
      </c>
      <c r="CW53" s="113" t="str">
        <f t="shared" si="39"/>
        <v/>
      </c>
      <c r="CX53" s="113" t="str">
        <f t="shared" si="40"/>
        <v/>
      </c>
      <c r="CY53" s="80">
        <f t="shared" si="41"/>
        <v>10.109444444444444</v>
      </c>
      <c r="CZ53" s="80">
        <f t="shared" si="42"/>
        <v>8.2433333333333323</v>
      </c>
      <c r="DA53" s="114" t="str">
        <f t="shared" si="43"/>
        <v>hsa-miR-150-5p</v>
      </c>
      <c r="DB53" s="112" t="s">
        <v>171</v>
      </c>
      <c r="DC53" s="115">
        <f t="shared" si="55"/>
        <v>9.2495235050772174E-4</v>
      </c>
      <c r="DD53" s="115">
        <f t="shared" si="56"/>
        <v>7.3328755060291699E-4</v>
      </c>
      <c r="DE53" s="115">
        <f t="shared" si="57"/>
        <v>1.0936246133269108E-3</v>
      </c>
      <c r="DF53" s="115" t="str">
        <f t="shared" si="58"/>
        <v/>
      </c>
      <c r="DG53" s="115" t="str">
        <f t="shared" si="59"/>
        <v/>
      </c>
      <c r="DH53" s="115" t="str">
        <f t="shared" si="60"/>
        <v/>
      </c>
      <c r="DI53" s="115" t="str">
        <f t="shared" si="61"/>
        <v/>
      </c>
      <c r="DJ53" s="115" t="str">
        <f t="shared" si="62"/>
        <v/>
      </c>
      <c r="DK53" s="115" t="str">
        <f t="shared" si="63"/>
        <v/>
      </c>
      <c r="DL53" s="115" t="str">
        <f t="shared" si="64"/>
        <v/>
      </c>
      <c r="DM53" s="115" t="str">
        <f t="shared" si="44"/>
        <v/>
      </c>
      <c r="DN53" s="115" t="str">
        <f t="shared" si="45"/>
        <v/>
      </c>
      <c r="DO53" s="115">
        <f t="shared" si="66"/>
        <v>3.6482118867405447E-2</v>
      </c>
      <c r="DP53" s="115">
        <f t="shared" si="65"/>
        <v>3.4714126177588088E-2</v>
      </c>
      <c r="DQ53" s="115">
        <f t="shared" si="65"/>
        <v>2.8375394977208331E-5</v>
      </c>
      <c r="DR53" s="115" t="str">
        <f t="shared" si="65"/>
        <v/>
      </c>
      <c r="DS53" s="115" t="str">
        <f t="shared" si="65"/>
        <v/>
      </c>
      <c r="DT53" s="115" t="str">
        <f t="shared" si="65"/>
        <v/>
      </c>
      <c r="DU53" s="115" t="str">
        <f t="shared" si="50"/>
        <v/>
      </c>
      <c r="DV53" s="115" t="str">
        <f t="shared" si="50"/>
        <v/>
      </c>
      <c r="DW53" s="115" t="str">
        <f t="shared" si="50"/>
        <v/>
      </c>
      <c r="DX53" s="115" t="str">
        <f t="shared" si="48"/>
        <v/>
      </c>
      <c r="DY53" s="115" t="str">
        <f t="shared" si="46"/>
        <v/>
      </c>
      <c r="DZ53" s="115" t="str">
        <f t="shared" si="47"/>
        <v/>
      </c>
    </row>
    <row r="54" spans="1:130" ht="15" customHeight="1" x14ac:dyDescent="0.25">
      <c r="A54" s="119" t="str">
        <f>'miRNA Table'!C53</f>
        <v>hsa-let-7i-5p</v>
      </c>
      <c r="B54" s="112" t="s">
        <v>82</v>
      </c>
      <c r="C54" s="113">
        <f>IF('Test Sample Data'!C53="","",IF(SUM('Test Sample Data'!C$3:C$98)&gt;10,IF(AND(ISNUMBER('Test Sample Data'!C53),'Test Sample Data'!C53&lt;$C$101,'Test Sample Data'!C53&gt;0),'Test Sample Data'!C53,$C$101),""))</f>
        <v>14.54</v>
      </c>
      <c r="D54" s="113">
        <f>IF('Test Sample Data'!D53="","",IF(SUM('Test Sample Data'!D$3:D$98)&gt;10,IF(AND(ISNUMBER('Test Sample Data'!D53),'Test Sample Data'!D53&lt;$C$101,'Test Sample Data'!D53&gt;0),'Test Sample Data'!D53,$C$101),""))</f>
        <v>14.7</v>
      </c>
      <c r="E54" s="113">
        <f>IF('Test Sample Data'!E53="","",IF(SUM('Test Sample Data'!E$3:E$98)&gt;10,IF(AND(ISNUMBER('Test Sample Data'!E53),'Test Sample Data'!E53&lt;$C$101,'Test Sample Data'!E53&gt;0),'Test Sample Data'!E53,$C$101),""))</f>
        <v>14.68</v>
      </c>
      <c r="F54" s="113" t="str">
        <f>IF('Test Sample Data'!F53="","",IF(SUM('Test Sample Data'!F$3:F$98)&gt;10,IF(AND(ISNUMBER('Test Sample Data'!F53),'Test Sample Data'!F53&lt;$C$101,'Test Sample Data'!F53&gt;0),'Test Sample Data'!F53,$C$101),""))</f>
        <v/>
      </c>
      <c r="G54" s="113" t="str">
        <f>IF('Test Sample Data'!G53="","",IF(SUM('Test Sample Data'!G$3:G$98)&gt;10,IF(AND(ISNUMBER('Test Sample Data'!G53),'Test Sample Data'!G53&lt;$C$101,'Test Sample Data'!G53&gt;0),'Test Sample Data'!G53,$C$101),""))</f>
        <v/>
      </c>
      <c r="H54" s="113" t="str">
        <f>IF('Test Sample Data'!H53="","",IF(SUM('Test Sample Data'!H$3:H$98)&gt;10,IF(AND(ISNUMBER('Test Sample Data'!H53),'Test Sample Data'!H53&lt;$C$101,'Test Sample Data'!H53&gt;0),'Test Sample Data'!H53,$C$101),""))</f>
        <v/>
      </c>
      <c r="I54" s="113" t="str">
        <f>IF('Test Sample Data'!I53="","",IF(SUM('Test Sample Data'!I$3:I$98)&gt;10,IF(AND(ISNUMBER('Test Sample Data'!I53),'Test Sample Data'!I53&lt;$C$101,'Test Sample Data'!I53&gt;0),'Test Sample Data'!I53,$C$101),""))</f>
        <v/>
      </c>
      <c r="J54" s="113" t="str">
        <f>IF('Test Sample Data'!J53="","",IF(SUM('Test Sample Data'!J$3:J$98)&gt;10,IF(AND(ISNUMBER('Test Sample Data'!J53),'Test Sample Data'!J53&lt;$C$101,'Test Sample Data'!J53&gt;0),'Test Sample Data'!J53,$C$101),""))</f>
        <v/>
      </c>
      <c r="K54" s="113" t="str">
        <f>IF('Test Sample Data'!K53="","",IF(SUM('Test Sample Data'!K$3:K$98)&gt;10,IF(AND(ISNUMBER('Test Sample Data'!K53),'Test Sample Data'!K53&lt;$C$101,'Test Sample Data'!K53&gt;0),'Test Sample Data'!K53,$C$101),""))</f>
        <v/>
      </c>
      <c r="L54" s="113" t="str">
        <f>IF('Test Sample Data'!L53="","",IF(SUM('Test Sample Data'!L$3:L$98)&gt;10,IF(AND(ISNUMBER('Test Sample Data'!L53),'Test Sample Data'!L53&lt;$C$101,'Test Sample Data'!L53&gt;0),'Test Sample Data'!L53,$C$101),""))</f>
        <v/>
      </c>
      <c r="M54" s="113" t="str">
        <f>IF('Test Sample Data'!M53="","",IF(SUM('Test Sample Data'!M$3:M$98)&gt;10,IF(AND(ISNUMBER('Test Sample Data'!M53),'Test Sample Data'!M53&lt;$C$101,'Test Sample Data'!M53&gt;0),'Test Sample Data'!M53,$C$101),""))</f>
        <v/>
      </c>
      <c r="N54" s="113" t="str">
        <f>IF('Test Sample Data'!N53="","",IF(SUM('Test Sample Data'!N$3:N$98)&gt;10,IF(AND(ISNUMBER('Test Sample Data'!N53),'Test Sample Data'!N53&lt;$C$101,'Test Sample Data'!N53&gt;0),'Test Sample Data'!N53,$C$101),""))</f>
        <v/>
      </c>
      <c r="O54" s="112" t="str">
        <f>'miRNA Table'!C53</f>
        <v>hsa-let-7i-5p</v>
      </c>
      <c r="P54" s="112" t="s">
        <v>82</v>
      </c>
      <c r="Q54" s="113">
        <f>IF('Control Sample Data'!C53="","",IF(SUM('Control Sample Data'!C$3:C$98)&gt;10,IF(AND(ISNUMBER('Control Sample Data'!C53),'Control Sample Data'!C53&lt;$C$101,'Control Sample Data'!C53&gt;0),'Control Sample Data'!C53,$C$101),""))</f>
        <v>29.72</v>
      </c>
      <c r="R54" s="113">
        <f>IF('Control Sample Data'!D53="","",IF(SUM('Control Sample Data'!D$3:D$98)&gt;10,IF(AND(ISNUMBER('Control Sample Data'!D53),'Control Sample Data'!D53&lt;$C$101,'Control Sample Data'!D53&gt;0),'Control Sample Data'!D53,$C$101),""))</f>
        <v>30.18</v>
      </c>
      <c r="S54" s="113">
        <f>IF('Control Sample Data'!E53="","",IF(SUM('Control Sample Data'!E$3:E$98)&gt;10,IF(AND(ISNUMBER('Control Sample Data'!E53),'Control Sample Data'!E53&lt;$C$101,'Control Sample Data'!E53&gt;0),'Control Sample Data'!E53,$C$101),""))</f>
        <v>30.07</v>
      </c>
      <c r="T54" s="113" t="str">
        <f>IF('Control Sample Data'!F53="","",IF(SUM('Control Sample Data'!F$3:F$98)&gt;10,IF(AND(ISNUMBER('Control Sample Data'!F53),'Control Sample Data'!F53&lt;$C$101,'Control Sample Data'!F53&gt;0),'Control Sample Data'!F53,$C$101),""))</f>
        <v/>
      </c>
      <c r="U54" s="113" t="str">
        <f>IF('Control Sample Data'!G53="","",IF(SUM('Control Sample Data'!G$3:G$98)&gt;10,IF(AND(ISNUMBER('Control Sample Data'!G53),'Control Sample Data'!G53&lt;$C$101,'Control Sample Data'!G53&gt;0),'Control Sample Data'!G53,$C$101),""))</f>
        <v/>
      </c>
      <c r="V54" s="113" t="str">
        <f>IF('Control Sample Data'!H53="","",IF(SUM('Control Sample Data'!H$3:H$98)&gt;10,IF(AND(ISNUMBER('Control Sample Data'!H53),'Control Sample Data'!H53&lt;$C$101,'Control Sample Data'!H53&gt;0),'Control Sample Data'!H53,$C$101),""))</f>
        <v/>
      </c>
      <c r="W54" s="113" t="str">
        <f>IF('Control Sample Data'!I53="","",IF(SUM('Control Sample Data'!I$3:I$98)&gt;10,IF(AND(ISNUMBER('Control Sample Data'!I53),'Control Sample Data'!I53&lt;$C$101,'Control Sample Data'!I53&gt;0),'Control Sample Data'!I53,$C$101),""))</f>
        <v/>
      </c>
      <c r="X54" s="113" t="str">
        <f>IF('Control Sample Data'!J53="","",IF(SUM('Control Sample Data'!J$3:J$98)&gt;10,IF(AND(ISNUMBER('Control Sample Data'!J53),'Control Sample Data'!J53&lt;$C$101,'Control Sample Data'!J53&gt;0),'Control Sample Data'!J53,$C$101),""))</f>
        <v/>
      </c>
      <c r="Y54" s="113" t="str">
        <f>IF('Control Sample Data'!K53="","",IF(SUM('Control Sample Data'!K$3:K$98)&gt;10,IF(AND(ISNUMBER('Control Sample Data'!K53),'Control Sample Data'!K53&lt;$C$101,'Control Sample Data'!K53&gt;0),'Control Sample Data'!K53,$C$101),""))</f>
        <v/>
      </c>
      <c r="Z54" s="113" t="str">
        <f>IF('Control Sample Data'!L53="","",IF(SUM('Control Sample Data'!L$3:L$98)&gt;10,IF(AND(ISNUMBER('Control Sample Data'!L53),'Control Sample Data'!L53&lt;$C$101,'Control Sample Data'!L53&gt;0),'Control Sample Data'!L53,$C$101),""))</f>
        <v/>
      </c>
      <c r="AA54" s="113" t="str">
        <f>IF('Control Sample Data'!M53="","",IF(SUM('Control Sample Data'!M$3:M$98)&gt;10,IF(AND(ISNUMBER('Control Sample Data'!M53),'Control Sample Data'!M53&lt;$C$101,'Control Sample Data'!M53&gt;0),'Control Sample Data'!M53,$C$101),""))</f>
        <v/>
      </c>
      <c r="AB54" s="144" t="str">
        <f>IF('Control Sample Data'!N53="","",IF(SUM('Control Sample Data'!N$3:N$98)&gt;10,IF(AND(ISNUMBER('Control Sample Data'!N53),'Control Sample Data'!N53&lt;$C$101,'Control Sample Data'!N53&gt;0),'Control Sample Data'!N53,$C$101),""))</f>
        <v/>
      </c>
      <c r="AC54" s="147">
        <f>IF(C54="","",IF(AND('miRNA Table'!$F$4="YES",'miRNA Table'!$F$6="YES"),C54-C$103,C54))</f>
        <v>14.54</v>
      </c>
      <c r="AD54" s="148">
        <f>IF(D54="","",IF(AND('miRNA Table'!$F$4="YES",'miRNA Table'!$F$6="YES"),D54-D$103,D54))</f>
        <v>14.7</v>
      </c>
      <c r="AE54" s="148">
        <f>IF(E54="","",IF(AND('miRNA Table'!$F$4="YES",'miRNA Table'!$F$6="YES"),E54-E$103,E54))</f>
        <v>14.68</v>
      </c>
      <c r="AF54" s="148" t="str">
        <f>IF(F54="","",IF(AND('miRNA Table'!$F$4="YES",'miRNA Table'!$F$6="YES"),F54-F$103,F54))</f>
        <v/>
      </c>
      <c r="AG54" s="148" t="str">
        <f>IF(G54="","",IF(AND('miRNA Table'!$F$4="YES",'miRNA Table'!$F$6="YES"),G54-G$103,G54))</f>
        <v/>
      </c>
      <c r="AH54" s="148" t="str">
        <f>IF(H54="","",IF(AND('miRNA Table'!$F$4="YES",'miRNA Table'!$F$6="YES"),H54-H$103,H54))</f>
        <v/>
      </c>
      <c r="AI54" s="148" t="str">
        <f>IF(I54="","",IF(AND('miRNA Table'!$F$4="YES",'miRNA Table'!$F$6="YES"),I54-I$103,I54))</f>
        <v/>
      </c>
      <c r="AJ54" s="148" t="str">
        <f>IF(J54="","",IF(AND('miRNA Table'!$F$4="YES",'miRNA Table'!$F$6="YES"),J54-J$103,J54))</f>
        <v/>
      </c>
      <c r="AK54" s="148" t="str">
        <f>IF(K54="","",IF(AND('miRNA Table'!$F$4="YES",'miRNA Table'!$F$6="YES"),K54-K$103,K54))</f>
        <v/>
      </c>
      <c r="AL54" s="148" t="str">
        <f>IF(L54="","",IF(AND('miRNA Table'!$F$4="YES",'miRNA Table'!$F$6="YES"),L54-L$103,L54))</f>
        <v/>
      </c>
      <c r="AM54" s="148" t="str">
        <f>IF(M54="","",IF(AND('miRNA Table'!$F$4="YES",'miRNA Table'!$F$6="YES"),M54-M$103,M54))</f>
        <v/>
      </c>
      <c r="AN54" s="149" t="str">
        <f>IF(N54="","",IF(AND('miRNA Table'!$F$4="YES",'miRNA Table'!$F$6="YES"),N54-N$103,N54))</f>
        <v/>
      </c>
      <c r="AO54" s="147">
        <f>IF(Q54="","",IF(AND('miRNA Table'!$F$4="YES",'miRNA Table'!$F$6="YES"),Q54-Q$103,Q54))</f>
        <v>29.72</v>
      </c>
      <c r="AP54" s="148">
        <f>IF(R54="","",IF(AND('miRNA Table'!$F$4="YES",'miRNA Table'!$F$6="YES"),R54-R$103,R54))</f>
        <v>30.18</v>
      </c>
      <c r="AQ54" s="148">
        <f>IF(S54="","",IF(AND('miRNA Table'!$F$4="YES",'miRNA Table'!$F$6="YES"),S54-S$103,S54))</f>
        <v>30.07</v>
      </c>
      <c r="AR54" s="148" t="str">
        <f>IF(T54="","",IF(AND('miRNA Table'!$F$4="YES",'miRNA Table'!$F$6="YES"),T54-T$103,T54))</f>
        <v/>
      </c>
      <c r="AS54" s="148" t="str">
        <f>IF(U54="","",IF(AND('miRNA Table'!$F$4="YES",'miRNA Table'!$F$6="YES"),U54-U$103,U54))</f>
        <v/>
      </c>
      <c r="AT54" s="148" t="str">
        <f>IF(V54="","",IF(AND('miRNA Table'!$F$4="YES",'miRNA Table'!$F$6="YES"),V54-V$103,V54))</f>
        <v/>
      </c>
      <c r="AU54" s="148" t="str">
        <f>IF(W54="","",IF(AND('miRNA Table'!$F$4="YES",'miRNA Table'!$F$6="YES"),W54-W$103,W54))</f>
        <v/>
      </c>
      <c r="AV54" s="148" t="str">
        <f>IF(X54="","",IF(AND('miRNA Table'!$F$4="YES",'miRNA Table'!$F$6="YES"),X54-X$103,X54))</f>
        <v/>
      </c>
      <c r="AW54" s="148" t="str">
        <f>IF(Y54="","",IF(AND('miRNA Table'!$F$4="YES",'miRNA Table'!$F$6="YES"),Y54-Y$103,Y54))</f>
        <v/>
      </c>
      <c r="AX54" s="148" t="str">
        <f>IF(Z54="","",IF(AND('miRNA Table'!$F$4="YES",'miRNA Table'!$F$6="YES"),Z54-Z$103,Z54))</f>
        <v/>
      </c>
      <c r="AY54" s="148" t="str">
        <f>IF(AA54="","",IF(AND('miRNA Table'!$F$4="YES",'miRNA Table'!$F$6="YES"),AA54-AA$103,AA54))</f>
        <v/>
      </c>
      <c r="AZ54" s="149" t="str">
        <f>IF(AB54="","",IF(AND('miRNA Table'!$F$4="YES",'miRNA Table'!$F$6="YES"),AB54-AB$103,AB54))</f>
        <v/>
      </c>
      <c r="BY54" s="111" t="str">
        <f t="shared" si="16"/>
        <v>hsa-let-7i-5p</v>
      </c>
      <c r="BZ54" s="112" t="s">
        <v>82</v>
      </c>
      <c r="CA54" s="113">
        <f t="shared" si="17"/>
        <v>-4.9916666666666707</v>
      </c>
      <c r="CB54" s="113">
        <f t="shared" si="18"/>
        <v>-4.9266666666666694</v>
      </c>
      <c r="CC54" s="113">
        <f t="shared" si="19"/>
        <v>-4.9033333333333324</v>
      </c>
      <c r="CD54" s="113" t="str">
        <f t="shared" si="20"/>
        <v/>
      </c>
      <c r="CE54" s="113" t="str">
        <f t="shared" si="21"/>
        <v/>
      </c>
      <c r="CF54" s="113" t="str">
        <f t="shared" si="22"/>
        <v/>
      </c>
      <c r="CG54" s="113" t="str">
        <f t="shared" si="23"/>
        <v/>
      </c>
      <c r="CH54" s="113" t="str">
        <f t="shared" si="24"/>
        <v/>
      </c>
      <c r="CI54" s="113" t="str">
        <f t="shared" si="25"/>
        <v/>
      </c>
      <c r="CJ54" s="113" t="str">
        <f t="shared" si="26"/>
        <v/>
      </c>
      <c r="CK54" s="113" t="str">
        <f t="shared" si="27"/>
        <v/>
      </c>
      <c r="CL54" s="113" t="str">
        <f t="shared" si="28"/>
        <v/>
      </c>
      <c r="CM54" s="113">
        <f t="shared" si="29"/>
        <v>9.8666666666666636</v>
      </c>
      <c r="CN54" s="113">
        <f t="shared" si="30"/>
        <v>10.448333333333334</v>
      </c>
      <c r="CO54" s="113">
        <f t="shared" si="31"/>
        <v>10.175000000000001</v>
      </c>
      <c r="CP54" s="113" t="str">
        <f t="shared" si="32"/>
        <v/>
      </c>
      <c r="CQ54" s="113" t="str">
        <f t="shared" si="33"/>
        <v/>
      </c>
      <c r="CR54" s="113" t="str">
        <f t="shared" si="34"/>
        <v/>
      </c>
      <c r="CS54" s="113" t="str">
        <f t="shared" si="35"/>
        <v/>
      </c>
      <c r="CT54" s="113" t="str">
        <f t="shared" si="36"/>
        <v/>
      </c>
      <c r="CU54" s="113" t="str">
        <f t="shared" si="37"/>
        <v/>
      </c>
      <c r="CV54" s="113" t="str">
        <f t="shared" si="38"/>
        <v/>
      </c>
      <c r="CW54" s="113" t="str">
        <f t="shared" si="39"/>
        <v/>
      </c>
      <c r="CX54" s="113" t="str">
        <f t="shared" si="40"/>
        <v/>
      </c>
      <c r="CY54" s="80">
        <f t="shared" si="41"/>
        <v>-4.9405555555555578</v>
      </c>
      <c r="CZ54" s="80">
        <f t="shared" si="42"/>
        <v>10.163333333333332</v>
      </c>
      <c r="DA54" s="114" t="str">
        <f t="shared" si="43"/>
        <v>hsa-let-7i-5p</v>
      </c>
      <c r="DB54" s="112" t="s">
        <v>172</v>
      </c>
      <c r="DC54" s="115">
        <f t="shared" si="55"/>
        <v>31.815693562161602</v>
      </c>
      <c r="DD54" s="115">
        <f t="shared" si="56"/>
        <v>30.414063286745723</v>
      </c>
      <c r="DE54" s="115">
        <f t="shared" si="57"/>
        <v>29.926119931210181</v>
      </c>
      <c r="DF54" s="115" t="str">
        <f t="shared" si="58"/>
        <v/>
      </c>
      <c r="DG54" s="115" t="str">
        <f t="shared" si="59"/>
        <v/>
      </c>
      <c r="DH54" s="115" t="str">
        <f t="shared" si="60"/>
        <v/>
      </c>
      <c r="DI54" s="115" t="str">
        <f t="shared" si="61"/>
        <v/>
      </c>
      <c r="DJ54" s="115" t="str">
        <f t="shared" si="62"/>
        <v/>
      </c>
      <c r="DK54" s="115" t="str">
        <f t="shared" si="63"/>
        <v/>
      </c>
      <c r="DL54" s="115" t="str">
        <f t="shared" si="64"/>
        <v/>
      </c>
      <c r="DM54" s="115" t="str">
        <f t="shared" si="44"/>
        <v/>
      </c>
      <c r="DN54" s="115" t="str">
        <f t="shared" si="45"/>
        <v/>
      </c>
      <c r="DO54" s="115">
        <f t="shared" si="66"/>
        <v>1.0711181442330357E-3</v>
      </c>
      <c r="DP54" s="115">
        <f t="shared" si="65"/>
        <v>7.1571193917024782E-4</v>
      </c>
      <c r="DQ54" s="115">
        <f t="shared" si="65"/>
        <v>8.650073428733984E-4</v>
      </c>
      <c r="DR54" s="115" t="str">
        <f t="shared" si="65"/>
        <v/>
      </c>
      <c r="DS54" s="115" t="str">
        <f t="shared" si="65"/>
        <v/>
      </c>
      <c r="DT54" s="115" t="str">
        <f t="shared" si="65"/>
        <v/>
      </c>
      <c r="DU54" s="115" t="str">
        <f t="shared" si="50"/>
        <v/>
      </c>
      <c r="DV54" s="115" t="str">
        <f t="shared" si="50"/>
        <v/>
      </c>
      <c r="DW54" s="115" t="str">
        <f t="shared" si="50"/>
        <v/>
      </c>
      <c r="DX54" s="115" t="str">
        <f t="shared" si="48"/>
        <v/>
      </c>
      <c r="DY54" s="115" t="str">
        <f t="shared" si="46"/>
        <v/>
      </c>
      <c r="DZ54" s="115" t="str">
        <f t="shared" si="47"/>
        <v/>
      </c>
    </row>
    <row r="55" spans="1:130" ht="15" customHeight="1" x14ac:dyDescent="0.25">
      <c r="A55" s="119" t="str">
        <f>'miRNA Table'!C54</f>
        <v>hsa-miR-27b-3p</v>
      </c>
      <c r="B55" s="112" t="s">
        <v>83</v>
      </c>
      <c r="C55" s="113">
        <f>IF('Test Sample Data'!C54="","",IF(SUM('Test Sample Data'!C$3:C$98)&gt;10,IF(AND(ISNUMBER('Test Sample Data'!C54),'Test Sample Data'!C54&lt;$C$101,'Test Sample Data'!C54&gt;0),'Test Sample Data'!C54,$C$101),""))</f>
        <v>32.15</v>
      </c>
      <c r="D55" s="113">
        <f>IF('Test Sample Data'!D54="","",IF(SUM('Test Sample Data'!D$3:D$98)&gt;10,IF(AND(ISNUMBER('Test Sample Data'!D54),'Test Sample Data'!D54&lt;$C$101,'Test Sample Data'!D54&gt;0),'Test Sample Data'!D54,$C$101),""))</f>
        <v>31.35</v>
      </c>
      <c r="E55" s="113">
        <f>IF('Test Sample Data'!E54="","",IF(SUM('Test Sample Data'!E$3:E$98)&gt;10,IF(AND(ISNUMBER('Test Sample Data'!E54),'Test Sample Data'!E54&lt;$C$101,'Test Sample Data'!E54&gt;0),'Test Sample Data'!E54,$C$101),""))</f>
        <v>31.75</v>
      </c>
      <c r="F55" s="113" t="str">
        <f>IF('Test Sample Data'!F54="","",IF(SUM('Test Sample Data'!F$3:F$98)&gt;10,IF(AND(ISNUMBER('Test Sample Data'!F54),'Test Sample Data'!F54&lt;$C$101,'Test Sample Data'!F54&gt;0),'Test Sample Data'!F54,$C$101),""))</f>
        <v/>
      </c>
      <c r="G55" s="113" t="str">
        <f>IF('Test Sample Data'!G54="","",IF(SUM('Test Sample Data'!G$3:G$98)&gt;10,IF(AND(ISNUMBER('Test Sample Data'!G54),'Test Sample Data'!G54&lt;$C$101,'Test Sample Data'!G54&gt;0),'Test Sample Data'!G54,$C$101),""))</f>
        <v/>
      </c>
      <c r="H55" s="113" t="str">
        <f>IF('Test Sample Data'!H54="","",IF(SUM('Test Sample Data'!H$3:H$98)&gt;10,IF(AND(ISNUMBER('Test Sample Data'!H54),'Test Sample Data'!H54&lt;$C$101,'Test Sample Data'!H54&gt;0),'Test Sample Data'!H54,$C$101),""))</f>
        <v/>
      </c>
      <c r="I55" s="113" t="str">
        <f>IF('Test Sample Data'!I54="","",IF(SUM('Test Sample Data'!I$3:I$98)&gt;10,IF(AND(ISNUMBER('Test Sample Data'!I54),'Test Sample Data'!I54&lt;$C$101,'Test Sample Data'!I54&gt;0),'Test Sample Data'!I54,$C$101),""))</f>
        <v/>
      </c>
      <c r="J55" s="113" t="str">
        <f>IF('Test Sample Data'!J54="","",IF(SUM('Test Sample Data'!J$3:J$98)&gt;10,IF(AND(ISNUMBER('Test Sample Data'!J54),'Test Sample Data'!J54&lt;$C$101,'Test Sample Data'!J54&gt;0),'Test Sample Data'!J54,$C$101),""))</f>
        <v/>
      </c>
      <c r="K55" s="113" t="str">
        <f>IF('Test Sample Data'!K54="","",IF(SUM('Test Sample Data'!K$3:K$98)&gt;10,IF(AND(ISNUMBER('Test Sample Data'!K54),'Test Sample Data'!K54&lt;$C$101,'Test Sample Data'!K54&gt;0),'Test Sample Data'!K54,$C$101),""))</f>
        <v/>
      </c>
      <c r="L55" s="113" t="str">
        <f>IF('Test Sample Data'!L54="","",IF(SUM('Test Sample Data'!L$3:L$98)&gt;10,IF(AND(ISNUMBER('Test Sample Data'!L54),'Test Sample Data'!L54&lt;$C$101,'Test Sample Data'!L54&gt;0),'Test Sample Data'!L54,$C$101),""))</f>
        <v/>
      </c>
      <c r="M55" s="113" t="str">
        <f>IF('Test Sample Data'!M54="","",IF(SUM('Test Sample Data'!M$3:M$98)&gt;10,IF(AND(ISNUMBER('Test Sample Data'!M54),'Test Sample Data'!M54&lt;$C$101,'Test Sample Data'!M54&gt;0),'Test Sample Data'!M54,$C$101),""))</f>
        <v/>
      </c>
      <c r="N55" s="113" t="str">
        <f>IF('Test Sample Data'!N54="","",IF(SUM('Test Sample Data'!N$3:N$98)&gt;10,IF(AND(ISNUMBER('Test Sample Data'!N54),'Test Sample Data'!N54&lt;$C$101,'Test Sample Data'!N54&gt;0),'Test Sample Data'!N54,$C$101),""))</f>
        <v/>
      </c>
      <c r="O55" s="112" t="str">
        <f>'miRNA Table'!C54</f>
        <v>hsa-miR-27b-3p</v>
      </c>
      <c r="P55" s="112" t="s">
        <v>83</v>
      </c>
      <c r="Q55" s="113">
        <f>IF('Control Sample Data'!C54="","",IF(SUM('Control Sample Data'!C$3:C$98)&gt;10,IF(AND(ISNUMBER('Control Sample Data'!C54),'Control Sample Data'!C54&lt;$C$101,'Control Sample Data'!C54&gt;0),'Control Sample Data'!C54,$C$101),""))</f>
        <v>32.549999999999997</v>
      </c>
      <c r="R55" s="113">
        <f>IF('Control Sample Data'!D54="","",IF(SUM('Control Sample Data'!D$3:D$98)&gt;10,IF(AND(ISNUMBER('Control Sample Data'!D54),'Control Sample Data'!D54&lt;$C$101,'Control Sample Data'!D54&gt;0),'Control Sample Data'!D54,$C$101),""))</f>
        <v>32.47</v>
      </c>
      <c r="S55" s="113">
        <f>IF('Control Sample Data'!E54="","",IF(SUM('Control Sample Data'!E$3:E$98)&gt;10,IF(AND(ISNUMBER('Control Sample Data'!E54),'Control Sample Data'!E54&lt;$C$101,'Control Sample Data'!E54&gt;0),'Control Sample Data'!E54,$C$101),""))</f>
        <v>32.65</v>
      </c>
      <c r="T55" s="113" t="str">
        <f>IF('Control Sample Data'!F54="","",IF(SUM('Control Sample Data'!F$3:F$98)&gt;10,IF(AND(ISNUMBER('Control Sample Data'!F54),'Control Sample Data'!F54&lt;$C$101,'Control Sample Data'!F54&gt;0),'Control Sample Data'!F54,$C$101),""))</f>
        <v/>
      </c>
      <c r="U55" s="113" t="str">
        <f>IF('Control Sample Data'!G54="","",IF(SUM('Control Sample Data'!G$3:G$98)&gt;10,IF(AND(ISNUMBER('Control Sample Data'!G54),'Control Sample Data'!G54&lt;$C$101,'Control Sample Data'!G54&gt;0),'Control Sample Data'!G54,$C$101),""))</f>
        <v/>
      </c>
      <c r="V55" s="113" t="str">
        <f>IF('Control Sample Data'!H54="","",IF(SUM('Control Sample Data'!H$3:H$98)&gt;10,IF(AND(ISNUMBER('Control Sample Data'!H54),'Control Sample Data'!H54&lt;$C$101,'Control Sample Data'!H54&gt;0),'Control Sample Data'!H54,$C$101),""))</f>
        <v/>
      </c>
      <c r="W55" s="113" t="str">
        <f>IF('Control Sample Data'!I54="","",IF(SUM('Control Sample Data'!I$3:I$98)&gt;10,IF(AND(ISNUMBER('Control Sample Data'!I54),'Control Sample Data'!I54&lt;$C$101,'Control Sample Data'!I54&gt;0),'Control Sample Data'!I54,$C$101),""))</f>
        <v/>
      </c>
      <c r="X55" s="113" t="str">
        <f>IF('Control Sample Data'!J54="","",IF(SUM('Control Sample Data'!J$3:J$98)&gt;10,IF(AND(ISNUMBER('Control Sample Data'!J54),'Control Sample Data'!J54&lt;$C$101,'Control Sample Data'!J54&gt;0),'Control Sample Data'!J54,$C$101),""))</f>
        <v/>
      </c>
      <c r="Y55" s="113" t="str">
        <f>IF('Control Sample Data'!K54="","",IF(SUM('Control Sample Data'!K$3:K$98)&gt;10,IF(AND(ISNUMBER('Control Sample Data'!K54),'Control Sample Data'!K54&lt;$C$101,'Control Sample Data'!K54&gt;0),'Control Sample Data'!K54,$C$101),""))</f>
        <v/>
      </c>
      <c r="Z55" s="113" t="str">
        <f>IF('Control Sample Data'!L54="","",IF(SUM('Control Sample Data'!L$3:L$98)&gt;10,IF(AND(ISNUMBER('Control Sample Data'!L54),'Control Sample Data'!L54&lt;$C$101,'Control Sample Data'!L54&gt;0),'Control Sample Data'!L54,$C$101),""))</f>
        <v/>
      </c>
      <c r="AA55" s="113" t="str">
        <f>IF('Control Sample Data'!M54="","",IF(SUM('Control Sample Data'!M$3:M$98)&gt;10,IF(AND(ISNUMBER('Control Sample Data'!M54),'Control Sample Data'!M54&lt;$C$101,'Control Sample Data'!M54&gt;0),'Control Sample Data'!M54,$C$101),""))</f>
        <v/>
      </c>
      <c r="AB55" s="144" t="str">
        <f>IF('Control Sample Data'!N54="","",IF(SUM('Control Sample Data'!N$3:N$98)&gt;10,IF(AND(ISNUMBER('Control Sample Data'!N54),'Control Sample Data'!N54&lt;$C$101,'Control Sample Data'!N54&gt;0),'Control Sample Data'!N54,$C$101),""))</f>
        <v/>
      </c>
      <c r="AC55" s="147">
        <f>IF(C55="","",IF(AND('miRNA Table'!$F$4="YES",'miRNA Table'!$F$6="YES"),C55-C$103,C55))</f>
        <v>32.15</v>
      </c>
      <c r="AD55" s="148">
        <f>IF(D55="","",IF(AND('miRNA Table'!$F$4="YES",'miRNA Table'!$F$6="YES"),D55-D$103,D55))</f>
        <v>31.35</v>
      </c>
      <c r="AE55" s="148">
        <f>IF(E55="","",IF(AND('miRNA Table'!$F$4="YES",'miRNA Table'!$F$6="YES"),E55-E$103,E55))</f>
        <v>31.75</v>
      </c>
      <c r="AF55" s="148" t="str">
        <f>IF(F55="","",IF(AND('miRNA Table'!$F$4="YES",'miRNA Table'!$F$6="YES"),F55-F$103,F55))</f>
        <v/>
      </c>
      <c r="AG55" s="148" t="str">
        <f>IF(G55="","",IF(AND('miRNA Table'!$F$4="YES",'miRNA Table'!$F$6="YES"),G55-G$103,G55))</f>
        <v/>
      </c>
      <c r="AH55" s="148" t="str">
        <f>IF(H55="","",IF(AND('miRNA Table'!$F$4="YES",'miRNA Table'!$F$6="YES"),H55-H$103,H55))</f>
        <v/>
      </c>
      <c r="AI55" s="148" t="str">
        <f>IF(I55="","",IF(AND('miRNA Table'!$F$4="YES",'miRNA Table'!$F$6="YES"),I55-I$103,I55))</f>
        <v/>
      </c>
      <c r="AJ55" s="148" t="str">
        <f>IF(J55="","",IF(AND('miRNA Table'!$F$4="YES",'miRNA Table'!$F$6="YES"),J55-J$103,J55))</f>
        <v/>
      </c>
      <c r="AK55" s="148" t="str">
        <f>IF(K55="","",IF(AND('miRNA Table'!$F$4="YES",'miRNA Table'!$F$6="YES"),K55-K$103,K55))</f>
        <v/>
      </c>
      <c r="AL55" s="148" t="str">
        <f>IF(L55="","",IF(AND('miRNA Table'!$F$4="YES",'miRNA Table'!$F$6="YES"),L55-L$103,L55))</f>
        <v/>
      </c>
      <c r="AM55" s="148" t="str">
        <f>IF(M55="","",IF(AND('miRNA Table'!$F$4="YES",'miRNA Table'!$F$6="YES"),M55-M$103,M55))</f>
        <v/>
      </c>
      <c r="AN55" s="149" t="str">
        <f>IF(N55="","",IF(AND('miRNA Table'!$F$4="YES",'miRNA Table'!$F$6="YES"),N55-N$103,N55))</f>
        <v/>
      </c>
      <c r="AO55" s="147">
        <f>IF(Q55="","",IF(AND('miRNA Table'!$F$4="YES",'miRNA Table'!$F$6="YES"),Q55-Q$103,Q55))</f>
        <v>32.549999999999997</v>
      </c>
      <c r="AP55" s="148">
        <f>IF(R55="","",IF(AND('miRNA Table'!$F$4="YES",'miRNA Table'!$F$6="YES"),R55-R$103,R55))</f>
        <v>32.47</v>
      </c>
      <c r="AQ55" s="148">
        <f>IF(S55="","",IF(AND('miRNA Table'!$F$4="YES",'miRNA Table'!$F$6="YES"),S55-S$103,S55))</f>
        <v>32.65</v>
      </c>
      <c r="AR55" s="148" t="str">
        <f>IF(T55="","",IF(AND('miRNA Table'!$F$4="YES",'miRNA Table'!$F$6="YES"),T55-T$103,T55))</f>
        <v/>
      </c>
      <c r="AS55" s="148" t="str">
        <f>IF(U55="","",IF(AND('miRNA Table'!$F$4="YES",'miRNA Table'!$F$6="YES"),U55-U$103,U55))</f>
        <v/>
      </c>
      <c r="AT55" s="148" t="str">
        <f>IF(V55="","",IF(AND('miRNA Table'!$F$4="YES",'miRNA Table'!$F$6="YES"),V55-V$103,V55))</f>
        <v/>
      </c>
      <c r="AU55" s="148" t="str">
        <f>IF(W55="","",IF(AND('miRNA Table'!$F$4="YES",'miRNA Table'!$F$6="YES"),W55-W$103,W55))</f>
        <v/>
      </c>
      <c r="AV55" s="148" t="str">
        <f>IF(X55="","",IF(AND('miRNA Table'!$F$4="YES",'miRNA Table'!$F$6="YES"),X55-X$103,X55))</f>
        <v/>
      </c>
      <c r="AW55" s="148" t="str">
        <f>IF(Y55="","",IF(AND('miRNA Table'!$F$4="YES",'miRNA Table'!$F$6="YES"),Y55-Y$103,Y55))</f>
        <v/>
      </c>
      <c r="AX55" s="148" t="str">
        <f>IF(Z55="","",IF(AND('miRNA Table'!$F$4="YES",'miRNA Table'!$F$6="YES"),Z55-Z$103,Z55))</f>
        <v/>
      </c>
      <c r="AY55" s="148" t="str">
        <f>IF(AA55="","",IF(AND('miRNA Table'!$F$4="YES",'miRNA Table'!$F$6="YES"),AA55-AA$103,AA55))</f>
        <v/>
      </c>
      <c r="AZ55" s="149" t="str">
        <f>IF(AB55="","",IF(AND('miRNA Table'!$F$4="YES",'miRNA Table'!$F$6="YES"),AB55-AB$103,AB55))</f>
        <v/>
      </c>
      <c r="BY55" s="111" t="str">
        <f t="shared" si="16"/>
        <v>hsa-miR-27b-3p</v>
      </c>
      <c r="BZ55" s="112" t="s">
        <v>83</v>
      </c>
      <c r="CA55" s="113">
        <f t="shared" si="17"/>
        <v>12.618333333333329</v>
      </c>
      <c r="CB55" s="113">
        <f t="shared" si="18"/>
        <v>11.723333333333333</v>
      </c>
      <c r="CC55" s="113">
        <f t="shared" si="19"/>
        <v>12.166666666666668</v>
      </c>
      <c r="CD55" s="113" t="str">
        <f t="shared" si="20"/>
        <v/>
      </c>
      <c r="CE55" s="113" t="str">
        <f t="shared" si="21"/>
        <v/>
      </c>
      <c r="CF55" s="113" t="str">
        <f t="shared" si="22"/>
        <v/>
      </c>
      <c r="CG55" s="113" t="str">
        <f t="shared" si="23"/>
        <v/>
      </c>
      <c r="CH55" s="113" t="str">
        <f t="shared" si="24"/>
        <v/>
      </c>
      <c r="CI55" s="113" t="str">
        <f t="shared" si="25"/>
        <v/>
      </c>
      <c r="CJ55" s="113" t="str">
        <f t="shared" si="26"/>
        <v/>
      </c>
      <c r="CK55" s="113" t="str">
        <f t="shared" si="27"/>
        <v/>
      </c>
      <c r="CL55" s="113" t="str">
        <f t="shared" si="28"/>
        <v/>
      </c>
      <c r="CM55" s="113">
        <f t="shared" si="29"/>
        <v>12.696666666666662</v>
      </c>
      <c r="CN55" s="113">
        <f t="shared" si="30"/>
        <v>12.738333333333333</v>
      </c>
      <c r="CO55" s="113">
        <f t="shared" si="31"/>
        <v>12.754999999999999</v>
      </c>
      <c r="CP55" s="113" t="str">
        <f t="shared" si="32"/>
        <v/>
      </c>
      <c r="CQ55" s="113" t="str">
        <f t="shared" si="33"/>
        <v/>
      </c>
      <c r="CR55" s="113" t="str">
        <f t="shared" si="34"/>
        <v/>
      </c>
      <c r="CS55" s="113" t="str">
        <f t="shared" si="35"/>
        <v/>
      </c>
      <c r="CT55" s="113" t="str">
        <f t="shared" si="36"/>
        <v/>
      </c>
      <c r="CU55" s="113" t="str">
        <f t="shared" si="37"/>
        <v/>
      </c>
      <c r="CV55" s="113" t="str">
        <f t="shared" si="38"/>
        <v/>
      </c>
      <c r="CW55" s="113" t="str">
        <f t="shared" si="39"/>
        <v/>
      </c>
      <c r="CX55" s="113" t="str">
        <f t="shared" si="40"/>
        <v/>
      </c>
      <c r="CY55" s="80">
        <f t="shared" si="41"/>
        <v>12.169444444444443</v>
      </c>
      <c r="CZ55" s="80">
        <f t="shared" si="42"/>
        <v>12.729999999999999</v>
      </c>
      <c r="DA55" s="114" t="str">
        <f t="shared" si="43"/>
        <v>hsa-miR-27b-3p</v>
      </c>
      <c r="DB55" s="112" t="s">
        <v>173</v>
      </c>
      <c r="DC55" s="115">
        <f t="shared" si="55"/>
        <v>1.5903882973875258E-4</v>
      </c>
      <c r="DD55" s="115">
        <f t="shared" si="56"/>
        <v>2.9575017991701006E-4</v>
      </c>
      <c r="DE55" s="115">
        <f t="shared" si="57"/>
        <v>2.1750456985848097E-4</v>
      </c>
      <c r="DF55" s="115" t="str">
        <f t="shared" si="58"/>
        <v/>
      </c>
      <c r="DG55" s="115" t="str">
        <f t="shared" si="59"/>
        <v/>
      </c>
      <c r="DH55" s="115" t="str">
        <f t="shared" si="60"/>
        <v/>
      </c>
      <c r="DI55" s="115" t="str">
        <f t="shared" si="61"/>
        <v/>
      </c>
      <c r="DJ55" s="115" t="str">
        <f t="shared" si="62"/>
        <v/>
      </c>
      <c r="DK55" s="115" t="str">
        <f t="shared" si="63"/>
        <v/>
      </c>
      <c r="DL55" s="115" t="str">
        <f t="shared" si="64"/>
        <v/>
      </c>
      <c r="DM55" s="115" t="str">
        <f t="shared" si="44"/>
        <v/>
      </c>
      <c r="DN55" s="115" t="str">
        <f t="shared" si="45"/>
        <v/>
      </c>
      <c r="DO55" s="115">
        <f t="shared" si="66"/>
        <v>1.506338195341887E-4</v>
      </c>
      <c r="DP55" s="115">
        <f t="shared" si="65"/>
        <v>1.4634556709543177E-4</v>
      </c>
      <c r="DQ55" s="115">
        <f t="shared" si="65"/>
        <v>1.4466464489032991E-4</v>
      </c>
      <c r="DR55" s="115" t="str">
        <f t="shared" si="65"/>
        <v/>
      </c>
      <c r="DS55" s="115" t="str">
        <f t="shared" si="65"/>
        <v/>
      </c>
      <c r="DT55" s="115" t="str">
        <f t="shared" si="65"/>
        <v/>
      </c>
      <c r="DU55" s="115" t="str">
        <f t="shared" si="50"/>
        <v/>
      </c>
      <c r="DV55" s="115" t="str">
        <f t="shared" si="50"/>
        <v/>
      </c>
      <c r="DW55" s="115" t="str">
        <f t="shared" si="50"/>
        <v/>
      </c>
      <c r="DX55" s="115" t="str">
        <f t="shared" si="48"/>
        <v/>
      </c>
      <c r="DY55" s="115" t="str">
        <f t="shared" si="46"/>
        <v/>
      </c>
      <c r="DZ55" s="115" t="str">
        <f t="shared" si="47"/>
        <v/>
      </c>
    </row>
    <row r="56" spans="1:130" ht="15" customHeight="1" x14ac:dyDescent="0.25">
      <c r="A56" s="119" t="str">
        <f>'miRNA Table'!C55</f>
        <v>hsa-miR-7-5p</v>
      </c>
      <c r="B56" s="112" t="s">
        <v>84</v>
      </c>
      <c r="C56" s="113">
        <f>IF('Test Sample Data'!C55="","",IF(SUM('Test Sample Data'!C$3:C$98)&gt;10,IF(AND(ISNUMBER('Test Sample Data'!C55),'Test Sample Data'!C55&lt;$C$101,'Test Sample Data'!C55&gt;0),'Test Sample Data'!C55,$C$101),""))</f>
        <v>19.64</v>
      </c>
      <c r="D56" s="113">
        <f>IF('Test Sample Data'!D55="","",IF(SUM('Test Sample Data'!D$3:D$98)&gt;10,IF(AND(ISNUMBER('Test Sample Data'!D55),'Test Sample Data'!D55&lt;$C$101,'Test Sample Data'!D55&gt;0),'Test Sample Data'!D55,$C$101),""))</f>
        <v>19.850000000000001</v>
      </c>
      <c r="E56" s="113">
        <f>IF('Test Sample Data'!E55="","",IF(SUM('Test Sample Data'!E$3:E$98)&gt;10,IF(AND(ISNUMBER('Test Sample Data'!E55),'Test Sample Data'!E55&lt;$C$101,'Test Sample Data'!E55&gt;0),'Test Sample Data'!E55,$C$101),""))</f>
        <v>19.78</v>
      </c>
      <c r="F56" s="113" t="str">
        <f>IF('Test Sample Data'!F55="","",IF(SUM('Test Sample Data'!F$3:F$98)&gt;10,IF(AND(ISNUMBER('Test Sample Data'!F55),'Test Sample Data'!F55&lt;$C$101,'Test Sample Data'!F55&gt;0),'Test Sample Data'!F55,$C$101),""))</f>
        <v/>
      </c>
      <c r="G56" s="113" t="str">
        <f>IF('Test Sample Data'!G55="","",IF(SUM('Test Sample Data'!G$3:G$98)&gt;10,IF(AND(ISNUMBER('Test Sample Data'!G55),'Test Sample Data'!G55&lt;$C$101,'Test Sample Data'!G55&gt;0),'Test Sample Data'!G55,$C$101),""))</f>
        <v/>
      </c>
      <c r="H56" s="113" t="str">
        <f>IF('Test Sample Data'!H55="","",IF(SUM('Test Sample Data'!H$3:H$98)&gt;10,IF(AND(ISNUMBER('Test Sample Data'!H55),'Test Sample Data'!H55&lt;$C$101,'Test Sample Data'!H55&gt;0),'Test Sample Data'!H55,$C$101),""))</f>
        <v/>
      </c>
      <c r="I56" s="113" t="str">
        <f>IF('Test Sample Data'!I55="","",IF(SUM('Test Sample Data'!I$3:I$98)&gt;10,IF(AND(ISNUMBER('Test Sample Data'!I55),'Test Sample Data'!I55&lt;$C$101,'Test Sample Data'!I55&gt;0),'Test Sample Data'!I55,$C$101),""))</f>
        <v/>
      </c>
      <c r="J56" s="113" t="str">
        <f>IF('Test Sample Data'!J55="","",IF(SUM('Test Sample Data'!J$3:J$98)&gt;10,IF(AND(ISNUMBER('Test Sample Data'!J55),'Test Sample Data'!J55&lt;$C$101,'Test Sample Data'!J55&gt;0),'Test Sample Data'!J55,$C$101),""))</f>
        <v/>
      </c>
      <c r="K56" s="113" t="str">
        <f>IF('Test Sample Data'!K55="","",IF(SUM('Test Sample Data'!K$3:K$98)&gt;10,IF(AND(ISNUMBER('Test Sample Data'!K55),'Test Sample Data'!K55&lt;$C$101,'Test Sample Data'!K55&gt;0),'Test Sample Data'!K55,$C$101),""))</f>
        <v/>
      </c>
      <c r="L56" s="113" t="str">
        <f>IF('Test Sample Data'!L55="","",IF(SUM('Test Sample Data'!L$3:L$98)&gt;10,IF(AND(ISNUMBER('Test Sample Data'!L55),'Test Sample Data'!L55&lt;$C$101,'Test Sample Data'!L55&gt;0),'Test Sample Data'!L55,$C$101),""))</f>
        <v/>
      </c>
      <c r="M56" s="113" t="str">
        <f>IF('Test Sample Data'!M55="","",IF(SUM('Test Sample Data'!M$3:M$98)&gt;10,IF(AND(ISNUMBER('Test Sample Data'!M55),'Test Sample Data'!M55&lt;$C$101,'Test Sample Data'!M55&gt;0),'Test Sample Data'!M55,$C$101),""))</f>
        <v/>
      </c>
      <c r="N56" s="113" t="str">
        <f>IF('Test Sample Data'!N55="","",IF(SUM('Test Sample Data'!N$3:N$98)&gt;10,IF(AND(ISNUMBER('Test Sample Data'!N55),'Test Sample Data'!N55&lt;$C$101,'Test Sample Data'!N55&gt;0),'Test Sample Data'!N55,$C$101),""))</f>
        <v/>
      </c>
      <c r="O56" s="112" t="str">
        <f>'miRNA Table'!C55</f>
        <v>hsa-miR-7-5p</v>
      </c>
      <c r="P56" s="112" t="s">
        <v>84</v>
      </c>
      <c r="Q56" s="113">
        <f>IF('Control Sample Data'!C55="","",IF(SUM('Control Sample Data'!C$3:C$98)&gt;10,IF(AND(ISNUMBER('Control Sample Data'!C55),'Control Sample Data'!C55&lt;$C$101,'Control Sample Data'!C55&gt;0),'Control Sample Data'!C55,$C$101),""))</f>
        <v>30.32</v>
      </c>
      <c r="R56" s="113">
        <f>IF('Control Sample Data'!D55="","",IF(SUM('Control Sample Data'!D$3:D$98)&gt;10,IF(AND(ISNUMBER('Control Sample Data'!D55),'Control Sample Data'!D55&lt;$C$101,'Control Sample Data'!D55&gt;0),'Control Sample Data'!D55,$C$101),""))</f>
        <v>29.85</v>
      </c>
      <c r="S56" s="113">
        <f>IF('Control Sample Data'!E55="","",IF(SUM('Control Sample Data'!E$3:E$98)&gt;10,IF(AND(ISNUMBER('Control Sample Data'!E55),'Control Sample Data'!E55&lt;$C$101,'Control Sample Data'!E55&gt;0),'Control Sample Data'!E55,$C$101),""))</f>
        <v>30.23</v>
      </c>
      <c r="T56" s="113" t="str">
        <f>IF('Control Sample Data'!F55="","",IF(SUM('Control Sample Data'!F$3:F$98)&gt;10,IF(AND(ISNUMBER('Control Sample Data'!F55),'Control Sample Data'!F55&lt;$C$101,'Control Sample Data'!F55&gt;0),'Control Sample Data'!F55,$C$101),""))</f>
        <v/>
      </c>
      <c r="U56" s="113" t="str">
        <f>IF('Control Sample Data'!G55="","",IF(SUM('Control Sample Data'!G$3:G$98)&gt;10,IF(AND(ISNUMBER('Control Sample Data'!G55),'Control Sample Data'!G55&lt;$C$101,'Control Sample Data'!G55&gt;0),'Control Sample Data'!G55,$C$101),""))</f>
        <v/>
      </c>
      <c r="V56" s="113" t="str">
        <f>IF('Control Sample Data'!H55="","",IF(SUM('Control Sample Data'!H$3:H$98)&gt;10,IF(AND(ISNUMBER('Control Sample Data'!H55),'Control Sample Data'!H55&lt;$C$101,'Control Sample Data'!H55&gt;0),'Control Sample Data'!H55,$C$101),""))</f>
        <v/>
      </c>
      <c r="W56" s="113" t="str">
        <f>IF('Control Sample Data'!I55="","",IF(SUM('Control Sample Data'!I$3:I$98)&gt;10,IF(AND(ISNUMBER('Control Sample Data'!I55),'Control Sample Data'!I55&lt;$C$101,'Control Sample Data'!I55&gt;0),'Control Sample Data'!I55,$C$101),""))</f>
        <v/>
      </c>
      <c r="X56" s="113" t="str">
        <f>IF('Control Sample Data'!J55="","",IF(SUM('Control Sample Data'!J$3:J$98)&gt;10,IF(AND(ISNUMBER('Control Sample Data'!J55),'Control Sample Data'!J55&lt;$C$101,'Control Sample Data'!J55&gt;0),'Control Sample Data'!J55,$C$101),""))</f>
        <v/>
      </c>
      <c r="Y56" s="113" t="str">
        <f>IF('Control Sample Data'!K55="","",IF(SUM('Control Sample Data'!K$3:K$98)&gt;10,IF(AND(ISNUMBER('Control Sample Data'!K55),'Control Sample Data'!K55&lt;$C$101,'Control Sample Data'!K55&gt;0),'Control Sample Data'!K55,$C$101),""))</f>
        <v/>
      </c>
      <c r="Z56" s="113" t="str">
        <f>IF('Control Sample Data'!L55="","",IF(SUM('Control Sample Data'!L$3:L$98)&gt;10,IF(AND(ISNUMBER('Control Sample Data'!L55),'Control Sample Data'!L55&lt;$C$101,'Control Sample Data'!L55&gt;0),'Control Sample Data'!L55,$C$101),""))</f>
        <v/>
      </c>
      <c r="AA56" s="113" t="str">
        <f>IF('Control Sample Data'!M55="","",IF(SUM('Control Sample Data'!M$3:M$98)&gt;10,IF(AND(ISNUMBER('Control Sample Data'!M55),'Control Sample Data'!M55&lt;$C$101,'Control Sample Data'!M55&gt;0),'Control Sample Data'!M55,$C$101),""))</f>
        <v/>
      </c>
      <c r="AB56" s="144" t="str">
        <f>IF('Control Sample Data'!N55="","",IF(SUM('Control Sample Data'!N$3:N$98)&gt;10,IF(AND(ISNUMBER('Control Sample Data'!N55),'Control Sample Data'!N55&lt;$C$101,'Control Sample Data'!N55&gt;0),'Control Sample Data'!N55,$C$101),""))</f>
        <v/>
      </c>
      <c r="AC56" s="147">
        <f>IF(C56="","",IF(AND('miRNA Table'!$F$4="YES",'miRNA Table'!$F$6="YES"),C56-C$103,C56))</f>
        <v>19.64</v>
      </c>
      <c r="AD56" s="148">
        <f>IF(D56="","",IF(AND('miRNA Table'!$F$4="YES",'miRNA Table'!$F$6="YES"),D56-D$103,D56))</f>
        <v>19.850000000000001</v>
      </c>
      <c r="AE56" s="148">
        <f>IF(E56="","",IF(AND('miRNA Table'!$F$4="YES",'miRNA Table'!$F$6="YES"),E56-E$103,E56))</f>
        <v>19.78</v>
      </c>
      <c r="AF56" s="148" t="str">
        <f>IF(F56="","",IF(AND('miRNA Table'!$F$4="YES",'miRNA Table'!$F$6="YES"),F56-F$103,F56))</f>
        <v/>
      </c>
      <c r="AG56" s="148" t="str">
        <f>IF(G56="","",IF(AND('miRNA Table'!$F$4="YES",'miRNA Table'!$F$6="YES"),G56-G$103,G56))</f>
        <v/>
      </c>
      <c r="AH56" s="148" t="str">
        <f>IF(H56="","",IF(AND('miRNA Table'!$F$4="YES",'miRNA Table'!$F$6="YES"),H56-H$103,H56))</f>
        <v/>
      </c>
      <c r="AI56" s="148" t="str">
        <f>IF(I56="","",IF(AND('miRNA Table'!$F$4="YES",'miRNA Table'!$F$6="YES"),I56-I$103,I56))</f>
        <v/>
      </c>
      <c r="AJ56" s="148" t="str">
        <f>IF(J56="","",IF(AND('miRNA Table'!$F$4="YES",'miRNA Table'!$F$6="YES"),J56-J$103,J56))</f>
        <v/>
      </c>
      <c r="AK56" s="148" t="str">
        <f>IF(K56="","",IF(AND('miRNA Table'!$F$4="YES",'miRNA Table'!$F$6="YES"),K56-K$103,K56))</f>
        <v/>
      </c>
      <c r="AL56" s="148" t="str">
        <f>IF(L56="","",IF(AND('miRNA Table'!$F$4="YES",'miRNA Table'!$F$6="YES"),L56-L$103,L56))</f>
        <v/>
      </c>
      <c r="AM56" s="148" t="str">
        <f>IF(M56="","",IF(AND('miRNA Table'!$F$4="YES",'miRNA Table'!$F$6="YES"),M56-M$103,M56))</f>
        <v/>
      </c>
      <c r="AN56" s="149" t="str">
        <f>IF(N56="","",IF(AND('miRNA Table'!$F$4="YES",'miRNA Table'!$F$6="YES"),N56-N$103,N56))</f>
        <v/>
      </c>
      <c r="AO56" s="147">
        <f>IF(Q56="","",IF(AND('miRNA Table'!$F$4="YES",'miRNA Table'!$F$6="YES"),Q56-Q$103,Q56))</f>
        <v>30.32</v>
      </c>
      <c r="AP56" s="148">
        <f>IF(R56="","",IF(AND('miRNA Table'!$F$4="YES",'miRNA Table'!$F$6="YES"),R56-R$103,R56))</f>
        <v>29.85</v>
      </c>
      <c r="AQ56" s="148">
        <f>IF(S56="","",IF(AND('miRNA Table'!$F$4="YES",'miRNA Table'!$F$6="YES"),S56-S$103,S56))</f>
        <v>30.23</v>
      </c>
      <c r="AR56" s="148" t="str">
        <f>IF(T56="","",IF(AND('miRNA Table'!$F$4="YES",'miRNA Table'!$F$6="YES"),T56-T$103,T56))</f>
        <v/>
      </c>
      <c r="AS56" s="148" t="str">
        <f>IF(U56="","",IF(AND('miRNA Table'!$F$4="YES",'miRNA Table'!$F$6="YES"),U56-U$103,U56))</f>
        <v/>
      </c>
      <c r="AT56" s="148" t="str">
        <f>IF(V56="","",IF(AND('miRNA Table'!$F$4="YES",'miRNA Table'!$F$6="YES"),V56-V$103,V56))</f>
        <v/>
      </c>
      <c r="AU56" s="148" t="str">
        <f>IF(W56="","",IF(AND('miRNA Table'!$F$4="YES",'miRNA Table'!$F$6="YES"),W56-W$103,W56))</f>
        <v/>
      </c>
      <c r="AV56" s="148" t="str">
        <f>IF(X56="","",IF(AND('miRNA Table'!$F$4="YES",'miRNA Table'!$F$6="YES"),X56-X$103,X56))</f>
        <v/>
      </c>
      <c r="AW56" s="148" t="str">
        <f>IF(Y56="","",IF(AND('miRNA Table'!$F$4="YES",'miRNA Table'!$F$6="YES"),Y56-Y$103,Y56))</f>
        <v/>
      </c>
      <c r="AX56" s="148" t="str">
        <f>IF(Z56="","",IF(AND('miRNA Table'!$F$4="YES",'miRNA Table'!$F$6="YES"),Z56-Z$103,Z56))</f>
        <v/>
      </c>
      <c r="AY56" s="148" t="str">
        <f>IF(AA56="","",IF(AND('miRNA Table'!$F$4="YES",'miRNA Table'!$F$6="YES"),AA56-AA$103,AA56))</f>
        <v/>
      </c>
      <c r="AZ56" s="149" t="str">
        <f>IF(AB56="","",IF(AND('miRNA Table'!$F$4="YES",'miRNA Table'!$F$6="YES"),AB56-AB$103,AB56))</f>
        <v/>
      </c>
      <c r="BY56" s="111" t="str">
        <f t="shared" si="16"/>
        <v>hsa-miR-7-5p</v>
      </c>
      <c r="BZ56" s="112" t="s">
        <v>84</v>
      </c>
      <c r="CA56" s="113">
        <f t="shared" si="17"/>
        <v>0.10833333333333073</v>
      </c>
      <c r="CB56" s="113">
        <f t="shared" si="18"/>
        <v>0.22333333333333272</v>
      </c>
      <c r="CC56" s="113">
        <f t="shared" si="19"/>
        <v>0.19666666666666899</v>
      </c>
      <c r="CD56" s="113" t="str">
        <f t="shared" si="20"/>
        <v/>
      </c>
      <c r="CE56" s="113" t="str">
        <f t="shared" si="21"/>
        <v/>
      </c>
      <c r="CF56" s="113" t="str">
        <f t="shared" si="22"/>
        <v/>
      </c>
      <c r="CG56" s="113" t="str">
        <f t="shared" si="23"/>
        <v/>
      </c>
      <c r="CH56" s="113" t="str">
        <f t="shared" si="24"/>
        <v/>
      </c>
      <c r="CI56" s="113" t="str">
        <f t="shared" si="25"/>
        <v/>
      </c>
      <c r="CJ56" s="113" t="str">
        <f t="shared" si="26"/>
        <v/>
      </c>
      <c r="CK56" s="113" t="str">
        <f t="shared" si="27"/>
        <v/>
      </c>
      <c r="CL56" s="113" t="str">
        <f t="shared" si="28"/>
        <v/>
      </c>
      <c r="CM56" s="113">
        <f t="shared" si="29"/>
        <v>10.466666666666665</v>
      </c>
      <c r="CN56" s="113">
        <f t="shared" si="30"/>
        <v>10.118333333333336</v>
      </c>
      <c r="CO56" s="113">
        <f t="shared" si="31"/>
        <v>10.335000000000001</v>
      </c>
      <c r="CP56" s="113" t="str">
        <f t="shared" si="32"/>
        <v/>
      </c>
      <c r="CQ56" s="113" t="str">
        <f t="shared" si="33"/>
        <v/>
      </c>
      <c r="CR56" s="113" t="str">
        <f t="shared" si="34"/>
        <v/>
      </c>
      <c r="CS56" s="113" t="str">
        <f t="shared" si="35"/>
        <v/>
      </c>
      <c r="CT56" s="113" t="str">
        <f t="shared" si="36"/>
        <v/>
      </c>
      <c r="CU56" s="113" t="str">
        <f t="shared" si="37"/>
        <v/>
      </c>
      <c r="CV56" s="113" t="str">
        <f t="shared" si="38"/>
        <v/>
      </c>
      <c r="CW56" s="113" t="str">
        <f t="shared" si="39"/>
        <v/>
      </c>
      <c r="CX56" s="113" t="str">
        <f t="shared" si="40"/>
        <v/>
      </c>
      <c r="CY56" s="80">
        <f t="shared" si="41"/>
        <v>0.1761111111111108</v>
      </c>
      <c r="CZ56" s="80">
        <f t="shared" si="42"/>
        <v>10.306666666666667</v>
      </c>
      <c r="DA56" s="114" t="str">
        <f t="shared" si="43"/>
        <v>hsa-miR-7-5p</v>
      </c>
      <c r="DB56" s="112" t="s">
        <v>174</v>
      </c>
      <c r="DC56" s="115">
        <f t="shared" si="55"/>
        <v>0.9276591169413112</v>
      </c>
      <c r="DD56" s="115">
        <f t="shared" si="56"/>
        <v>0.85658401897045666</v>
      </c>
      <c r="DE56" s="115">
        <f t="shared" si="57"/>
        <v>0.8725642876408215</v>
      </c>
      <c r="DF56" s="115" t="str">
        <f t="shared" si="58"/>
        <v/>
      </c>
      <c r="DG56" s="115" t="str">
        <f t="shared" si="59"/>
        <v/>
      </c>
      <c r="DH56" s="115" t="str">
        <f t="shared" si="60"/>
        <v/>
      </c>
      <c r="DI56" s="115" t="str">
        <f t="shared" si="61"/>
        <v/>
      </c>
      <c r="DJ56" s="115" t="str">
        <f t="shared" si="62"/>
        <v/>
      </c>
      <c r="DK56" s="115" t="str">
        <f t="shared" si="63"/>
        <v/>
      </c>
      <c r="DL56" s="115" t="str">
        <f t="shared" si="64"/>
        <v/>
      </c>
      <c r="DM56" s="115" t="str">
        <f t="shared" si="44"/>
        <v/>
      </c>
      <c r="DN56" s="115" t="str">
        <f t="shared" si="45"/>
        <v/>
      </c>
      <c r="DO56" s="115">
        <f t="shared" si="66"/>
        <v>7.0667443234393563E-4</v>
      </c>
      <c r="DP56" s="115">
        <f t="shared" si="65"/>
        <v>8.9965947984195385E-4</v>
      </c>
      <c r="DQ56" s="115">
        <f t="shared" si="65"/>
        <v>7.7420325840848059E-4</v>
      </c>
      <c r="DR56" s="115" t="str">
        <f t="shared" si="65"/>
        <v/>
      </c>
      <c r="DS56" s="115" t="str">
        <f t="shared" si="65"/>
        <v/>
      </c>
      <c r="DT56" s="115" t="str">
        <f t="shared" si="65"/>
        <v/>
      </c>
      <c r="DU56" s="115" t="str">
        <f t="shared" si="50"/>
        <v/>
      </c>
      <c r="DV56" s="115" t="str">
        <f t="shared" si="50"/>
        <v/>
      </c>
      <c r="DW56" s="115" t="str">
        <f t="shared" si="50"/>
        <v/>
      </c>
      <c r="DX56" s="115" t="str">
        <f t="shared" si="48"/>
        <v/>
      </c>
      <c r="DY56" s="115" t="str">
        <f t="shared" si="46"/>
        <v/>
      </c>
      <c r="DZ56" s="115" t="str">
        <f t="shared" si="47"/>
        <v/>
      </c>
    </row>
    <row r="57" spans="1:130" ht="15" customHeight="1" x14ac:dyDescent="0.25">
      <c r="A57" s="119" t="str">
        <f>'miRNA Table'!C56</f>
        <v>hsa-miR-127-5p</v>
      </c>
      <c r="B57" s="112" t="s">
        <v>85</v>
      </c>
      <c r="C57" s="113">
        <f>IF('Test Sample Data'!C56="","",IF(SUM('Test Sample Data'!C$3:C$98)&gt;10,IF(AND(ISNUMBER('Test Sample Data'!C56),'Test Sample Data'!C56&lt;$C$101,'Test Sample Data'!C56&gt;0),'Test Sample Data'!C56,$C$101),""))</f>
        <v>21.06</v>
      </c>
      <c r="D57" s="113">
        <f>IF('Test Sample Data'!D56="","",IF(SUM('Test Sample Data'!D$3:D$98)&gt;10,IF(AND(ISNUMBER('Test Sample Data'!D56),'Test Sample Data'!D56&lt;$C$101,'Test Sample Data'!D56&gt;0),'Test Sample Data'!D56,$C$101),""))</f>
        <v>21.1</v>
      </c>
      <c r="E57" s="113">
        <f>IF('Test Sample Data'!E56="","",IF(SUM('Test Sample Data'!E$3:E$98)&gt;10,IF(AND(ISNUMBER('Test Sample Data'!E56),'Test Sample Data'!E56&lt;$C$101,'Test Sample Data'!E56&gt;0),'Test Sample Data'!E56,$C$101),""))</f>
        <v>21.07</v>
      </c>
      <c r="F57" s="113" t="str">
        <f>IF('Test Sample Data'!F56="","",IF(SUM('Test Sample Data'!F$3:F$98)&gt;10,IF(AND(ISNUMBER('Test Sample Data'!F56),'Test Sample Data'!F56&lt;$C$101,'Test Sample Data'!F56&gt;0),'Test Sample Data'!F56,$C$101),""))</f>
        <v/>
      </c>
      <c r="G57" s="113" t="str">
        <f>IF('Test Sample Data'!G56="","",IF(SUM('Test Sample Data'!G$3:G$98)&gt;10,IF(AND(ISNUMBER('Test Sample Data'!G56),'Test Sample Data'!G56&lt;$C$101,'Test Sample Data'!G56&gt;0),'Test Sample Data'!G56,$C$101),""))</f>
        <v/>
      </c>
      <c r="H57" s="113" t="str">
        <f>IF('Test Sample Data'!H56="","",IF(SUM('Test Sample Data'!H$3:H$98)&gt;10,IF(AND(ISNUMBER('Test Sample Data'!H56),'Test Sample Data'!H56&lt;$C$101,'Test Sample Data'!H56&gt;0),'Test Sample Data'!H56,$C$101),""))</f>
        <v/>
      </c>
      <c r="I57" s="113" t="str">
        <f>IF('Test Sample Data'!I56="","",IF(SUM('Test Sample Data'!I$3:I$98)&gt;10,IF(AND(ISNUMBER('Test Sample Data'!I56),'Test Sample Data'!I56&lt;$C$101,'Test Sample Data'!I56&gt;0),'Test Sample Data'!I56,$C$101),""))</f>
        <v/>
      </c>
      <c r="J57" s="113" t="str">
        <f>IF('Test Sample Data'!J56="","",IF(SUM('Test Sample Data'!J$3:J$98)&gt;10,IF(AND(ISNUMBER('Test Sample Data'!J56),'Test Sample Data'!J56&lt;$C$101,'Test Sample Data'!J56&gt;0),'Test Sample Data'!J56,$C$101),""))</f>
        <v/>
      </c>
      <c r="K57" s="113" t="str">
        <f>IF('Test Sample Data'!K56="","",IF(SUM('Test Sample Data'!K$3:K$98)&gt;10,IF(AND(ISNUMBER('Test Sample Data'!K56),'Test Sample Data'!K56&lt;$C$101,'Test Sample Data'!K56&gt;0),'Test Sample Data'!K56,$C$101),""))</f>
        <v/>
      </c>
      <c r="L57" s="113" t="str">
        <f>IF('Test Sample Data'!L56="","",IF(SUM('Test Sample Data'!L$3:L$98)&gt;10,IF(AND(ISNUMBER('Test Sample Data'!L56),'Test Sample Data'!L56&lt;$C$101,'Test Sample Data'!L56&gt;0),'Test Sample Data'!L56,$C$101),""))</f>
        <v/>
      </c>
      <c r="M57" s="113" t="str">
        <f>IF('Test Sample Data'!M56="","",IF(SUM('Test Sample Data'!M$3:M$98)&gt;10,IF(AND(ISNUMBER('Test Sample Data'!M56),'Test Sample Data'!M56&lt;$C$101,'Test Sample Data'!M56&gt;0),'Test Sample Data'!M56,$C$101),""))</f>
        <v/>
      </c>
      <c r="N57" s="113" t="str">
        <f>IF('Test Sample Data'!N56="","",IF(SUM('Test Sample Data'!N$3:N$98)&gt;10,IF(AND(ISNUMBER('Test Sample Data'!N56),'Test Sample Data'!N56&lt;$C$101,'Test Sample Data'!N56&gt;0),'Test Sample Data'!N56,$C$101),""))</f>
        <v/>
      </c>
      <c r="O57" s="112" t="str">
        <f>'miRNA Table'!C56</f>
        <v>hsa-miR-127-5p</v>
      </c>
      <c r="P57" s="112" t="s">
        <v>85</v>
      </c>
      <c r="Q57" s="113">
        <f>IF('Control Sample Data'!C56="","",IF(SUM('Control Sample Data'!C$3:C$98)&gt;10,IF(AND(ISNUMBER('Control Sample Data'!C56),'Control Sample Data'!C56&lt;$C$101,'Control Sample Data'!C56&gt;0),'Control Sample Data'!C56,$C$101),""))</f>
        <v>34.14</v>
      </c>
      <c r="R57" s="113">
        <f>IF('Control Sample Data'!D56="","",IF(SUM('Control Sample Data'!D$3:D$98)&gt;10,IF(AND(ISNUMBER('Control Sample Data'!D56),'Control Sample Data'!D56&lt;$C$101,'Control Sample Data'!D56&gt;0),'Control Sample Data'!D56,$C$101),""))</f>
        <v>34.4</v>
      </c>
      <c r="S57" s="113">
        <f>IF('Control Sample Data'!E56="","",IF(SUM('Control Sample Data'!E$3:E$98)&gt;10,IF(AND(ISNUMBER('Control Sample Data'!E56),'Control Sample Data'!E56&lt;$C$101,'Control Sample Data'!E56&gt;0),'Control Sample Data'!E56,$C$101),""))</f>
        <v>33.89</v>
      </c>
      <c r="T57" s="113" t="str">
        <f>IF('Control Sample Data'!F56="","",IF(SUM('Control Sample Data'!F$3:F$98)&gt;10,IF(AND(ISNUMBER('Control Sample Data'!F56),'Control Sample Data'!F56&lt;$C$101,'Control Sample Data'!F56&gt;0),'Control Sample Data'!F56,$C$101),""))</f>
        <v/>
      </c>
      <c r="U57" s="113" t="str">
        <f>IF('Control Sample Data'!G56="","",IF(SUM('Control Sample Data'!G$3:G$98)&gt;10,IF(AND(ISNUMBER('Control Sample Data'!G56),'Control Sample Data'!G56&lt;$C$101,'Control Sample Data'!G56&gt;0),'Control Sample Data'!G56,$C$101),""))</f>
        <v/>
      </c>
      <c r="V57" s="113" t="str">
        <f>IF('Control Sample Data'!H56="","",IF(SUM('Control Sample Data'!H$3:H$98)&gt;10,IF(AND(ISNUMBER('Control Sample Data'!H56),'Control Sample Data'!H56&lt;$C$101,'Control Sample Data'!H56&gt;0),'Control Sample Data'!H56,$C$101),""))</f>
        <v/>
      </c>
      <c r="W57" s="113" t="str">
        <f>IF('Control Sample Data'!I56="","",IF(SUM('Control Sample Data'!I$3:I$98)&gt;10,IF(AND(ISNUMBER('Control Sample Data'!I56),'Control Sample Data'!I56&lt;$C$101,'Control Sample Data'!I56&gt;0),'Control Sample Data'!I56,$C$101),""))</f>
        <v/>
      </c>
      <c r="X57" s="113" t="str">
        <f>IF('Control Sample Data'!J56="","",IF(SUM('Control Sample Data'!J$3:J$98)&gt;10,IF(AND(ISNUMBER('Control Sample Data'!J56),'Control Sample Data'!J56&lt;$C$101,'Control Sample Data'!J56&gt;0),'Control Sample Data'!J56,$C$101),""))</f>
        <v/>
      </c>
      <c r="Y57" s="113" t="str">
        <f>IF('Control Sample Data'!K56="","",IF(SUM('Control Sample Data'!K$3:K$98)&gt;10,IF(AND(ISNUMBER('Control Sample Data'!K56),'Control Sample Data'!K56&lt;$C$101,'Control Sample Data'!K56&gt;0),'Control Sample Data'!K56,$C$101),""))</f>
        <v/>
      </c>
      <c r="Z57" s="113" t="str">
        <f>IF('Control Sample Data'!L56="","",IF(SUM('Control Sample Data'!L$3:L$98)&gt;10,IF(AND(ISNUMBER('Control Sample Data'!L56),'Control Sample Data'!L56&lt;$C$101,'Control Sample Data'!L56&gt;0),'Control Sample Data'!L56,$C$101),""))</f>
        <v/>
      </c>
      <c r="AA57" s="113" t="str">
        <f>IF('Control Sample Data'!M56="","",IF(SUM('Control Sample Data'!M$3:M$98)&gt;10,IF(AND(ISNUMBER('Control Sample Data'!M56),'Control Sample Data'!M56&lt;$C$101,'Control Sample Data'!M56&gt;0),'Control Sample Data'!M56,$C$101),""))</f>
        <v/>
      </c>
      <c r="AB57" s="144" t="str">
        <f>IF('Control Sample Data'!N56="","",IF(SUM('Control Sample Data'!N$3:N$98)&gt;10,IF(AND(ISNUMBER('Control Sample Data'!N56),'Control Sample Data'!N56&lt;$C$101,'Control Sample Data'!N56&gt;0),'Control Sample Data'!N56,$C$101),""))</f>
        <v/>
      </c>
      <c r="AC57" s="147">
        <f>IF(C57="","",IF(AND('miRNA Table'!$F$4="YES",'miRNA Table'!$F$6="YES"),C57-C$103,C57))</f>
        <v>21.06</v>
      </c>
      <c r="AD57" s="148">
        <f>IF(D57="","",IF(AND('miRNA Table'!$F$4="YES",'miRNA Table'!$F$6="YES"),D57-D$103,D57))</f>
        <v>21.1</v>
      </c>
      <c r="AE57" s="148">
        <f>IF(E57="","",IF(AND('miRNA Table'!$F$4="YES",'miRNA Table'!$F$6="YES"),E57-E$103,E57))</f>
        <v>21.07</v>
      </c>
      <c r="AF57" s="148" t="str">
        <f>IF(F57="","",IF(AND('miRNA Table'!$F$4="YES",'miRNA Table'!$F$6="YES"),F57-F$103,F57))</f>
        <v/>
      </c>
      <c r="AG57" s="148" t="str">
        <f>IF(G57="","",IF(AND('miRNA Table'!$F$4="YES",'miRNA Table'!$F$6="YES"),G57-G$103,G57))</f>
        <v/>
      </c>
      <c r="AH57" s="148" t="str">
        <f>IF(H57="","",IF(AND('miRNA Table'!$F$4="YES",'miRNA Table'!$F$6="YES"),H57-H$103,H57))</f>
        <v/>
      </c>
      <c r="AI57" s="148" t="str">
        <f>IF(I57="","",IF(AND('miRNA Table'!$F$4="YES",'miRNA Table'!$F$6="YES"),I57-I$103,I57))</f>
        <v/>
      </c>
      <c r="AJ57" s="148" t="str">
        <f>IF(J57="","",IF(AND('miRNA Table'!$F$4="YES",'miRNA Table'!$F$6="YES"),J57-J$103,J57))</f>
        <v/>
      </c>
      <c r="AK57" s="148" t="str">
        <f>IF(K57="","",IF(AND('miRNA Table'!$F$4="YES",'miRNA Table'!$F$6="YES"),K57-K$103,K57))</f>
        <v/>
      </c>
      <c r="AL57" s="148" t="str">
        <f>IF(L57="","",IF(AND('miRNA Table'!$F$4="YES",'miRNA Table'!$F$6="YES"),L57-L$103,L57))</f>
        <v/>
      </c>
      <c r="AM57" s="148" t="str">
        <f>IF(M57="","",IF(AND('miRNA Table'!$F$4="YES",'miRNA Table'!$F$6="YES"),M57-M$103,M57))</f>
        <v/>
      </c>
      <c r="AN57" s="149" t="str">
        <f>IF(N57="","",IF(AND('miRNA Table'!$F$4="YES",'miRNA Table'!$F$6="YES"),N57-N$103,N57))</f>
        <v/>
      </c>
      <c r="AO57" s="147">
        <f>IF(Q57="","",IF(AND('miRNA Table'!$F$4="YES",'miRNA Table'!$F$6="YES"),Q57-Q$103,Q57))</f>
        <v>34.14</v>
      </c>
      <c r="AP57" s="148">
        <f>IF(R57="","",IF(AND('miRNA Table'!$F$4="YES",'miRNA Table'!$F$6="YES"),R57-R$103,R57))</f>
        <v>34.4</v>
      </c>
      <c r="AQ57" s="148">
        <f>IF(S57="","",IF(AND('miRNA Table'!$F$4="YES",'miRNA Table'!$F$6="YES"),S57-S$103,S57))</f>
        <v>33.89</v>
      </c>
      <c r="AR57" s="148" t="str">
        <f>IF(T57="","",IF(AND('miRNA Table'!$F$4="YES",'miRNA Table'!$F$6="YES"),T57-T$103,T57))</f>
        <v/>
      </c>
      <c r="AS57" s="148" t="str">
        <f>IF(U57="","",IF(AND('miRNA Table'!$F$4="YES",'miRNA Table'!$F$6="YES"),U57-U$103,U57))</f>
        <v/>
      </c>
      <c r="AT57" s="148" t="str">
        <f>IF(V57="","",IF(AND('miRNA Table'!$F$4="YES",'miRNA Table'!$F$6="YES"),V57-V$103,V57))</f>
        <v/>
      </c>
      <c r="AU57" s="148" t="str">
        <f>IF(W57="","",IF(AND('miRNA Table'!$F$4="YES",'miRNA Table'!$F$6="YES"),W57-W$103,W57))</f>
        <v/>
      </c>
      <c r="AV57" s="148" t="str">
        <f>IF(X57="","",IF(AND('miRNA Table'!$F$4="YES",'miRNA Table'!$F$6="YES"),X57-X$103,X57))</f>
        <v/>
      </c>
      <c r="AW57" s="148" t="str">
        <f>IF(Y57="","",IF(AND('miRNA Table'!$F$4="YES",'miRNA Table'!$F$6="YES"),Y57-Y$103,Y57))</f>
        <v/>
      </c>
      <c r="AX57" s="148" t="str">
        <f>IF(Z57="","",IF(AND('miRNA Table'!$F$4="YES",'miRNA Table'!$F$6="YES"),Z57-Z$103,Z57))</f>
        <v/>
      </c>
      <c r="AY57" s="148" t="str">
        <f>IF(AA57="","",IF(AND('miRNA Table'!$F$4="YES",'miRNA Table'!$F$6="YES"),AA57-AA$103,AA57))</f>
        <v/>
      </c>
      <c r="AZ57" s="149" t="str">
        <f>IF(AB57="","",IF(AND('miRNA Table'!$F$4="YES",'miRNA Table'!$F$6="YES"),AB57-AB$103,AB57))</f>
        <v/>
      </c>
      <c r="BY57" s="111" t="str">
        <f t="shared" si="16"/>
        <v>hsa-miR-127-5p</v>
      </c>
      <c r="BZ57" s="112" t="s">
        <v>85</v>
      </c>
      <c r="CA57" s="113">
        <f t="shared" si="17"/>
        <v>1.5283333333333289</v>
      </c>
      <c r="CB57" s="113">
        <f t="shared" si="18"/>
        <v>1.4733333333333327</v>
      </c>
      <c r="CC57" s="113">
        <f t="shared" si="19"/>
        <v>1.4866666666666681</v>
      </c>
      <c r="CD57" s="113" t="str">
        <f t="shared" si="20"/>
        <v/>
      </c>
      <c r="CE57" s="113" t="str">
        <f t="shared" si="21"/>
        <v/>
      </c>
      <c r="CF57" s="113" t="str">
        <f t="shared" si="22"/>
        <v/>
      </c>
      <c r="CG57" s="113" t="str">
        <f t="shared" si="23"/>
        <v/>
      </c>
      <c r="CH57" s="113" t="str">
        <f t="shared" si="24"/>
        <v/>
      </c>
      <c r="CI57" s="113" t="str">
        <f t="shared" si="25"/>
        <v/>
      </c>
      <c r="CJ57" s="113" t="str">
        <f t="shared" si="26"/>
        <v/>
      </c>
      <c r="CK57" s="113" t="str">
        <f t="shared" si="27"/>
        <v/>
      </c>
      <c r="CL57" s="113" t="str">
        <f t="shared" si="28"/>
        <v/>
      </c>
      <c r="CM57" s="113">
        <f t="shared" si="29"/>
        <v>14.286666666666665</v>
      </c>
      <c r="CN57" s="113">
        <f t="shared" si="30"/>
        <v>14.668333333333333</v>
      </c>
      <c r="CO57" s="113">
        <f t="shared" si="31"/>
        <v>13.995000000000001</v>
      </c>
      <c r="CP57" s="113" t="str">
        <f t="shared" si="32"/>
        <v/>
      </c>
      <c r="CQ57" s="113" t="str">
        <f t="shared" si="33"/>
        <v/>
      </c>
      <c r="CR57" s="113" t="str">
        <f t="shared" si="34"/>
        <v/>
      </c>
      <c r="CS57" s="113" t="str">
        <f t="shared" si="35"/>
        <v/>
      </c>
      <c r="CT57" s="113" t="str">
        <f t="shared" si="36"/>
        <v/>
      </c>
      <c r="CU57" s="113" t="str">
        <f t="shared" si="37"/>
        <v/>
      </c>
      <c r="CV57" s="113" t="str">
        <f t="shared" si="38"/>
        <v/>
      </c>
      <c r="CW57" s="113" t="str">
        <f t="shared" si="39"/>
        <v/>
      </c>
      <c r="CX57" s="113" t="str">
        <f t="shared" si="40"/>
        <v/>
      </c>
      <c r="CY57" s="80">
        <f t="shared" si="41"/>
        <v>1.4961111111111098</v>
      </c>
      <c r="CZ57" s="80">
        <f t="shared" si="42"/>
        <v>14.316666666666668</v>
      </c>
      <c r="DA57" s="114" t="str">
        <f t="shared" si="43"/>
        <v>hsa-miR-127-5p</v>
      </c>
      <c r="DB57" s="112" t="s">
        <v>175</v>
      </c>
      <c r="DC57" s="115">
        <f t="shared" si="55"/>
        <v>0.34667763348726788</v>
      </c>
      <c r="DD57" s="115">
        <f t="shared" si="56"/>
        <v>0.36014921545793838</v>
      </c>
      <c r="DE57" s="115">
        <f t="shared" si="57"/>
        <v>0.35683606354271608</v>
      </c>
      <c r="DF57" s="115" t="str">
        <f t="shared" si="58"/>
        <v/>
      </c>
      <c r="DG57" s="115" t="str">
        <f t="shared" si="59"/>
        <v/>
      </c>
      <c r="DH57" s="115" t="str">
        <f t="shared" si="60"/>
        <v/>
      </c>
      <c r="DI57" s="115" t="str">
        <f t="shared" si="61"/>
        <v/>
      </c>
      <c r="DJ57" s="115" t="str">
        <f t="shared" si="62"/>
        <v/>
      </c>
      <c r="DK57" s="115" t="str">
        <f t="shared" si="63"/>
        <v/>
      </c>
      <c r="DL57" s="115" t="str">
        <f t="shared" si="64"/>
        <v/>
      </c>
      <c r="DM57" s="115" t="str">
        <f t="shared" si="44"/>
        <v/>
      </c>
      <c r="DN57" s="115" t="str">
        <f t="shared" si="45"/>
        <v/>
      </c>
      <c r="DO57" s="115">
        <f t="shared" si="66"/>
        <v>5.0036254784562507E-5</v>
      </c>
      <c r="DP57" s="115">
        <f t="shared" si="65"/>
        <v>3.8405345838588462E-5</v>
      </c>
      <c r="DQ57" s="115">
        <f t="shared" si="65"/>
        <v>6.1247054962738169E-5</v>
      </c>
      <c r="DR57" s="115" t="str">
        <f t="shared" si="65"/>
        <v/>
      </c>
      <c r="DS57" s="115" t="str">
        <f t="shared" si="65"/>
        <v/>
      </c>
      <c r="DT57" s="115" t="str">
        <f t="shared" si="65"/>
        <v/>
      </c>
      <c r="DU57" s="115" t="str">
        <f t="shared" si="50"/>
        <v/>
      </c>
      <c r="DV57" s="115" t="str">
        <f t="shared" si="50"/>
        <v/>
      </c>
      <c r="DW57" s="115" t="str">
        <f t="shared" si="50"/>
        <v/>
      </c>
      <c r="DX57" s="115" t="str">
        <f t="shared" si="48"/>
        <v/>
      </c>
      <c r="DY57" s="115" t="str">
        <f t="shared" si="46"/>
        <v/>
      </c>
      <c r="DZ57" s="115" t="str">
        <f t="shared" si="47"/>
        <v/>
      </c>
    </row>
    <row r="58" spans="1:130" ht="15" customHeight="1" x14ac:dyDescent="0.25">
      <c r="A58" s="119" t="str">
        <f>'miRNA Table'!C57</f>
        <v>hsa-miR-29a-3p</v>
      </c>
      <c r="B58" s="112" t="s">
        <v>86</v>
      </c>
      <c r="C58" s="113">
        <f>IF('Test Sample Data'!C57="","",IF(SUM('Test Sample Data'!C$3:C$98)&gt;10,IF(AND(ISNUMBER('Test Sample Data'!C57),'Test Sample Data'!C57&lt;$C$101,'Test Sample Data'!C57&gt;0),'Test Sample Data'!C57,$C$101),""))</f>
        <v>24.96</v>
      </c>
      <c r="D58" s="113">
        <f>IF('Test Sample Data'!D57="","",IF(SUM('Test Sample Data'!D$3:D$98)&gt;10,IF(AND(ISNUMBER('Test Sample Data'!D57),'Test Sample Data'!D57&lt;$C$101,'Test Sample Data'!D57&gt;0),'Test Sample Data'!D57,$C$101),""))</f>
        <v>25.11</v>
      </c>
      <c r="E58" s="113">
        <f>IF('Test Sample Data'!E57="","",IF(SUM('Test Sample Data'!E$3:E$98)&gt;10,IF(AND(ISNUMBER('Test Sample Data'!E57),'Test Sample Data'!E57&lt;$C$101,'Test Sample Data'!E57&gt;0),'Test Sample Data'!E57,$C$101),""))</f>
        <v>24.83</v>
      </c>
      <c r="F58" s="113" t="str">
        <f>IF('Test Sample Data'!F57="","",IF(SUM('Test Sample Data'!F$3:F$98)&gt;10,IF(AND(ISNUMBER('Test Sample Data'!F57),'Test Sample Data'!F57&lt;$C$101,'Test Sample Data'!F57&gt;0),'Test Sample Data'!F57,$C$101),""))</f>
        <v/>
      </c>
      <c r="G58" s="113" t="str">
        <f>IF('Test Sample Data'!G57="","",IF(SUM('Test Sample Data'!G$3:G$98)&gt;10,IF(AND(ISNUMBER('Test Sample Data'!G57),'Test Sample Data'!G57&lt;$C$101,'Test Sample Data'!G57&gt;0),'Test Sample Data'!G57,$C$101),""))</f>
        <v/>
      </c>
      <c r="H58" s="113" t="str">
        <f>IF('Test Sample Data'!H57="","",IF(SUM('Test Sample Data'!H$3:H$98)&gt;10,IF(AND(ISNUMBER('Test Sample Data'!H57),'Test Sample Data'!H57&lt;$C$101,'Test Sample Data'!H57&gt;0),'Test Sample Data'!H57,$C$101),""))</f>
        <v/>
      </c>
      <c r="I58" s="113" t="str">
        <f>IF('Test Sample Data'!I57="","",IF(SUM('Test Sample Data'!I$3:I$98)&gt;10,IF(AND(ISNUMBER('Test Sample Data'!I57),'Test Sample Data'!I57&lt;$C$101,'Test Sample Data'!I57&gt;0),'Test Sample Data'!I57,$C$101),""))</f>
        <v/>
      </c>
      <c r="J58" s="113" t="str">
        <f>IF('Test Sample Data'!J57="","",IF(SUM('Test Sample Data'!J$3:J$98)&gt;10,IF(AND(ISNUMBER('Test Sample Data'!J57),'Test Sample Data'!J57&lt;$C$101,'Test Sample Data'!J57&gt;0),'Test Sample Data'!J57,$C$101),""))</f>
        <v/>
      </c>
      <c r="K58" s="113" t="str">
        <f>IF('Test Sample Data'!K57="","",IF(SUM('Test Sample Data'!K$3:K$98)&gt;10,IF(AND(ISNUMBER('Test Sample Data'!K57),'Test Sample Data'!K57&lt;$C$101,'Test Sample Data'!K57&gt;0),'Test Sample Data'!K57,$C$101),""))</f>
        <v/>
      </c>
      <c r="L58" s="113" t="str">
        <f>IF('Test Sample Data'!L57="","",IF(SUM('Test Sample Data'!L$3:L$98)&gt;10,IF(AND(ISNUMBER('Test Sample Data'!L57),'Test Sample Data'!L57&lt;$C$101,'Test Sample Data'!L57&gt;0),'Test Sample Data'!L57,$C$101),""))</f>
        <v/>
      </c>
      <c r="M58" s="113" t="str">
        <f>IF('Test Sample Data'!M57="","",IF(SUM('Test Sample Data'!M$3:M$98)&gt;10,IF(AND(ISNUMBER('Test Sample Data'!M57),'Test Sample Data'!M57&lt;$C$101,'Test Sample Data'!M57&gt;0),'Test Sample Data'!M57,$C$101),""))</f>
        <v/>
      </c>
      <c r="N58" s="113" t="str">
        <f>IF('Test Sample Data'!N57="","",IF(SUM('Test Sample Data'!N$3:N$98)&gt;10,IF(AND(ISNUMBER('Test Sample Data'!N57),'Test Sample Data'!N57&lt;$C$101,'Test Sample Data'!N57&gt;0),'Test Sample Data'!N57,$C$101),""))</f>
        <v/>
      </c>
      <c r="O58" s="112" t="str">
        <f>'miRNA Table'!C57</f>
        <v>hsa-miR-29a-3p</v>
      </c>
      <c r="P58" s="112" t="s">
        <v>86</v>
      </c>
      <c r="Q58" s="113">
        <f>IF('Control Sample Data'!C57="","",IF(SUM('Control Sample Data'!C$3:C$98)&gt;10,IF(AND(ISNUMBER('Control Sample Data'!C57),'Control Sample Data'!C57&lt;$C$101,'Control Sample Data'!C57&gt;0),'Control Sample Data'!C57,$C$101),""))</f>
        <v>25.09</v>
      </c>
      <c r="R58" s="113">
        <f>IF('Control Sample Data'!D57="","",IF(SUM('Control Sample Data'!D$3:D$98)&gt;10,IF(AND(ISNUMBER('Control Sample Data'!D57),'Control Sample Data'!D57&lt;$C$101,'Control Sample Data'!D57&gt;0),'Control Sample Data'!D57,$C$101),""))</f>
        <v>25.03</v>
      </c>
      <c r="S58" s="113">
        <f>IF('Control Sample Data'!E57="","",IF(SUM('Control Sample Data'!E$3:E$98)&gt;10,IF(AND(ISNUMBER('Control Sample Data'!E57),'Control Sample Data'!E57&lt;$C$101,'Control Sample Data'!E57&gt;0),'Control Sample Data'!E57,$C$101),""))</f>
        <v>25.04</v>
      </c>
      <c r="T58" s="113" t="str">
        <f>IF('Control Sample Data'!F57="","",IF(SUM('Control Sample Data'!F$3:F$98)&gt;10,IF(AND(ISNUMBER('Control Sample Data'!F57),'Control Sample Data'!F57&lt;$C$101,'Control Sample Data'!F57&gt;0),'Control Sample Data'!F57,$C$101),""))</f>
        <v/>
      </c>
      <c r="U58" s="113" t="str">
        <f>IF('Control Sample Data'!G57="","",IF(SUM('Control Sample Data'!G$3:G$98)&gt;10,IF(AND(ISNUMBER('Control Sample Data'!G57),'Control Sample Data'!G57&lt;$C$101,'Control Sample Data'!G57&gt;0),'Control Sample Data'!G57,$C$101),""))</f>
        <v/>
      </c>
      <c r="V58" s="113" t="str">
        <f>IF('Control Sample Data'!H57="","",IF(SUM('Control Sample Data'!H$3:H$98)&gt;10,IF(AND(ISNUMBER('Control Sample Data'!H57),'Control Sample Data'!H57&lt;$C$101,'Control Sample Data'!H57&gt;0),'Control Sample Data'!H57,$C$101),""))</f>
        <v/>
      </c>
      <c r="W58" s="113" t="str">
        <f>IF('Control Sample Data'!I57="","",IF(SUM('Control Sample Data'!I$3:I$98)&gt;10,IF(AND(ISNUMBER('Control Sample Data'!I57),'Control Sample Data'!I57&lt;$C$101,'Control Sample Data'!I57&gt;0),'Control Sample Data'!I57,$C$101),""))</f>
        <v/>
      </c>
      <c r="X58" s="113" t="str">
        <f>IF('Control Sample Data'!J57="","",IF(SUM('Control Sample Data'!J$3:J$98)&gt;10,IF(AND(ISNUMBER('Control Sample Data'!J57),'Control Sample Data'!J57&lt;$C$101,'Control Sample Data'!J57&gt;0),'Control Sample Data'!J57,$C$101),""))</f>
        <v/>
      </c>
      <c r="Y58" s="113" t="str">
        <f>IF('Control Sample Data'!K57="","",IF(SUM('Control Sample Data'!K$3:K$98)&gt;10,IF(AND(ISNUMBER('Control Sample Data'!K57),'Control Sample Data'!K57&lt;$C$101,'Control Sample Data'!K57&gt;0),'Control Sample Data'!K57,$C$101),""))</f>
        <v/>
      </c>
      <c r="Z58" s="113" t="str">
        <f>IF('Control Sample Data'!L57="","",IF(SUM('Control Sample Data'!L$3:L$98)&gt;10,IF(AND(ISNUMBER('Control Sample Data'!L57),'Control Sample Data'!L57&lt;$C$101,'Control Sample Data'!L57&gt;0),'Control Sample Data'!L57,$C$101),""))</f>
        <v/>
      </c>
      <c r="AA58" s="113" t="str">
        <f>IF('Control Sample Data'!M57="","",IF(SUM('Control Sample Data'!M$3:M$98)&gt;10,IF(AND(ISNUMBER('Control Sample Data'!M57),'Control Sample Data'!M57&lt;$C$101,'Control Sample Data'!M57&gt;0),'Control Sample Data'!M57,$C$101),""))</f>
        <v/>
      </c>
      <c r="AB58" s="144" t="str">
        <f>IF('Control Sample Data'!N57="","",IF(SUM('Control Sample Data'!N$3:N$98)&gt;10,IF(AND(ISNUMBER('Control Sample Data'!N57),'Control Sample Data'!N57&lt;$C$101,'Control Sample Data'!N57&gt;0),'Control Sample Data'!N57,$C$101),""))</f>
        <v/>
      </c>
      <c r="AC58" s="147">
        <f>IF(C58="","",IF(AND('miRNA Table'!$F$4="YES",'miRNA Table'!$F$6="YES"),C58-C$103,C58))</f>
        <v>24.96</v>
      </c>
      <c r="AD58" s="148">
        <f>IF(D58="","",IF(AND('miRNA Table'!$F$4="YES",'miRNA Table'!$F$6="YES"),D58-D$103,D58))</f>
        <v>25.11</v>
      </c>
      <c r="AE58" s="148">
        <f>IF(E58="","",IF(AND('miRNA Table'!$F$4="YES",'miRNA Table'!$F$6="YES"),E58-E$103,E58))</f>
        <v>24.83</v>
      </c>
      <c r="AF58" s="148" t="str">
        <f>IF(F58="","",IF(AND('miRNA Table'!$F$4="YES",'miRNA Table'!$F$6="YES"),F58-F$103,F58))</f>
        <v/>
      </c>
      <c r="AG58" s="148" t="str">
        <f>IF(G58="","",IF(AND('miRNA Table'!$F$4="YES",'miRNA Table'!$F$6="YES"),G58-G$103,G58))</f>
        <v/>
      </c>
      <c r="AH58" s="148" t="str">
        <f>IF(H58="","",IF(AND('miRNA Table'!$F$4="YES",'miRNA Table'!$F$6="YES"),H58-H$103,H58))</f>
        <v/>
      </c>
      <c r="AI58" s="148" t="str">
        <f>IF(I58="","",IF(AND('miRNA Table'!$F$4="YES",'miRNA Table'!$F$6="YES"),I58-I$103,I58))</f>
        <v/>
      </c>
      <c r="AJ58" s="148" t="str">
        <f>IF(J58="","",IF(AND('miRNA Table'!$F$4="YES",'miRNA Table'!$F$6="YES"),J58-J$103,J58))</f>
        <v/>
      </c>
      <c r="AK58" s="148" t="str">
        <f>IF(K58="","",IF(AND('miRNA Table'!$F$4="YES",'miRNA Table'!$F$6="YES"),K58-K$103,K58))</f>
        <v/>
      </c>
      <c r="AL58" s="148" t="str">
        <f>IF(L58="","",IF(AND('miRNA Table'!$F$4="YES",'miRNA Table'!$F$6="YES"),L58-L$103,L58))</f>
        <v/>
      </c>
      <c r="AM58" s="148" t="str">
        <f>IF(M58="","",IF(AND('miRNA Table'!$F$4="YES",'miRNA Table'!$F$6="YES"),M58-M$103,M58))</f>
        <v/>
      </c>
      <c r="AN58" s="149" t="str">
        <f>IF(N58="","",IF(AND('miRNA Table'!$F$4="YES",'miRNA Table'!$F$6="YES"),N58-N$103,N58))</f>
        <v/>
      </c>
      <c r="AO58" s="147">
        <f>IF(Q58="","",IF(AND('miRNA Table'!$F$4="YES",'miRNA Table'!$F$6="YES"),Q58-Q$103,Q58))</f>
        <v>25.09</v>
      </c>
      <c r="AP58" s="148">
        <f>IF(R58="","",IF(AND('miRNA Table'!$F$4="YES",'miRNA Table'!$F$6="YES"),R58-R$103,R58))</f>
        <v>25.03</v>
      </c>
      <c r="AQ58" s="148">
        <f>IF(S58="","",IF(AND('miRNA Table'!$F$4="YES",'miRNA Table'!$F$6="YES"),S58-S$103,S58))</f>
        <v>25.04</v>
      </c>
      <c r="AR58" s="148" t="str">
        <f>IF(T58="","",IF(AND('miRNA Table'!$F$4="YES",'miRNA Table'!$F$6="YES"),T58-T$103,T58))</f>
        <v/>
      </c>
      <c r="AS58" s="148" t="str">
        <f>IF(U58="","",IF(AND('miRNA Table'!$F$4="YES",'miRNA Table'!$F$6="YES"),U58-U$103,U58))</f>
        <v/>
      </c>
      <c r="AT58" s="148" t="str">
        <f>IF(V58="","",IF(AND('miRNA Table'!$F$4="YES",'miRNA Table'!$F$6="YES"),V58-V$103,V58))</f>
        <v/>
      </c>
      <c r="AU58" s="148" t="str">
        <f>IF(W58="","",IF(AND('miRNA Table'!$F$4="YES",'miRNA Table'!$F$6="YES"),W58-W$103,W58))</f>
        <v/>
      </c>
      <c r="AV58" s="148" t="str">
        <f>IF(X58="","",IF(AND('miRNA Table'!$F$4="YES",'miRNA Table'!$F$6="YES"),X58-X$103,X58))</f>
        <v/>
      </c>
      <c r="AW58" s="148" t="str">
        <f>IF(Y58="","",IF(AND('miRNA Table'!$F$4="YES",'miRNA Table'!$F$6="YES"),Y58-Y$103,Y58))</f>
        <v/>
      </c>
      <c r="AX58" s="148" t="str">
        <f>IF(Z58="","",IF(AND('miRNA Table'!$F$4="YES",'miRNA Table'!$F$6="YES"),Z58-Z$103,Z58))</f>
        <v/>
      </c>
      <c r="AY58" s="148" t="str">
        <f>IF(AA58="","",IF(AND('miRNA Table'!$F$4="YES",'miRNA Table'!$F$6="YES"),AA58-AA$103,AA58))</f>
        <v/>
      </c>
      <c r="AZ58" s="149" t="str">
        <f>IF(AB58="","",IF(AND('miRNA Table'!$F$4="YES",'miRNA Table'!$F$6="YES"),AB58-AB$103,AB58))</f>
        <v/>
      </c>
      <c r="BY58" s="111" t="str">
        <f t="shared" si="16"/>
        <v>hsa-miR-29a-3p</v>
      </c>
      <c r="BZ58" s="112" t="s">
        <v>86</v>
      </c>
      <c r="CA58" s="113">
        <f t="shared" si="17"/>
        <v>5.428333333333331</v>
      </c>
      <c r="CB58" s="113">
        <f t="shared" si="18"/>
        <v>5.4833333333333307</v>
      </c>
      <c r="CC58" s="113">
        <f t="shared" si="19"/>
        <v>5.2466666666666661</v>
      </c>
      <c r="CD58" s="113" t="str">
        <f t="shared" si="20"/>
        <v/>
      </c>
      <c r="CE58" s="113" t="str">
        <f t="shared" si="21"/>
        <v/>
      </c>
      <c r="CF58" s="113" t="str">
        <f t="shared" si="22"/>
        <v/>
      </c>
      <c r="CG58" s="113" t="str">
        <f t="shared" si="23"/>
        <v/>
      </c>
      <c r="CH58" s="113" t="str">
        <f t="shared" si="24"/>
        <v/>
      </c>
      <c r="CI58" s="113" t="str">
        <f t="shared" si="25"/>
        <v/>
      </c>
      <c r="CJ58" s="113" t="str">
        <f t="shared" si="26"/>
        <v/>
      </c>
      <c r="CK58" s="113" t="str">
        <f t="shared" si="27"/>
        <v/>
      </c>
      <c r="CL58" s="113" t="str">
        <f t="shared" si="28"/>
        <v/>
      </c>
      <c r="CM58" s="113">
        <f t="shared" si="29"/>
        <v>5.2366666666666646</v>
      </c>
      <c r="CN58" s="113">
        <f t="shared" si="30"/>
        <v>5.2983333333333356</v>
      </c>
      <c r="CO58" s="113">
        <f t="shared" si="31"/>
        <v>5.1449999999999996</v>
      </c>
      <c r="CP58" s="113" t="str">
        <f t="shared" si="32"/>
        <v/>
      </c>
      <c r="CQ58" s="113" t="str">
        <f t="shared" si="33"/>
        <v/>
      </c>
      <c r="CR58" s="113" t="str">
        <f t="shared" si="34"/>
        <v/>
      </c>
      <c r="CS58" s="113" t="str">
        <f t="shared" si="35"/>
        <v/>
      </c>
      <c r="CT58" s="113" t="str">
        <f t="shared" si="36"/>
        <v/>
      </c>
      <c r="CU58" s="113" t="str">
        <f t="shared" si="37"/>
        <v/>
      </c>
      <c r="CV58" s="113" t="str">
        <f t="shared" si="38"/>
        <v/>
      </c>
      <c r="CW58" s="113" t="str">
        <f t="shared" si="39"/>
        <v/>
      </c>
      <c r="CX58" s="113" t="str">
        <f t="shared" si="40"/>
        <v/>
      </c>
      <c r="CY58" s="80">
        <f t="shared" si="41"/>
        <v>5.3861111111111093</v>
      </c>
      <c r="CZ58" s="80">
        <f t="shared" si="42"/>
        <v>5.2266666666666666</v>
      </c>
      <c r="DA58" s="114" t="str">
        <f t="shared" si="43"/>
        <v>hsa-miR-29a-3p</v>
      </c>
      <c r="DB58" s="112" t="s">
        <v>176</v>
      </c>
      <c r="DC58" s="115">
        <f t="shared" si="55"/>
        <v>2.3222492976658533E-2</v>
      </c>
      <c r="DD58" s="115">
        <f t="shared" si="56"/>
        <v>2.2353842694300956E-2</v>
      </c>
      <c r="DE58" s="115">
        <f t="shared" si="57"/>
        <v>2.6338798273584374E-2</v>
      </c>
      <c r="DF58" s="115" t="str">
        <f t="shared" si="58"/>
        <v/>
      </c>
      <c r="DG58" s="115" t="str">
        <f t="shared" si="59"/>
        <v/>
      </c>
      <c r="DH58" s="115" t="str">
        <f t="shared" si="60"/>
        <v/>
      </c>
      <c r="DI58" s="115" t="str">
        <f t="shared" si="61"/>
        <v/>
      </c>
      <c r="DJ58" s="115" t="str">
        <f t="shared" si="62"/>
        <v/>
      </c>
      <c r="DK58" s="115" t="str">
        <f t="shared" si="63"/>
        <v/>
      </c>
      <c r="DL58" s="115" t="str">
        <f t="shared" si="64"/>
        <v/>
      </c>
      <c r="DM58" s="115" t="str">
        <f t="shared" si="44"/>
        <v/>
      </c>
      <c r="DN58" s="115" t="str">
        <f t="shared" si="45"/>
        <v/>
      </c>
      <c r="DO58" s="115">
        <f t="shared" si="66"/>
        <v>2.6521999103410129E-2</v>
      </c>
      <c r="DP58" s="115">
        <f t="shared" si="65"/>
        <v>2.5412227791929112E-2</v>
      </c>
      <c r="DQ58" s="115">
        <f t="shared" si="65"/>
        <v>2.8261855548784017E-2</v>
      </c>
      <c r="DR58" s="115" t="str">
        <f t="shared" si="65"/>
        <v/>
      </c>
      <c r="DS58" s="115" t="str">
        <f t="shared" si="65"/>
        <v/>
      </c>
      <c r="DT58" s="115" t="str">
        <f t="shared" si="65"/>
        <v/>
      </c>
      <c r="DU58" s="115" t="str">
        <f t="shared" si="50"/>
        <v/>
      </c>
      <c r="DV58" s="115" t="str">
        <f t="shared" si="50"/>
        <v/>
      </c>
      <c r="DW58" s="115" t="str">
        <f t="shared" si="50"/>
        <v/>
      </c>
      <c r="DX58" s="115" t="str">
        <f t="shared" si="48"/>
        <v/>
      </c>
      <c r="DY58" s="115" t="str">
        <f t="shared" si="46"/>
        <v/>
      </c>
      <c r="DZ58" s="115" t="str">
        <f t="shared" si="47"/>
        <v/>
      </c>
    </row>
    <row r="59" spans="1:130" ht="15" customHeight="1" x14ac:dyDescent="0.25">
      <c r="A59" s="119" t="str">
        <f>'miRNA Table'!C58</f>
        <v>hsa-miR-191-5p</v>
      </c>
      <c r="B59" s="112" t="s">
        <v>87</v>
      </c>
      <c r="C59" s="113">
        <f>IF('Test Sample Data'!C58="","",IF(SUM('Test Sample Data'!C$3:C$98)&gt;10,IF(AND(ISNUMBER('Test Sample Data'!C58),'Test Sample Data'!C58&lt;$C$101,'Test Sample Data'!C58&gt;0),'Test Sample Data'!C58,$C$101),""))</f>
        <v>19.45</v>
      </c>
      <c r="D59" s="113">
        <f>IF('Test Sample Data'!D58="","",IF(SUM('Test Sample Data'!D$3:D$98)&gt;10,IF(AND(ISNUMBER('Test Sample Data'!D58),'Test Sample Data'!D58&lt;$C$101,'Test Sample Data'!D58&gt;0),'Test Sample Data'!D58,$C$101),""))</f>
        <v>19.559999999999999</v>
      </c>
      <c r="E59" s="113">
        <f>IF('Test Sample Data'!E58="","",IF(SUM('Test Sample Data'!E$3:E$98)&gt;10,IF(AND(ISNUMBER('Test Sample Data'!E58),'Test Sample Data'!E58&lt;$C$101,'Test Sample Data'!E58&gt;0),'Test Sample Data'!E58,$C$101),""))</f>
        <v>19.579999999999998</v>
      </c>
      <c r="F59" s="113" t="str">
        <f>IF('Test Sample Data'!F58="","",IF(SUM('Test Sample Data'!F$3:F$98)&gt;10,IF(AND(ISNUMBER('Test Sample Data'!F58),'Test Sample Data'!F58&lt;$C$101,'Test Sample Data'!F58&gt;0),'Test Sample Data'!F58,$C$101),""))</f>
        <v/>
      </c>
      <c r="G59" s="113" t="str">
        <f>IF('Test Sample Data'!G58="","",IF(SUM('Test Sample Data'!G$3:G$98)&gt;10,IF(AND(ISNUMBER('Test Sample Data'!G58),'Test Sample Data'!G58&lt;$C$101,'Test Sample Data'!G58&gt;0),'Test Sample Data'!G58,$C$101),""))</f>
        <v/>
      </c>
      <c r="H59" s="113" t="str">
        <f>IF('Test Sample Data'!H58="","",IF(SUM('Test Sample Data'!H$3:H$98)&gt;10,IF(AND(ISNUMBER('Test Sample Data'!H58),'Test Sample Data'!H58&lt;$C$101,'Test Sample Data'!H58&gt;0),'Test Sample Data'!H58,$C$101),""))</f>
        <v/>
      </c>
      <c r="I59" s="113" t="str">
        <f>IF('Test Sample Data'!I58="","",IF(SUM('Test Sample Data'!I$3:I$98)&gt;10,IF(AND(ISNUMBER('Test Sample Data'!I58),'Test Sample Data'!I58&lt;$C$101,'Test Sample Data'!I58&gt;0),'Test Sample Data'!I58,$C$101),""))</f>
        <v/>
      </c>
      <c r="J59" s="113" t="str">
        <f>IF('Test Sample Data'!J58="","",IF(SUM('Test Sample Data'!J$3:J$98)&gt;10,IF(AND(ISNUMBER('Test Sample Data'!J58),'Test Sample Data'!J58&lt;$C$101,'Test Sample Data'!J58&gt;0),'Test Sample Data'!J58,$C$101),""))</f>
        <v/>
      </c>
      <c r="K59" s="113" t="str">
        <f>IF('Test Sample Data'!K58="","",IF(SUM('Test Sample Data'!K$3:K$98)&gt;10,IF(AND(ISNUMBER('Test Sample Data'!K58),'Test Sample Data'!K58&lt;$C$101,'Test Sample Data'!K58&gt;0),'Test Sample Data'!K58,$C$101),""))</f>
        <v/>
      </c>
      <c r="L59" s="113" t="str">
        <f>IF('Test Sample Data'!L58="","",IF(SUM('Test Sample Data'!L$3:L$98)&gt;10,IF(AND(ISNUMBER('Test Sample Data'!L58),'Test Sample Data'!L58&lt;$C$101,'Test Sample Data'!L58&gt;0),'Test Sample Data'!L58,$C$101),""))</f>
        <v/>
      </c>
      <c r="M59" s="113" t="str">
        <f>IF('Test Sample Data'!M58="","",IF(SUM('Test Sample Data'!M$3:M$98)&gt;10,IF(AND(ISNUMBER('Test Sample Data'!M58),'Test Sample Data'!M58&lt;$C$101,'Test Sample Data'!M58&gt;0),'Test Sample Data'!M58,$C$101),""))</f>
        <v/>
      </c>
      <c r="N59" s="113" t="str">
        <f>IF('Test Sample Data'!N58="","",IF(SUM('Test Sample Data'!N$3:N$98)&gt;10,IF(AND(ISNUMBER('Test Sample Data'!N58),'Test Sample Data'!N58&lt;$C$101,'Test Sample Data'!N58&gt;0),'Test Sample Data'!N58,$C$101),""))</f>
        <v/>
      </c>
      <c r="O59" s="112" t="str">
        <f>'miRNA Table'!C58</f>
        <v>hsa-miR-191-5p</v>
      </c>
      <c r="P59" s="112" t="s">
        <v>87</v>
      </c>
      <c r="Q59" s="113">
        <f>IF('Control Sample Data'!C58="","",IF(SUM('Control Sample Data'!C$3:C$98)&gt;10,IF(AND(ISNUMBER('Control Sample Data'!C58),'Control Sample Data'!C58&lt;$C$101,'Control Sample Data'!C58&gt;0),'Control Sample Data'!C58,$C$101),""))</f>
        <v>35</v>
      </c>
      <c r="R59" s="113">
        <f>IF('Control Sample Data'!D58="","",IF(SUM('Control Sample Data'!D$3:D$98)&gt;10,IF(AND(ISNUMBER('Control Sample Data'!D58),'Control Sample Data'!D58&lt;$C$101,'Control Sample Data'!D58&gt;0),'Control Sample Data'!D58,$C$101),""))</f>
        <v>34.299999999999997</v>
      </c>
      <c r="S59" s="113">
        <f>IF('Control Sample Data'!E58="","",IF(SUM('Control Sample Data'!E$3:E$98)&gt;10,IF(AND(ISNUMBER('Control Sample Data'!E58),'Control Sample Data'!E58&lt;$C$101,'Control Sample Data'!E58&gt;0),'Control Sample Data'!E58,$C$101),""))</f>
        <v>34.369999999999997</v>
      </c>
      <c r="T59" s="113" t="str">
        <f>IF('Control Sample Data'!F58="","",IF(SUM('Control Sample Data'!F$3:F$98)&gt;10,IF(AND(ISNUMBER('Control Sample Data'!F58),'Control Sample Data'!F58&lt;$C$101,'Control Sample Data'!F58&gt;0),'Control Sample Data'!F58,$C$101),""))</f>
        <v/>
      </c>
      <c r="U59" s="113" t="str">
        <f>IF('Control Sample Data'!G58="","",IF(SUM('Control Sample Data'!G$3:G$98)&gt;10,IF(AND(ISNUMBER('Control Sample Data'!G58),'Control Sample Data'!G58&lt;$C$101,'Control Sample Data'!G58&gt;0),'Control Sample Data'!G58,$C$101),""))</f>
        <v/>
      </c>
      <c r="V59" s="113" t="str">
        <f>IF('Control Sample Data'!H58="","",IF(SUM('Control Sample Data'!H$3:H$98)&gt;10,IF(AND(ISNUMBER('Control Sample Data'!H58),'Control Sample Data'!H58&lt;$C$101,'Control Sample Data'!H58&gt;0),'Control Sample Data'!H58,$C$101),""))</f>
        <v/>
      </c>
      <c r="W59" s="113" t="str">
        <f>IF('Control Sample Data'!I58="","",IF(SUM('Control Sample Data'!I$3:I$98)&gt;10,IF(AND(ISNUMBER('Control Sample Data'!I58),'Control Sample Data'!I58&lt;$C$101,'Control Sample Data'!I58&gt;0),'Control Sample Data'!I58,$C$101),""))</f>
        <v/>
      </c>
      <c r="X59" s="113" t="str">
        <f>IF('Control Sample Data'!J58="","",IF(SUM('Control Sample Data'!J$3:J$98)&gt;10,IF(AND(ISNUMBER('Control Sample Data'!J58),'Control Sample Data'!J58&lt;$C$101,'Control Sample Data'!J58&gt;0),'Control Sample Data'!J58,$C$101),""))</f>
        <v/>
      </c>
      <c r="Y59" s="113" t="str">
        <f>IF('Control Sample Data'!K58="","",IF(SUM('Control Sample Data'!K$3:K$98)&gt;10,IF(AND(ISNUMBER('Control Sample Data'!K58),'Control Sample Data'!K58&lt;$C$101,'Control Sample Data'!K58&gt;0),'Control Sample Data'!K58,$C$101),""))</f>
        <v/>
      </c>
      <c r="Z59" s="113" t="str">
        <f>IF('Control Sample Data'!L58="","",IF(SUM('Control Sample Data'!L$3:L$98)&gt;10,IF(AND(ISNUMBER('Control Sample Data'!L58),'Control Sample Data'!L58&lt;$C$101,'Control Sample Data'!L58&gt;0),'Control Sample Data'!L58,$C$101),""))</f>
        <v/>
      </c>
      <c r="AA59" s="113" t="str">
        <f>IF('Control Sample Data'!M58="","",IF(SUM('Control Sample Data'!M$3:M$98)&gt;10,IF(AND(ISNUMBER('Control Sample Data'!M58),'Control Sample Data'!M58&lt;$C$101,'Control Sample Data'!M58&gt;0),'Control Sample Data'!M58,$C$101),""))</f>
        <v/>
      </c>
      <c r="AB59" s="144" t="str">
        <f>IF('Control Sample Data'!N58="","",IF(SUM('Control Sample Data'!N$3:N$98)&gt;10,IF(AND(ISNUMBER('Control Sample Data'!N58),'Control Sample Data'!N58&lt;$C$101,'Control Sample Data'!N58&gt;0),'Control Sample Data'!N58,$C$101),""))</f>
        <v/>
      </c>
      <c r="AC59" s="147">
        <f>IF(C59="","",IF(AND('miRNA Table'!$F$4="YES",'miRNA Table'!$F$6="YES"),C59-C$103,C59))</f>
        <v>19.45</v>
      </c>
      <c r="AD59" s="148">
        <f>IF(D59="","",IF(AND('miRNA Table'!$F$4="YES",'miRNA Table'!$F$6="YES"),D59-D$103,D59))</f>
        <v>19.559999999999999</v>
      </c>
      <c r="AE59" s="148">
        <f>IF(E59="","",IF(AND('miRNA Table'!$F$4="YES",'miRNA Table'!$F$6="YES"),E59-E$103,E59))</f>
        <v>19.579999999999998</v>
      </c>
      <c r="AF59" s="148" t="str">
        <f>IF(F59="","",IF(AND('miRNA Table'!$F$4="YES",'miRNA Table'!$F$6="YES"),F59-F$103,F59))</f>
        <v/>
      </c>
      <c r="AG59" s="148" t="str">
        <f>IF(G59="","",IF(AND('miRNA Table'!$F$4="YES",'miRNA Table'!$F$6="YES"),G59-G$103,G59))</f>
        <v/>
      </c>
      <c r="AH59" s="148" t="str">
        <f>IF(H59="","",IF(AND('miRNA Table'!$F$4="YES",'miRNA Table'!$F$6="YES"),H59-H$103,H59))</f>
        <v/>
      </c>
      <c r="AI59" s="148" t="str">
        <f>IF(I59="","",IF(AND('miRNA Table'!$F$4="YES",'miRNA Table'!$F$6="YES"),I59-I$103,I59))</f>
        <v/>
      </c>
      <c r="AJ59" s="148" t="str">
        <f>IF(J59="","",IF(AND('miRNA Table'!$F$4="YES",'miRNA Table'!$F$6="YES"),J59-J$103,J59))</f>
        <v/>
      </c>
      <c r="AK59" s="148" t="str">
        <f>IF(K59="","",IF(AND('miRNA Table'!$F$4="YES",'miRNA Table'!$F$6="YES"),K59-K$103,K59))</f>
        <v/>
      </c>
      <c r="AL59" s="148" t="str">
        <f>IF(L59="","",IF(AND('miRNA Table'!$F$4="YES",'miRNA Table'!$F$6="YES"),L59-L$103,L59))</f>
        <v/>
      </c>
      <c r="AM59" s="148" t="str">
        <f>IF(M59="","",IF(AND('miRNA Table'!$F$4="YES",'miRNA Table'!$F$6="YES"),M59-M$103,M59))</f>
        <v/>
      </c>
      <c r="AN59" s="149" t="str">
        <f>IF(N59="","",IF(AND('miRNA Table'!$F$4="YES",'miRNA Table'!$F$6="YES"),N59-N$103,N59))</f>
        <v/>
      </c>
      <c r="AO59" s="147">
        <f>IF(Q59="","",IF(AND('miRNA Table'!$F$4="YES",'miRNA Table'!$F$6="YES"),Q59-Q$103,Q59))</f>
        <v>35</v>
      </c>
      <c r="AP59" s="148">
        <f>IF(R59="","",IF(AND('miRNA Table'!$F$4="YES",'miRNA Table'!$F$6="YES"),R59-R$103,R59))</f>
        <v>34.299999999999997</v>
      </c>
      <c r="AQ59" s="148">
        <f>IF(S59="","",IF(AND('miRNA Table'!$F$4="YES",'miRNA Table'!$F$6="YES"),S59-S$103,S59))</f>
        <v>34.369999999999997</v>
      </c>
      <c r="AR59" s="148" t="str">
        <f>IF(T59="","",IF(AND('miRNA Table'!$F$4="YES",'miRNA Table'!$F$6="YES"),T59-T$103,T59))</f>
        <v/>
      </c>
      <c r="AS59" s="148" t="str">
        <f>IF(U59="","",IF(AND('miRNA Table'!$F$4="YES",'miRNA Table'!$F$6="YES"),U59-U$103,U59))</f>
        <v/>
      </c>
      <c r="AT59" s="148" t="str">
        <f>IF(V59="","",IF(AND('miRNA Table'!$F$4="YES",'miRNA Table'!$F$6="YES"),V59-V$103,V59))</f>
        <v/>
      </c>
      <c r="AU59" s="148" t="str">
        <f>IF(W59="","",IF(AND('miRNA Table'!$F$4="YES",'miRNA Table'!$F$6="YES"),W59-W$103,W59))</f>
        <v/>
      </c>
      <c r="AV59" s="148" t="str">
        <f>IF(X59="","",IF(AND('miRNA Table'!$F$4="YES",'miRNA Table'!$F$6="YES"),X59-X$103,X59))</f>
        <v/>
      </c>
      <c r="AW59" s="148" t="str">
        <f>IF(Y59="","",IF(AND('miRNA Table'!$F$4="YES",'miRNA Table'!$F$6="YES"),Y59-Y$103,Y59))</f>
        <v/>
      </c>
      <c r="AX59" s="148" t="str">
        <f>IF(Z59="","",IF(AND('miRNA Table'!$F$4="YES",'miRNA Table'!$F$6="YES"),Z59-Z$103,Z59))</f>
        <v/>
      </c>
      <c r="AY59" s="148" t="str">
        <f>IF(AA59="","",IF(AND('miRNA Table'!$F$4="YES",'miRNA Table'!$F$6="YES"),AA59-AA$103,AA59))</f>
        <v/>
      </c>
      <c r="AZ59" s="149" t="str">
        <f>IF(AB59="","",IF(AND('miRNA Table'!$F$4="YES",'miRNA Table'!$F$6="YES"),AB59-AB$103,AB59))</f>
        <v/>
      </c>
      <c r="BY59" s="111" t="str">
        <f t="shared" si="16"/>
        <v>hsa-miR-191-5p</v>
      </c>
      <c r="BZ59" s="112" t="s">
        <v>87</v>
      </c>
      <c r="CA59" s="113">
        <f t="shared" si="17"/>
        <v>-8.1666666666670551E-2</v>
      </c>
      <c r="CB59" s="113">
        <f t="shared" si="18"/>
        <v>-6.6666666666669983E-2</v>
      </c>
      <c r="CC59" s="113">
        <f t="shared" si="19"/>
        <v>-3.3333333333338544E-3</v>
      </c>
      <c r="CD59" s="113" t="str">
        <f t="shared" si="20"/>
        <v/>
      </c>
      <c r="CE59" s="113" t="str">
        <f t="shared" si="21"/>
        <v/>
      </c>
      <c r="CF59" s="113" t="str">
        <f t="shared" si="22"/>
        <v/>
      </c>
      <c r="CG59" s="113" t="str">
        <f t="shared" si="23"/>
        <v/>
      </c>
      <c r="CH59" s="113" t="str">
        <f t="shared" si="24"/>
        <v/>
      </c>
      <c r="CI59" s="113" t="str">
        <f t="shared" si="25"/>
        <v/>
      </c>
      <c r="CJ59" s="113" t="str">
        <f t="shared" si="26"/>
        <v/>
      </c>
      <c r="CK59" s="113" t="str">
        <f t="shared" si="27"/>
        <v/>
      </c>
      <c r="CL59" s="113" t="str">
        <f t="shared" si="28"/>
        <v/>
      </c>
      <c r="CM59" s="113">
        <f t="shared" si="29"/>
        <v>15.146666666666665</v>
      </c>
      <c r="CN59" s="113">
        <f t="shared" si="30"/>
        <v>14.568333333333332</v>
      </c>
      <c r="CO59" s="113">
        <f t="shared" si="31"/>
        <v>14.474999999999998</v>
      </c>
      <c r="CP59" s="113" t="str">
        <f t="shared" si="32"/>
        <v/>
      </c>
      <c r="CQ59" s="113" t="str">
        <f t="shared" si="33"/>
        <v/>
      </c>
      <c r="CR59" s="113" t="str">
        <f t="shared" si="34"/>
        <v/>
      </c>
      <c r="CS59" s="113" t="str">
        <f t="shared" si="35"/>
        <v/>
      </c>
      <c r="CT59" s="113" t="str">
        <f t="shared" si="36"/>
        <v/>
      </c>
      <c r="CU59" s="113" t="str">
        <f t="shared" si="37"/>
        <v/>
      </c>
      <c r="CV59" s="113" t="str">
        <f t="shared" si="38"/>
        <v/>
      </c>
      <c r="CW59" s="113" t="str">
        <f t="shared" si="39"/>
        <v/>
      </c>
      <c r="CX59" s="113" t="str">
        <f t="shared" si="40"/>
        <v/>
      </c>
      <c r="CY59" s="80">
        <f t="shared" si="41"/>
        <v>-5.0555555555558129E-2</v>
      </c>
      <c r="CZ59" s="80">
        <f t="shared" si="42"/>
        <v>14.729999999999999</v>
      </c>
      <c r="DA59" s="114" t="str">
        <f t="shared" si="43"/>
        <v>hsa-miR-191-5p</v>
      </c>
      <c r="DB59" s="112" t="s">
        <v>177</v>
      </c>
      <c r="DC59" s="115">
        <f t="shared" si="55"/>
        <v>1.0582398613011916</v>
      </c>
      <c r="DD59" s="115">
        <f t="shared" si="56"/>
        <v>1.0472941228206292</v>
      </c>
      <c r="DE59" s="115">
        <f t="shared" si="57"/>
        <v>1.0023131618421732</v>
      </c>
      <c r="DF59" s="115" t="str">
        <f t="shared" si="58"/>
        <v/>
      </c>
      <c r="DG59" s="115" t="str">
        <f t="shared" si="59"/>
        <v/>
      </c>
      <c r="DH59" s="115" t="str">
        <f t="shared" si="60"/>
        <v/>
      </c>
      <c r="DI59" s="115" t="str">
        <f t="shared" si="61"/>
        <v/>
      </c>
      <c r="DJ59" s="115" t="str">
        <f t="shared" si="62"/>
        <v/>
      </c>
      <c r="DK59" s="115" t="str">
        <f t="shared" si="63"/>
        <v/>
      </c>
      <c r="DL59" s="115" t="str">
        <f t="shared" si="64"/>
        <v/>
      </c>
      <c r="DM59" s="115" t="str">
        <f t="shared" si="44"/>
        <v/>
      </c>
      <c r="DN59" s="115" t="str">
        <f t="shared" si="45"/>
        <v/>
      </c>
      <c r="DO59" s="115">
        <f t="shared" si="66"/>
        <v>2.7567602563207533E-5</v>
      </c>
      <c r="DP59" s="115">
        <f t="shared" si="65"/>
        <v>4.1161830489327808E-5</v>
      </c>
      <c r="DQ59" s="115">
        <f t="shared" si="65"/>
        <v>4.3912767944666255E-5</v>
      </c>
      <c r="DR59" s="115" t="str">
        <f t="shared" si="65"/>
        <v/>
      </c>
      <c r="DS59" s="115" t="str">
        <f t="shared" si="65"/>
        <v/>
      </c>
      <c r="DT59" s="115" t="str">
        <f t="shared" si="65"/>
        <v/>
      </c>
      <c r="DU59" s="115" t="str">
        <f t="shared" si="50"/>
        <v/>
      </c>
      <c r="DV59" s="115" t="str">
        <f t="shared" si="50"/>
        <v/>
      </c>
      <c r="DW59" s="115" t="str">
        <f t="shared" si="50"/>
        <v/>
      </c>
      <c r="DX59" s="115" t="str">
        <f t="shared" si="48"/>
        <v/>
      </c>
      <c r="DY59" s="115" t="str">
        <f t="shared" si="46"/>
        <v/>
      </c>
      <c r="DZ59" s="115" t="str">
        <f t="shared" si="47"/>
        <v/>
      </c>
    </row>
    <row r="60" spans="1:130" ht="15" customHeight="1" x14ac:dyDescent="0.25">
      <c r="A60" s="119" t="str">
        <f>'miRNA Table'!C59</f>
        <v>hsa-let-7d-5p</v>
      </c>
      <c r="B60" s="112" t="s">
        <v>88</v>
      </c>
      <c r="C60" s="113">
        <f>IF('Test Sample Data'!C59="","",IF(SUM('Test Sample Data'!C$3:C$98)&gt;10,IF(AND(ISNUMBER('Test Sample Data'!C59),'Test Sample Data'!C59&lt;$C$101,'Test Sample Data'!C59&gt;0),'Test Sample Data'!C59,$C$101),""))</f>
        <v>32.04</v>
      </c>
      <c r="D60" s="113">
        <f>IF('Test Sample Data'!D59="","",IF(SUM('Test Sample Data'!D$3:D$98)&gt;10,IF(AND(ISNUMBER('Test Sample Data'!D59),'Test Sample Data'!D59&lt;$C$101,'Test Sample Data'!D59&gt;0),'Test Sample Data'!D59,$C$101),""))</f>
        <v>32.61</v>
      </c>
      <c r="E60" s="113">
        <f>IF('Test Sample Data'!E59="","",IF(SUM('Test Sample Data'!E$3:E$98)&gt;10,IF(AND(ISNUMBER('Test Sample Data'!E59),'Test Sample Data'!E59&lt;$C$101,'Test Sample Data'!E59&gt;0),'Test Sample Data'!E59,$C$101),""))</f>
        <v>31.34</v>
      </c>
      <c r="F60" s="113" t="str">
        <f>IF('Test Sample Data'!F59="","",IF(SUM('Test Sample Data'!F$3:F$98)&gt;10,IF(AND(ISNUMBER('Test Sample Data'!F59),'Test Sample Data'!F59&lt;$C$101,'Test Sample Data'!F59&gt;0),'Test Sample Data'!F59,$C$101),""))</f>
        <v/>
      </c>
      <c r="G60" s="113" t="str">
        <f>IF('Test Sample Data'!G59="","",IF(SUM('Test Sample Data'!G$3:G$98)&gt;10,IF(AND(ISNUMBER('Test Sample Data'!G59),'Test Sample Data'!G59&lt;$C$101,'Test Sample Data'!G59&gt;0),'Test Sample Data'!G59,$C$101),""))</f>
        <v/>
      </c>
      <c r="H60" s="113" t="str">
        <f>IF('Test Sample Data'!H59="","",IF(SUM('Test Sample Data'!H$3:H$98)&gt;10,IF(AND(ISNUMBER('Test Sample Data'!H59),'Test Sample Data'!H59&lt;$C$101,'Test Sample Data'!H59&gt;0),'Test Sample Data'!H59,$C$101),""))</f>
        <v/>
      </c>
      <c r="I60" s="113" t="str">
        <f>IF('Test Sample Data'!I59="","",IF(SUM('Test Sample Data'!I$3:I$98)&gt;10,IF(AND(ISNUMBER('Test Sample Data'!I59),'Test Sample Data'!I59&lt;$C$101,'Test Sample Data'!I59&gt;0),'Test Sample Data'!I59,$C$101),""))</f>
        <v/>
      </c>
      <c r="J60" s="113" t="str">
        <f>IF('Test Sample Data'!J59="","",IF(SUM('Test Sample Data'!J$3:J$98)&gt;10,IF(AND(ISNUMBER('Test Sample Data'!J59),'Test Sample Data'!J59&lt;$C$101,'Test Sample Data'!J59&gt;0),'Test Sample Data'!J59,$C$101),""))</f>
        <v/>
      </c>
      <c r="K60" s="113" t="str">
        <f>IF('Test Sample Data'!K59="","",IF(SUM('Test Sample Data'!K$3:K$98)&gt;10,IF(AND(ISNUMBER('Test Sample Data'!K59),'Test Sample Data'!K59&lt;$C$101,'Test Sample Data'!K59&gt;0),'Test Sample Data'!K59,$C$101),""))</f>
        <v/>
      </c>
      <c r="L60" s="113" t="str">
        <f>IF('Test Sample Data'!L59="","",IF(SUM('Test Sample Data'!L$3:L$98)&gt;10,IF(AND(ISNUMBER('Test Sample Data'!L59),'Test Sample Data'!L59&lt;$C$101,'Test Sample Data'!L59&gt;0),'Test Sample Data'!L59,$C$101),""))</f>
        <v/>
      </c>
      <c r="M60" s="113" t="str">
        <f>IF('Test Sample Data'!M59="","",IF(SUM('Test Sample Data'!M$3:M$98)&gt;10,IF(AND(ISNUMBER('Test Sample Data'!M59),'Test Sample Data'!M59&lt;$C$101,'Test Sample Data'!M59&gt;0),'Test Sample Data'!M59,$C$101),""))</f>
        <v/>
      </c>
      <c r="N60" s="113" t="str">
        <f>IF('Test Sample Data'!N59="","",IF(SUM('Test Sample Data'!N$3:N$98)&gt;10,IF(AND(ISNUMBER('Test Sample Data'!N59),'Test Sample Data'!N59&lt;$C$101,'Test Sample Data'!N59&gt;0),'Test Sample Data'!N59,$C$101),""))</f>
        <v/>
      </c>
      <c r="O60" s="112" t="str">
        <f>'miRNA Table'!C59</f>
        <v>hsa-let-7d-5p</v>
      </c>
      <c r="P60" s="112" t="s">
        <v>88</v>
      </c>
      <c r="Q60" s="113">
        <f>IF('Control Sample Data'!C59="","",IF(SUM('Control Sample Data'!C$3:C$98)&gt;10,IF(AND(ISNUMBER('Control Sample Data'!C59),'Control Sample Data'!C59&lt;$C$101,'Control Sample Data'!C59&gt;0),'Control Sample Data'!C59,$C$101),""))</f>
        <v>32.04</v>
      </c>
      <c r="R60" s="113">
        <f>IF('Control Sample Data'!D59="","",IF(SUM('Control Sample Data'!D$3:D$98)&gt;10,IF(AND(ISNUMBER('Control Sample Data'!D59),'Control Sample Data'!D59&lt;$C$101,'Control Sample Data'!D59&gt;0),'Control Sample Data'!D59,$C$101),""))</f>
        <v>31.94</v>
      </c>
      <c r="S60" s="113">
        <f>IF('Control Sample Data'!E59="","",IF(SUM('Control Sample Data'!E$3:E$98)&gt;10,IF(AND(ISNUMBER('Control Sample Data'!E59),'Control Sample Data'!E59&lt;$C$101,'Control Sample Data'!E59&gt;0),'Control Sample Data'!E59,$C$101),""))</f>
        <v>32.94</v>
      </c>
      <c r="T60" s="113" t="str">
        <f>IF('Control Sample Data'!F59="","",IF(SUM('Control Sample Data'!F$3:F$98)&gt;10,IF(AND(ISNUMBER('Control Sample Data'!F59),'Control Sample Data'!F59&lt;$C$101,'Control Sample Data'!F59&gt;0),'Control Sample Data'!F59,$C$101),""))</f>
        <v/>
      </c>
      <c r="U60" s="113" t="str">
        <f>IF('Control Sample Data'!G59="","",IF(SUM('Control Sample Data'!G$3:G$98)&gt;10,IF(AND(ISNUMBER('Control Sample Data'!G59),'Control Sample Data'!G59&lt;$C$101,'Control Sample Data'!G59&gt;0),'Control Sample Data'!G59,$C$101),""))</f>
        <v/>
      </c>
      <c r="V60" s="113" t="str">
        <f>IF('Control Sample Data'!H59="","",IF(SUM('Control Sample Data'!H$3:H$98)&gt;10,IF(AND(ISNUMBER('Control Sample Data'!H59),'Control Sample Data'!H59&lt;$C$101,'Control Sample Data'!H59&gt;0),'Control Sample Data'!H59,$C$101),""))</f>
        <v/>
      </c>
      <c r="W60" s="113" t="str">
        <f>IF('Control Sample Data'!I59="","",IF(SUM('Control Sample Data'!I$3:I$98)&gt;10,IF(AND(ISNUMBER('Control Sample Data'!I59),'Control Sample Data'!I59&lt;$C$101,'Control Sample Data'!I59&gt;0),'Control Sample Data'!I59,$C$101),""))</f>
        <v/>
      </c>
      <c r="X60" s="113" t="str">
        <f>IF('Control Sample Data'!J59="","",IF(SUM('Control Sample Data'!J$3:J$98)&gt;10,IF(AND(ISNUMBER('Control Sample Data'!J59),'Control Sample Data'!J59&lt;$C$101,'Control Sample Data'!J59&gt;0),'Control Sample Data'!J59,$C$101),""))</f>
        <v/>
      </c>
      <c r="Y60" s="113" t="str">
        <f>IF('Control Sample Data'!K59="","",IF(SUM('Control Sample Data'!K$3:K$98)&gt;10,IF(AND(ISNUMBER('Control Sample Data'!K59),'Control Sample Data'!K59&lt;$C$101,'Control Sample Data'!K59&gt;0),'Control Sample Data'!K59,$C$101),""))</f>
        <v/>
      </c>
      <c r="Z60" s="113" t="str">
        <f>IF('Control Sample Data'!L59="","",IF(SUM('Control Sample Data'!L$3:L$98)&gt;10,IF(AND(ISNUMBER('Control Sample Data'!L59),'Control Sample Data'!L59&lt;$C$101,'Control Sample Data'!L59&gt;0),'Control Sample Data'!L59,$C$101),""))</f>
        <v/>
      </c>
      <c r="AA60" s="113" t="str">
        <f>IF('Control Sample Data'!M59="","",IF(SUM('Control Sample Data'!M$3:M$98)&gt;10,IF(AND(ISNUMBER('Control Sample Data'!M59),'Control Sample Data'!M59&lt;$C$101,'Control Sample Data'!M59&gt;0),'Control Sample Data'!M59,$C$101),""))</f>
        <v/>
      </c>
      <c r="AB60" s="144" t="str">
        <f>IF('Control Sample Data'!N59="","",IF(SUM('Control Sample Data'!N$3:N$98)&gt;10,IF(AND(ISNUMBER('Control Sample Data'!N59),'Control Sample Data'!N59&lt;$C$101,'Control Sample Data'!N59&gt;0),'Control Sample Data'!N59,$C$101),""))</f>
        <v/>
      </c>
      <c r="AC60" s="147">
        <f>IF(C60="","",IF(AND('miRNA Table'!$F$4="YES",'miRNA Table'!$F$6="YES"),C60-C$103,C60))</f>
        <v>32.04</v>
      </c>
      <c r="AD60" s="148">
        <f>IF(D60="","",IF(AND('miRNA Table'!$F$4="YES",'miRNA Table'!$F$6="YES"),D60-D$103,D60))</f>
        <v>32.61</v>
      </c>
      <c r="AE60" s="148">
        <f>IF(E60="","",IF(AND('miRNA Table'!$F$4="YES",'miRNA Table'!$F$6="YES"),E60-E$103,E60))</f>
        <v>31.34</v>
      </c>
      <c r="AF60" s="148" t="str">
        <f>IF(F60="","",IF(AND('miRNA Table'!$F$4="YES",'miRNA Table'!$F$6="YES"),F60-F$103,F60))</f>
        <v/>
      </c>
      <c r="AG60" s="148" t="str">
        <f>IF(G60="","",IF(AND('miRNA Table'!$F$4="YES",'miRNA Table'!$F$6="YES"),G60-G$103,G60))</f>
        <v/>
      </c>
      <c r="AH60" s="148" t="str">
        <f>IF(H60="","",IF(AND('miRNA Table'!$F$4="YES",'miRNA Table'!$F$6="YES"),H60-H$103,H60))</f>
        <v/>
      </c>
      <c r="AI60" s="148" t="str">
        <f>IF(I60="","",IF(AND('miRNA Table'!$F$4="YES",'miRNA Table'!$F$6="YES"),I60-I$103,I60))</f>
        <v/>
      </c>
      <c r="AJ60" s="148" t="str">
        <f>IF(J60="","",IF(AND('miRNA Table'!$F$4="YES",'miRNA Table'!$F$6="YES"),J60-J$103,J60))</f>
        <v/>
      </c>
      <c r="AK60" s="148" t="str">
        <f>IF(K60="","",IF(AND('miRNA Table'!$F$4="YES",'miRNA Table'!$F$6="YES"),K60-K$103,K60))</f>
        <v/>
      </c>
      <c r="AL60" s="148" t="str">
        <f>IF(L60="","",IF(AND('miRNA Table'!$F$4="YES",'miRNA Table'!$F$6="YES"),L60-L$103,L60))</f>
        <v/>
      </c>
      <c r="AM60" s="148" t="str">
        <f>IF(M60="","",IF(AND('miRNA Table'!$F$4="YES",'miRNA Table'!$F$6="YES"),M60-M$103,M60))</f>
        <v/>
      </c>
      <c r="AN60" s="149" t="str">
        <f>IF(N60="","",IF(AND('miRNA Table'!$F$4="YES",'miRNA Table'!$F$6="YES"),N60-N$103,N60))</f>
        <v/>
      </c>
      <c r="AO60" s="147">
        <f>IF(Q60="","",IF(AND('miRNA Table'!$F$4="YES",'miRNA Table'!$F$6="YES"),Q60-Q$103,Q60))</f>
        <v>32.04</v>
      </c>
      <c r="AP60" s="148">
        <f>IF(R60="","",IF(AND('miRNA Table'!$F$4="YES",'miRNA Table'!$F$6="YES"),R60-R$103,R60))</f>
        <v>31.94</v>
      </c>
      <c r="AQ60" s="148">
        <f>IF(S60="","",IF(AND('miRNA Table'!$F$4="YES",'miRNA Table'!$F$6="YES"),S60-S$103,S60))</f>
        <v>32.94</v>
      </c>
      <c r="AR60" s="148" t="str">
        <f>IF(T60="","",IF(AND('miRNA Table'!$F$4="YES",'miRNA Table'!$F$6="YES"),T60-T$103,T60))</f>
        <v/>
      </c>
      <c r="AS60" s="148" t="str">
        <f>IF(U60="","",IF(AND('miRNA Table'!$F$4="YES",'miRNA Table'!$F$6="YES"),U60-U$103,U60))</f>
        <v/>
      </c>
      <c r="AT60" s="148" t="str">
        <f>IF(V60="","",IF(AND('miRNA Table'!$F$4="YES",'miRNA Table'!$F$6="YES"),V60-V$103,V60))</f>
        <v/>
      </c>
      <c r="AU60" s="148" t="str">
        <f>IF(W60="","",IF(AND('miRNA Table'!$F$4="YES",'miRNA Table'!$F$6="YES"),W60-W$103,W60))</f>
        <v/>
      </c>
      <c r="AV60" s="148" t="str">
        <f>IF(X60="","",IF(AND('miRNA Table'!$F$4="YES",'miRNA Table'!$F$6="YES"),X60-X$103,X60))</f>
        <v/>
      </c>
      <c r="AW60" s="148" t="str">
        <f>IF(Y60="","",IF(AND('miRNA Table'!$F$4="YES",'miRNA Table'!$F$6="YES"),Y60-Y$103,Y60))</f>
        <v/>
      </c>
      <c r="AX60" s="148" t="str">
        <f>IF(Z60="","",IF(AND('miRNA Table'!$F$4="YES",'miRNA Table'!$F$6="YES"),Z60-Z$103,Z60))</f>
        <v/>
      </c>
      <c r="AY60" s="148" t="str">
        <f>IF(AA60="","",IF(AND('miRNA Table'!$F$4="YES",'miRNA Table'!$F$6="YES"),AA60-AA$103,AA60))</f>
        <v/>
      </c>
      <c r="AZ60" s="149" t="str">
        <f>IF(AB60="","",IF(AND('miRNA Table'!$F$4="YES",'miRNA Table'!$F$6="YES"),AB60-AB$103,AB60))</f>
        <v/>
      </c>
      <c r="BY60" s="111" t="str">
        <f t="shared" si="16"/>
        <v>hsa-let-7d-5p</v>
      </c>
      <c r="BZ60" s="112" t="s">
        <v>88</v>
      </c>
      <c r="CA60" s="113">
        <f t="shared" si="17"/>
        <v>12.508333333333329</v>
      </c>
      <c r="CB60" s="113">
        <f t="shared" si="18"/>
        <v>12.983333333333331</v>
      </c>
      <c r="CC60" s="113">
        <f t="shared" si="19"/>
        <v>11.756666666666668</v>
      </c>
      <c r="CD60" s="113" t="str">
        <f t="shared" si="20"/>
        <v/>
      </c>
      <c r="CE60" s="113" t="str">
        <f t="shared" si="21"/>
        <v/>
      </c>
      <c r="CF60" s="113" t="str">
        <f t="shared" si="22"/>
        <v/>
      </c>
      <c r="CG60" s="113" t="str">
        <f t="shared" si="23"/>
        <v/>
      </c>
      <c r="CH60" s="113" t="str">
        <f t="shared" si="24"/>
        <v/>
      </c>
      <c r="CI60" s="113" t="str">
        <f t="shared" si="25"/>
        <v/>
      </c>
      <c r="CJ60" s="113" t="str">
        <f t="shared" si="26"/>
        <v/>
      </c>
      <c r="CK60" s="113" t="str">
        <f t="shared" si="27"/>
        <v/>
      </c>
      <c r="CL60" s="113" t="str">
        <f t="shared" si="28"/>
        <v/>
      </c>
      <c r="CM60" s="113">
        <f t="shared" si="29"/>
        <v>12.186666666666664</v>
      </c>
      <c r="CN60" s="113">
        <f t="shared" si="30"/>
        <v>12.208333333333336</v>
      </c>
      <c r="CO60" s="113">
        <f t="shared" si="31"/>
        <v>13.044999999999998</v>
      </c>
      <c r="CP60" s="113" t="str">
        <f t="shared" si="32"/>
        <v/>
      </c>
      <c r="CQ60" s="113" t="str">
        <f t="shared" si="33"/>
        <v/>
      </c>
      <c r="CR60" s="113" t="str">
        <f t="shared" si="34"/>
        <v/>
      </c>
      <c r="CS60" s="113" t="str">
        <f t="shared" si="35"/>
        <v/>
      </c>
      <c r="CT60" s="113" t="str">
        <f t="shared" si="36"/>
        <v/>
      </c>
      <c r="CU60" s="113" t="str">
        <f t="shared" si="37"/>
        <v/>
      </c>
      <c r="CV60" s="113" t="str">
        <f t="shared" si="38"/>
        <v/>
      </c>
      <c r="CW60" s="113" t="str">
        <f t="shared" si="39"/>
        <v/>
      </c>
      <c r="CX60" s="113" t="str">
        <f t="shared" si="40"/>
        <v/>
      </c>
      <c r="CY60" s="80">
        <f t="shared" si="41"/>
        <v>12.416111111111109</v>
      </c>
      <c r="CZ60" s="80">
        <f t="shared" si="42"/>
        <v>12.479999999999999</v>
      </c>
      <c r="DA60" s="114" t="str">
        <f t="shared" si="43"/>
        <v>hsa-let-7d-5p</v>
      </c>
      <c r="DB60" s="112" t="s">
        <v>178</v>
      </c>
      <c r="DC60" s="115">
        <f t="shared" si="55"/>
        <v>1.7163919575468182E-4</v>
      </c>
      <c r="DD60" s="115">
        <f t="shared" si="56"/>
        <v>1.2348870120873094E-4</v>
      </c>
      <c r="DE60" s="115">
        <f t="shared" si="57"/>
        <v>2.8899523647212769E-4</v>
      </c>
      <c r="DF60" s="115" t="str">
        <f t="shared" si="58"/>
        <v/>
      </c>
      <c r="DG60" s="115" t="str">
        <f t="shared" si="59"/>
        <v/>
      </c>
      <c r="DH60" s="115" t="str">
        <f t="shared" si="60"/>
        <v/>
      </c>
      <c r="DI60" s="115" t="str">
        <f t="shared" si="61"/>
        <v/>
      </c>
      <c r="DJ60" s="115" t="str">
        <f t="shared" si="62"/>
        <v/>
      </c>
      <c r="DK60" s="115" t="str">
        <f t="shared" si="63"/>
        <v/>
      </c>
      <c r="DL60" s="115" t="str">
        <f t="shared" si="64"/>
        <v/>
      </c>
      <c r="DM60" s="115" t="str">
        <f t="shared" si="44"/>
        <v/>
      </c>
      <c r="DN60" s="115" t="str">
        <f t="shared" si="45"/>
        <v/>
      </c>
      <c r="DO60" s="115">
        <f t="shared" si="66"/>
        <v>2.145101201711951E-4</v>
      </c>
      <c r="DP60" s="115">
        <f t="shared" si="65"/>
        <v>2.1131263696439007E-4</v>
      </c>
      <c r="DQ60" s="115">
        <f t="shared" si="65"/>
        <v>1.1832151085633127E-4</v>
      </c>
      <c r="DR60" s="115" t="str">
        <f t="shared" si="65"/>
        <v/>
      </c>
      <c r="DS60" s="115" t="str">
        <f t="shared" si="65"/>
        <v/>
      </c>
      <c r="DT60" s="115" t="str">
        <f t="shared" si="65"/>
        <v/>
      </c>
      <c r="DU60" s="115" t="str">
        <f t="shared" si="50"/>
        <v/>
      </c>
      <c r="DV60" s="115" t="str">
        <f t="shared" si="50"/>
        <v/>
      </c>
      <c r="DW60" s="115" t="str">
        <f t="shared" si="50"/>
        <v/>
      </c>
      <c r="DX60" s="115" t="str">
        <f t="shared" si="48"/>
        <v/>
      </c>
      <c r="DY60" s="115" t="str">
        <f t="shared" si="46"/>
        <v/>
      </c>
      <c r="DZ60" s="115" t="str">
        <f t="shared" si="47"/>
        <v/>
      </c>
    </row>
    <row r="61" spans="1:130" ht="15" customHeight="1" x14ac:dyDescent="0.25">
      <c r="A61" s="119" t="str">
        <f>'miRNA Table'!C60</f>
        <v>hsa-miR-9-5p</v>
      </c>
      <c r="B61" s="112" t="s">
        <v>89</v>
      </c>
      <c r="C61" s="113">
        <f>IF('Test Sample Data'!C60="","",IF(SUM('Test Sample Data'!C$3:C$98)&gt;10,IF(AND(ISNUMBER('Test Sample Data'!C60),'Test Sample Data'!C60&lt;$C$101,'Test Sample Data'!C60&gt;0),'Test Sample Data'!C60,$C$101),""))</f>
        <v>21.76</v>
      </c>
      <c r="D61" s="113">
        <f>IF('Test Sample Data'!D60="","",IF(SUM('Test Sample Data'!D$3:D$98)&gt;10,IF(AND(ISNUMBER('Test Sample Data'!D60),'Test Sample Data'!D60&lt;$C$101,'Test Sample Data'!D60&gt;0),'Test Sample Data'!D60,$C$101),""))</f>
        <v>22.03</v>
      </c>
      <c r="E61" s="113">
        <f>IF('Test Sample Data'!E60="","",IF(SUM('Test Sample Data'!E$3:E$98)&gt;10,IF(AND(ISNUMBER('Test Sample Data'!E60),'Test Sample Data'!E60&lt;$C$101,'Test Sample Data'!E60&gt;0),'Test Sample Data'!E60,$C$101),""))</f>
        <v>21.87</v>
      </c>
      <c r="F61" s="113" t="str">
        <f>IF('Test Sample Data'!F60="","",IF(SUM('Test Sample Data'!F$3:F$98)&gt;10,IF(AND(ISNUMBER('Test Sample Data'!F60),'Test Sample Data'!F60&lt;$C$101,'Test Sample Data'!F60&gt;0),'Test Sample Data'!F60,$C$101),""))</f>
        <v/>
      </c>
      <c r="G61" s="113" t="str">
        <f>IF('Test Sample Data'!G60="","",IF(SUM('Test Sample Data'!G$3:G$98)&gt;10,IF(AND(ISNUMBER('Test Sample Data'!G60),'Test Sample Data'!G60&lt;$C$101,'Test Sample Data'!G60&gt;0),'Test Sample Data'!G60,$C$101),""))</f>
        <v/>
      </c>
      <c r="H61" s="113" t="str">
        <f>IF('Test Sample Data'!H60="","",IF(SUM('Test Sample Data'!H$3:H$98)&gt;10,IF(AND(ISNUMBER('Test Sample Data'!H60),'Test Sample Data'!H60&lt;$C$101,'Test Sample Data'!H60&gt;0),'Test Sample Data'!H60,$C$101),""))</f>
        <v/>
      </c>
      <c r="I61" s="113" t="str">
        <f>IF('Test Sample Data'!I60="","",IF(SUM('Test Sample Data'!I$3:I$98)&gt;10,IF(AND(ISNUMBER('Test Sample Data'!I60),'Test Sample Data'!I60&lt;$C$101,'Test Sample Data'!I60&gt;0),'Test Sample Data'!I60,$C$101),""))</f>
        <v/>
      </c>
      <c r="J61" s="113" t="str">
        <f>IF('Test Sample Data'!J60="","",IF(SUM('Test Sample Data'!J$3:J$98)&gt;10,IF(AND(ISNUMBER('Test Sample Data'!J60),'Test Sample Data'!J60&lt;$C$101,'Test Sample Data'!J60&gt;0),'Test Sample Data'!J60,$C$101),""))</f>
        <v/>
      </c>
      <c r="K61" s="113" t="str">
        <f>IF('Test Sample Data'!K60="","",IF(SUM('Test Sample Data'!K$3:K$98)&gt;10,IF(AND(ISNUMBER('Test Sample Data'!K60),'Test Sample Data'!K60&lt;$C$101,'Test Sample Data'!K60&gt;0),'Test Sample Data'!K60,$C$101),""))</f>
        <v/>
      </c>
      <c r="L61" s="113" t="str">
        <f>IF('Test Sample Data'!L60="","",IF(SUM('Test Sample Data'!L$3:L$98)&gt;10,IF(AND(ISNUMBER('Test Sample Data'!L60),'Test Sample Data'!L60&lt;$C$101,'Test Sample Data'!L60&gt;0),'Test Sample Data'!L60,$C$101),""))</f>
        <v/>
      </c>
      <c r="M61" s="113" t="str">
        <f>IF('Test Sample Data'!M60="","",IF(SUM('Test Sample Data'!M$3:M$98)&gt;10,IF(AND(ISNUMBER('Test Sample Data'!M60),'Test Sample Data'!M60&lt;$C$101,'Test Sample Data'!M60&gt;0),'Test Sample Data'!M60,$C$101),""))</f>
        <v/>
      </c>
      <c r="N61" s="113" t="str">
        <f>IF('Test Sample Data'!N60="","",IF(SUM('Test Sample Data'!N$3:N$98)&gt;10,IF(AND(ISNUMBER('Test Sample Data'!N60),'Test Sample Data'!N60&lt;$C$101,'Test Sample Data'!N60&gt;0),'Test Sample Data'!N60,$C$101),""))</f>
        <v/>
      </c>
      <c r="O61" s="112" t="str">
        <f>'miRNA Table'!C60</f>
        <v>hsa-miR-9-5p</v>
      </c>
      <c r="P61" s="112" t="s">
        <v>89</v>
      </c>
      <c r="Q61" s="113">
        <f>IF('Control Sample Data'!C60="","",IF(SUM('Control Sample Data'!C$3:C$98)&gt;10,IF(AND(ISNUMBER('Control Sample Data'!C60),'Control Sample Data'!C60&lt;$C$101,'Control Sample Data'!C60&gt;0),'Control Sample Data'!C60,$C$101),""))</f>
        <v>29.53</v>
      </c>
      <c r="R61" s="113">
        <f>IF('Control Sample Data'!D60="","",IF(SUM('Control Sample Data'!D$3:D$98)&gt;10,IF(AND(ISNUMBER('Control Sample Data'!D60),'Control Sample Data'!D60&lt;$C$101,'Control Sample Data'!D60&gt;0),'Control Sample Data'!D60,$C$101),""))</f>
        <v>29.42</v>
      </c>
      <c r="S61" s="113">
        <f>IF('Control Sample Data'!E60="","",IF(SUM('Control Sample Data'!E$3:E$98)&gt;10,IF(AND(ISNUMBER('Control Sample Data'!E60),'Control Sample Data'!E60&lt;$C$101,'Control Sample Data'!E60&gt;0),'Control Sample Data'!E60,$C$101),""))</f>
        <v>29.24</v>
      </c>
      <c r="T61" s="113" t="str">
        <f>IF('Control Sample Data'!F60="","",IF(SUM('Control Sample Data'!F$3:F$98)&gt;10,IF(AND(ISNUMBER('Control Sample Data'!F60),'Control Sample Data'!F60&lt;$C$101,'Control Sample Data'!F60&gt;0),'Control Sample Data'!F60,$C$101),""))</f>
        <v/>
      </c>
      <c r="U61" s="113" t="str">
        <f>IF('Control Sample Data'!G60="","",IF(SUM('Control Sample Data'!G$3:G$98)&gt;10,IF(AND(ISNUMBER('Control Sample Data'!G60),'Control Sample Data'!G60&lt;$C$101,'Control Sample Data'!G60&gt;0),'Control Sample Data'!G60,$C$101),""))</f>
        <v/>
      </c>
      <c r="V61" s="113" t="str">
        <f>IF('Control Sample Data'!H60="","",IF(SUM('Control Sample Data'!H$3:H$98)&gt;10,IF(AND(ISNUMBER('Control Sample Data'!H60),'Control Sample Data'!H60&lt;$C$101,'Control Sample Data'!H60&gt;0),'Control Sample Data'!H60,$C$101),""))</f>
        <v/>
      </c>
      <c r="W61" s="113" t="str">
        <f>IF('Control Sample Data'!I60="","",IF(SUM('Control Sample Data'!I$3:I$98)&gt;10,IF(AND(ISNUMBER('Control Sample Data'!I60),'Control Sample Data'!I60&lt;$C$101,'Control Sample Data'!I60&gt;0),'Control Sample Data'!I60,$C$101),""))</f>
        <v/>
      </c>
      <c r="X61" s="113" t="str">
        <f>IF('Control Sample Data'!J60="","",IF(SUM('Control Sample Data'!J$3:J$98)&gt;10,IF(AND(ISNUMBER('Control Sample Data'!J60),'Control Sample Data'!J60&lt;$C$101,'Control Sample Data'!J60&gt;0),'Control Sample Data'!J60,$C$101),""))</f>
        <v/>
      </c>
      <c r="Y61" s="113" t="str">
        <f>IF('Control Sample Data'!K60="","",IF(SUM('Control Sample Data'!K$3:K$98)&gt;10,IF(AND(ISNUMBER('Control Sample Data'!K60),'Control Sample Data'!K60&lt;$C$101,'Control Sample Data'!K60&gt;0),'Control Sample Data'!K60,$C$101),""))</f>
        <v/>
      </c>
      <c r="Z61" s="113" t="str">
        <f>IF('Control Sample Data'!L60="","",IF(SUM('Control Sample Data'!L$3:L$98)&gt;10,IF(AND(ISNUMBER('Control Sample Data'!L60),'Control Sample Data'!L60&lt;$C$101,'Control Sample Data'!L60&gt;0),'Control Sample Data'!L60,$C$101),""))</f>
        <v/>
      </c>
      <c r="AA61" s="113" t="str">
        <f>IF('Control Sample Data'!M60="","",IF(SUM('Control Sample Data'!M$3:M$98)&gt;10,IF(AND(ISNUMBER('Control Sample Data'!M60),'Control Sample Data'!M60&lt;$C$101,'Control Sample Data'!M60&gt;0),'Control Sample Data'!M60,$C$101),""))</f>
        <v/>
      </c>
      <c r="AB61" s="144" t="str">
        <f>IF('Control Sample Data'!N60="","",IF(SUM('Control Sample Data'!N$3:N$98)&gt;10,IF(AND(ISNUMBER('Control Sample Data'!N60),'Control Sample Data'!N60&lt;$C$101,'Control Sample Data'!N60&gt;0),'Control Sample Data'!N60,$C$101),""))</f>
        <v/>
      </c>
      <c r="AC61" s="147">
        <f>IF(C61="","",IF(AND('miRNA Table'!$F$4="YES",'miRNA Table'!$F$6="YES"),C61-C$103,C61))</f>
        <v>21.76</v>
      </c>
      <c r="AD61" s="148">
        <f>IF(D61="","",IF(AND('miRNA Table'!$F$4="YES",'miRNA Table'!$F$6="YES"),D61-D$103,D61))</f>
        <v>22.03</v>
      </c>
      <c r="AE61" s="148">
        <f>IF(E61="","",IF(AND('miRNA Table'!$F$4="YES",'miRNA Table'!$F$6="YES"),E61-E$103,E61))</f>
        <v>21.87</v>
      </c>
      <c r="AF61" s="148" t="str">
        <f>IF(F61="","",IF(AND('miRNA Table'!$F$4="YES",'miRNA Table'!$F$6="YES"),F61-F$103,F61))</f>
        <v/>
      </c>
      <c r="AG61" s="148" t="str">
        <f>IF(G61="","",IF(AND('miRNA Table'!$F$4="YES",'miRNA Table'!$F$6="YES"),G61-G$103,G61))</f>
        <v/>
      </c>
      <c r="AH61" s="148" t="str">
        <f>IF(H61="","",IF(AND('miRNA Table'!$F$4="YES",'miRNA Table'!$F$6="YES"),H61-H$103,H61))</f>
        <v/>
      </c>
      <c r="AI61" s="148" t="str">
        <f>IF(I61="","",IF(AND('miRNA Table'!$F$4="YES",'miRNA Table'!$F$6="YES"),I61-I$103,I61))</f>
        <v/>
      </c>
      <c r="AJ61" s="148" t="str">
        <f>IF(J61="","",IF(AND('miRNA Table'!$F$4="YES",'miRNA Table'!$F$6="YES"),J61-J$103,J61))</f>
        <v/>
      </c>
      <c r="AK61" s="148" t="str">
        <f>IF(K61="","",IF(AND('miRNA Table'!$F$4="YES",'miRNA Table'!$F$6="YES"),K61-K$103,K61))</f>
        <v/>
      </c>
      <c r="AL61" s="148" t="str">
        <f>IF(L61="","",IF(AND('miRNA Table'!$F$4="YES",'miRNA Table'!$F$6="YES"),L61-L$103,L61))</f>
        <v/>
      </c>
      <c r="AM61" s="148" t="str">
        <f>IF(M61="","",IF(AND('miRNA Table'!$F$4="YES",'miRNA Table'!$F$6="YES"),M61-M$103,M61))</f>
        <v/>
      </c>
      <c r="AN61" s="149" t="str">
        <f>IF(N61="","",IF(AND('miRNA Table'!$F$4="YES",'miRNA Table'!$F$6="YES"),N61-N$103,N61))</f>
        <v/>
      </c>
      <c r="AO61" s="147">
        <f>IF(Q61="","",IF(AND('miRNA Table'!$F$4="YES",'miRNA Table'!$F$6="YES"),Q61-Q$103,Q61))</f>
        <v>29.53</v>
      </c>
      <c r="AP61" s="148">
        <f>IF(R61="","",IF(AND('miRNA Table'!$F$4="YES",'miRNA Table'!$F$6="YES"),R61-R$103,R61))</f>
        <v>29.42</v>
      </c>
      <c r="AQ61" s="148">
        <f>IF(S61="","",IF(AND('miRNA Table'!$F$4="YES",'miRNA Table'!$F$6="YES"),S61-S$103,S61))</f>
        <v>29.24</v>
      </c>
      <c r="AR61" s="148" t="str">
        <f>IF(T61="","",IF(AND('miRNA Table'!$F$4="YES",'miRNA Table'!$F$6="YES"),T61-T$103,T61))</f>
        <v/>
      </c>
      <c r="AS61" s="148" t="str">
        <f>IF(U61="","",IF(AND('miRNA Table'!$F$4="YES",'miRNA Table'!$F$6="YES"),U61-U$103,U61))</f>
        <v/>
      </c>
      <c r="AT61" s="148" t="str">
        <f>IF(V61="","",IF(AND('miRNA Table'!$F$4="YES",'miRNA Table'!$F$6="YES"),V61-V$103,V61))</f>
        <v/>
      </c>
      <c r="AU61" s="148" t="str">
        <f>IF(W61="","",IF(AND('miRNA Table'!$F$4="YES",'miRNA Table'!$F$6="YES"),W61-W$103,W61))</f>
        <v/>
      </c>
      <c r="AV61" s="148" t="str">
        <f>IF(X61="","",IF(AND('miRNA Table'!$F$4="YES",'miRNA Table'!$F$6="YES"),X61-X$103,X61))</f>
        <v/>
      </c>
      <c r="AW61" s="148" t="str">
        <f>IF(Y61="","",IF(AND('miRNA Table'!$F$4="YES",'miRNA Table'!$F$6="YES"),Y61-Y$103,Y61))</f>
        <v/>
      </c>
      <c r="AX61" s="148" t="str">
        <f>IF(Z61="","",IF(AND('miRNA Table'!$F$4="YES",'miRNA Table'!$F$6="YES"),Z61-Z$103,Z61))</f>
        <v/>
      </c>
      <c r="AY61" s="148" t="str">
        <f>IF(AA61="","",IF(AND('miRNA Table'!$F$4="YES",'miRNA Table'!$F$6="YES"),AA61-AA$103,AA61))</f>
        <v/>
      </c>
      <c r="AZ61" s="149" t="str">
        <f>IF(AB61="","",IF(AND('miRNA Table'!$F$4="YES",'miRNA Table'!$F$6="YES"),AB61-AB$103,AB61))</f>
        <v/>
      </c>
      <c r="BY61" s="111" t="str">
        <f t="shared" si="16"/>
        <v>hsa-miR-9-5p</v>
      </c>
      <c r="BZ61" s="112" t="s">
        <v>89</v>
      </c>
      <c r="CA61" s="113">
        <f t="shared" si="17"/>
        <v>2.2283333333333317</v>
      </c>
      <c r="CB61" s="113">
        <f t="shared" si="18"/>
        <v>2.4033333333333324</v>
      </c>
      <c r="CC61" s="113">
        <f t="shared" si="19"/>
        <v>2.2866666666666688</v>
      </c>
      <c r="CD61" s="113" t="str">
        <f t="shared" si="20"/>
        <v/>
      </c>
      <c r="CE61" s="113" t="str">
        <f t="shared" si="21"/>
        <v/>
      </c>
      <c r="CF61" s="113" t="str">
        <f t="shared" si="22"/>
        <v/>
      </c>
      <c r="CG61" s="113" t="str">
        <f t="shared" si="23"/>
        <v/>
      </c>
      <c r="CH61" s="113" t="str">
        <f t="shared" si="24"/>
        <v/>
      </c>
      <c r="CI61" s="113" t="str">
        <f t="shared" si="25"/>
        <v/>
      </c>
      <c r="CJ61" s="113" t="str">
        <f t="shared" si="26"/>
        <v/>
      </c>
      <c r="CK61" s="113" t="str">
        <f t="shared" si="27"/>
        <v/>
      </c>
      <c r="CL61" s="113" t="str">
        <f t="shared" si="28"/>
        <v/>
      </c>
      <c r="CM61" s="113">
        <f t="shared" si="29"/>
        <v>9.6766666666666659</v>
      </c>
      <c r="CN61" s="113">
        <f t="shared" si="30"/>
        <v>9.6883333333333361</v>
      </c>
      <c r="CO61" s="113">
        <f t="shared" si="31"/>
        <v>9.3449999999999989</v>
      </c>
      <c r="CP61" s="113" t="str">
        <f t="shared" si="32"/>
        <v/>
      </c>
      <c r="CQ61" s="113" t="str">
        <f t="shared" si="33"/>
        <v/>
      </c>
      <c r="CR61" s="113" t="str">
        <f t="shared" si="34"/>
        <v/>
      </c>
      <c r="CS61" s="113" t="str">
        <f t="shared" si="35"/>
        <v/>
      </c>
      <c r="CT61" s="113" t="str">
        <f t="shared" si="36"/>
        <v/>
      </c>
      <c r="CU61" s="113" t="str">
        <f t="shared" si="37"/>
        <v/>
      </c>
      <c r="CV61" s="113" t="str">
        <f t="shared" si="38"/>
        <v/>
      </c>
      <c r="CW61" s="113" t="str">
        <f t="shared" si="39"/>
        <v/>
      </c>
      <c r="CX61" s="113" t="str">
        <f t="shared" si="40"/>
        <v/>
      </c>
      <c r="CY61" s="80">
        <f t="shared" si="41"/>
        <v>2.306111111111111</v>
      </c>
      <c r="CZ61" s="80">
        <f t="shared" si="42"/>
        <v>9.57</v>
      </c>
      <c r="DA61" s="114" t="str">
        <f t="shared" si="43"/>
        <v>hsa-miR-9-5p</v>
      </c>
      <c r="DB61" s="112" t="s">
        <v>179</v>
      </c>
      <c r="DC61" s="115">
        <f t="shared" si="55"/>
        <v>0.2134051158497427</v>
      </c>
      <c r="DD61" s="115">
        <f t="shared" si="56"/>
        <v>0.18902732002997835</v>
      </c>
      <c r="DE61" s="115">
        <f t="shared" si="57"/>
        <v>0.20494849959756761</v>
      </c>
      <c r="DF61" s="115" t="str">
        <f t="shared" si="58"/>
        <v/>
      </c>
      <c r="DG61" s="115" t="str">
        <f t="shared" si="59"/>
        <v/>
      </c>
      <c r="DH61" s="115" t="str">
        <f t="shared" si="60"/>
        <v/>
      </c>
      <c r="DI61" s="115" t="str">
        <f t="shared" si="61"/>
        <v/>
      </c>
      <c r="DJ61" s="115" t="str">
        <f t="shared" si="62"/>
        <v/>
      </c>
      <c r="DK61" s="115" t="str">
        <f t="shared" si="63"/>
        <v/>
      </c>
      <c r="DL61" s="115" t="str">
        <f t="shared" si="64"/>
        <v/>
      </c>
      <c r="DM61" s="115" t="str">
        <f t="shared" si="44"/>
        <v/>
      </c>
      <c r="DN61" s="115" t="str">
        <f t="shared" si="45"/>
        <v/>
      </c>
      <c r="DO61" s="115">
        <f t="shared" si="66"/>
        <v>1.2218927143493655E-3</v>
      </c>
      <c r="DP61" s="115">
        <f t="shared" si="65"/>
        <v>1.2120514589886017E-3</v>
      </c>
      <c r="DQ61" s="115">
        <f t="shared" si="65"/>
        <v>1.5377108917367271E-3</v>
      </c>
      <c r="DR61" s="115" t="str">
        <f t="shared" si="65"/>
        <v/>
      </c>
      <c r="DS61" s="115" t="str">
        <f t="shared" si="65"/>
        <v/>
      </c>
      <c r="DT61" s="115" t="str">
        <f t="shared" si="65"/>
        <v/>
      </c>
      <c r="DU61" s="115" t="str">
        <f t="shared" si="50"/>
        <v/>
      </c>
      <c r="DV61" s="115" t="str">
        <f t="shared" si="50"/>
        <v/>
      </c>
      <c r="DW61" s="115" t="str">
        <f t="shared" si="50"/>
        <v/>
      </c>
      <c r="DX61" s="115" t="str">
        <f t="shared" si="48"/>
        <v/>
      </c>
      <c r="DY61" s="115" t="str">
        <f t="shared" si="46"/>
        <v/>
      </c>
      <c r="DZ61" s="115" t="str">
        <f t="shared" si="47"/>
        <v/>
      </c>
    </row>
    <row r="62" spans="1:130" ht="15" customHeight="1" x14ac:dyDescent="0.25">
      <c r="A62" s="119" t="str">
        <f>'miRNA Table'!C61</f>
        <v>hsa-let-7f-5p</v>
      </c>
      <c r="B62" s="112" t="s">
        <v>90</v>
      </c>
      <c r="C62" s="113">
        <f>IF('Test Sample Data'!C61="","",IF(SUM('Test Sample Data'!C$3:C$98)&gt;10,IF(AND(ISNUMBER('Test Sample Data'!C61),'Test Sample Data'!C61&lt;$C$101,'Test Sample Data'!C61&gt;0),'Test Sample Data'!C61,$C$101),""))</f>
        <v>18.64</v>
      </c>
      <c r="D62" s="113">
        <f>IF('Test Sample Data'!D61="","",IF(SUM('Test Sample Data'!D$3:D$98)&gt;10,IF(AND(ISNUMBER('Test Sample Data'!D61),'Test Sample Data'!D61&lt;$C$101,'Test Sample Data'!D61&gt;0),'Test Sample Data'!D61,$C$101),""))</f>
        <v>18.88</v>
      </c>
      <c r="E62" s="113">
        <f>IF('Test Sample Data'!E61="","",IF(SUM('Test Sample Data'!E$3:E$98)&gt;10,IF(AND(ISNUMBER('Test Sample Data'!E61),'Test Sample Data'!E61&lt;$C$101,'Test Sample Data'!E61&gt;0),'Test Sample Data'!E61,$C$101),""))</f>
        <v>18.79</v>
      </c>
      <c r="F62" s="113" t="str">
        <f>IF('Test Sample Data'!F61="","",IF(SUM('Test Sample Data'!F$3:F$98)&gt;10,IF(AND(ISNUMBER('Test Sample Data'!F61),'Test Sample Data'!F61&lt;$C$101,'Test Sample Data'!F61&gt;0),'Test Sample Data'!F61,$C$101),""))</f>
        <v/>
      </c>
      <c r="G62" s="113" t="str">
        <f>IF('Test Sample Data'!G61="","",IF(SUM('Test Sample Data'!G$3:G$98)&gt;10,IF(AND(ISNUMBER('Test Sample Data'!G61),'Test Sample Data'!G61&lt;$C$101,'Test Sample Data'!G61&gt;0),'Test Sample Data'!G61,$C$101),""))</f>
        <v/>
      </c>
      <c r="H62" s="113" t="str">
        <f>IF('Test Sample Data'!H61="","",IF(SUM('Test Sample Data'!H$3:H$98)&gt;10,IF(AND(ISNUMBER('Test Sample Data'!H61),'Test Sample Data'!H61&lt;$C$101,'Test Sample Data'!H61&gt;0),'Test Sample Data'!H61,$C$101),""))</f>
        <v/>
      </c>
      <c r="I62" s="113" t="str">
        <f>IF('Test Sample Data'!I61="","",IF(SUM('Test Sample Data'!I$3:I$98)&gt;10,IF(AND(ISNUMBER('Test Sample Data'!I61),'Test Sample Data'!I61&lt;$C$101,'Test Sample Data'!I61&gt;0),'Test Sample Data'!I61,$C$101),""))</f>
        <v/>
      </c>
      <c r="J62" s="113" t="str">
        <f>IF('Test Sample Data'!J61="","",IF(SUM('Test Sample Data'!J$3:J$98)&gt;10,IF(AND(ISNUMBER('Test Sample Data'!J61),'Test Sample Data'!J61&lt;$C$101,'Test Sample Data'!J61&gt;0),'Test Sample Data'!J61,$C$101),""))</f>
        <v/>
      </c>
      <c r="K62" s="113" t="str">
        <f>IF('Test Sample Data'!K61="","",IF(SUM('Test Sample Data'!K$3:K$98)&gt;10,IF(AND(ISNUMBER('Test Sample Data'!K61),'Test Sample Data'!K61&lt;$C$101,'Test Sample Data'!K61&gt;0),'Test Sample Data'!K61,$C$101),""))</f>
        <v/>
      </c>
      <c r="L62" s="113" t="str">
        <f>IF('Test Sample Data'!L61="","",IF(SUM('Test Sample Data'!L$3:L$98)&gt;10,IF(AND(ISNUMBER('Test Sample Data'!L61),'Test Sample Data'!L61&lt;$C$101,'Test Sample Data'!L61&gt;0),'Test Sample Data'!L61,$C$101),""))</f>
        <v/>
      </c>
      <c r="M62" s="113" t="str">
        <f>IF('Test Sample Data'!M61="","",IF(SUM('Test Sample Data'!M$3:M$98)&gt;10,IF(AND(ISNUMBER('Test Sample Data'!M61),'Test Sample Data'!M61&lt;$C$101,'Test Sample Data'!M61&gt;0),'Test Sample Data'!M61,$C$101),""))</f>
        <v/>
      </c>
      <c r="N62" s="113" t="str">
        <f>IF('Test Sample Data'!N61="","",IF(SUM('Test Sample Data'!N$3:N$98)&gt;10,IF(AND(ISNUMBER('Test Sample Data'!N61),'Test Sample Data'!N61&lt;$C$101,'Test Sample Data'!N61&gt;0),'Test Sample Data'!N61,$C$101),""))</f>
        <v/>
      </c>
      <c r="O62" s="112" t="str">
        <f>'miRNA Table'!C61</f>
        <v>hsa-let-7f-5p</v>
      </c>
      <c r="P62" s="112" t="s">
        <v>90</v>
      </c>
      <c r="Q62" s="113">
        <f>IF('Control Sample Data'!C61="","",IF(SUM('Control Sample Data'!C$3:C$98)&gt;10,IF(AND(ISNUMBER('Control Sample Data'!C61),'Control Sample Data'!C61&lt;$C$101,'Control Sample Data'!C61&gt;0),'Control Sample Data'!C61,$C$101),""))</f>
        <v>19.84</v>
      </c>
      <c r="R62" s="113">
        <f>IF('Control Sample Data'!D61="","",IF(SUM('Control Sample Data'!D$3:D$98)&gt;10,IF(AND(ISNUMBER('Control Sample Data'!D61),'Control Sample Data'!D61&lt;$C$101,'Control Sample Data'!D61&gt;0),'Control Sample Data'!D61,$C$101),""))</f>
        <v>19.79</v>
      </c>
      <c r="S62" s="113">
        <f>IF('Control Sample Data'!E61="","",IF(SUM('Control Sample Data'!E$3:E$98)&gt;10,IF(AND(ISNUMBER('Control Sample Data'!E61),'Control Sample Data'!E61&lt;$C$101,'Control Sample Data'!E61&gt;0),'Control Sample Data'!E61,$C$101),""))</f>
        <v>20</v>
      </c>
      <c r="T62" s="113" t="str">
        <f>IF('Control Sample Data'!F61="","",IF(SUM('Control Sample Data'!F$3:F$98)&gt;10,IF(AND(ISNUMBER('Control Sample Data'!F61),'Control Sample Data'!F61&lt;$C$101,'Control Sample Data'!F61&gt;0),'Control Sample Data'!F61,$C$101),""))</f>
        <v/>
      </c>
      <c r="U62" s="113" t="str">
        <f>IF('Control Sample Data'!G61="","",IF(SUM('Control Sample Data'!G$3:G$98)&gt;10,IF(AND(ISNUMBER('Control Sample Data'!G61),'Control Sample Data'!G61&lt;$C$101,'Control Sample Data'!G61&gt;0),'Control Sample Data'!G61,$C$101),""))</f>
        <v/>
      </c>
      <c r="V62" s="113" t="str">
        <f>IF('Control Sample Data'!H61="","",IF(SUM('Control Sample Data'!H$3:H$98)&gt;10,IF(AND(ISNUMBER('Control Sample Data'!H61),'Control Sample Data'!H61&lt;$C$101,'Control Sample Data'!H61&gt;0),'Control Sample Data'!H61,$C$101),""))</f>
        <v/>
      </c>
      <c r="W62" s="113" t="str">
        <f>IF('Control Sample Data'!I61="","",IF(SUM('Control Sample Data'!I$3:I$98)&gt;10,IF(AND(ISNUMBER('Control Sample Data'!I61),'Control Sample Data'!I61&lt;$C$101,'Control Sample Data'!I61&gt;0),'Control Sample Data'!I61,$C$101),""))</f>
        <v/>
      </c>
      <c r="X62" s="113" t="str">
        <f>IF('Control Sample Data'!J61="","",IF(SUM('Control Sample Data'!J$3:J$98)&gt;10,IF(AND(ISNUMBER('Control Sample Data'!J61),'Control Sample Data'!J61&lt;$C$101,'Control Sample Data'!J61&gt;0),'Control Sample Data'!J61,$C$101),""))</f>
        <v/>
      </c>
      <c r="Y62" s="113" t="str">
        <f>IF('Control Sample Data'!K61="","",IF(SUM('Control Sample Data'!K$3:K$98)&gt;10,IF(AND(ISNUMBER('Control Sample Data'!K61),'Control Sample Data'!K61&lt;$C$101,'Control Sample Data'!K61&gt;0),'Control Sample Data'!K61,$C$101),""))</f>
        <v/>
      </c>
      <c r="Z62" s="113" t="str">
        <f>IF('Control Sample Data'!L61="","",IF(SUM('Control Sample Data'!L$3:L$98)&gt;10,IF(AND(ISNUMBER('Control Sample Data'!L61),'Control Sample Data'!L61&lt;$C$101,'Control Sample Data'!L61&gt;0),'Control Sample Data'!L61,$C$101),""))</f>
        <v/>
      </c>
      <c r="AA62" s="113" t="str">
        <f>IF('Control Sample Data'!M61="","",IF(SUM('Control Sample Data'!M$3:M$98)&gt;10,IF(AND(ISNUMBER('Control Sample Data'!M61),'Control Sample Data'!M61&lt;$C$101,'Control Sample Data'!M61&gt;0),'Control Sample Data'!M61,$C$101),""))</f>
        <v/>
      </c>
      <c r="AB62" s="144" t="str">
        <f>IF('Control Sample Data'!N61="","",IF(SUM('Control Sample Data'!N$3:N$98)&gt;10,IF(AND(ISNUMBER('Control Sample Data'!N61),'Control Sample Data'!N61&lt;$C$101,'Control Sample Data'!N61&gt;0),'Control Sample Data'!N61,$C$101),""))</f>
        <v/>
      </c>
      <c r="AC62" s="147">
        <f>IF(C62="","",IF(AND('miRNA Table'!$F$4="YES",'miRNA Table'!$F$6="YES"),C62-C$103,C62))</f>
        <v>18.64</v>
      </c>
      <c r="AD62" s="148">
        <f>IF(D62="","",IF(AND('miRNA Table'!$F$4="YES",'miRNA Table'!$F$6="YES"),D62-D$103,D62))</f>
        <v>18.88</v>
      </c>
      <c r="AE62" s="148">
        <f>IF(E62="","",IF(AND('miRNA Table'!$F$4="YES",'miRNA Table'!$F$6="YES"),E62-E$103,E62))</f>
        <v>18.79</v>
      </c>
      <c r="AF62" s="148" t="str">
        <f>IF(F62="","",IF(AND('miRNA Table'!$F$4="YES",'miRNA Table'!$F$6="YES"),F62-F$103,F62))</f>
        <v/>
      </c>
      <c r="AG62" s="148" t="str">
        <f>IF(G62="","",IF(AND('miRNA Table'!$F$4="YES",'miRNA Table'!$F$6="YES"),G62-G$103,G62))</f>
        <v/>
      </c>
      <c r="AH62" s="148" t="str">
        <f>IF(H62="","",IF(AND('miRNA Table'!$F$4="YES",'miRNA Table'!$F$6="YES"),H62-H$103,H62))</f>
        <v/>
      </c>
      <c r="AI62" s="148" t="str">
        <f>IF(I62="","",IF(AND('miRNA Table'!$F$4="YES",'miRNA Table'!$F$6="YES"),I62-I$103,I62))</f>
        <v/>
      </c>
      <c r="AJ62" s="148" t="str">
        <f>IF(J62="","",IF(AND('miRNA Table'!$F$4="YES",'miRNA Table'!$F$6="YES"),J62-J$103,J62))</f>
        <v/>
      </c>
      <c r="AK62" s="148" t="str">
        <f>IF(K62="","",IF(AND('miRNA Table'!$F$4="YES",'miRNA Table'!$F$6="YES"),K62-K$103,K62))</f>
        <v/>
      </c>
      <c r="AL62" s="148" t="str">
        <f>IF(L62="","",IF(AND('miRNA Table'!$F$4="YES",'miRNA Table'!$F$6="YES"),L62-L$103,L62))</f>
        <v/>
      </c>
      <c r="AM62" s="148" t="str">
        <f>IF(M62="","",IF(AND('miRNA Table'!$F$4="YES",'miRNA Table'!$F$6="YES"),M62-M$103,M62))</f>
        <v/>
      </c>
      <c r="AN62" s="149" t="str">
        <f>IF(N62="","",IF(AND('miRNA Table'!$F$4="YES",'miRNA Table'!$F$6="YES"),N62-N$103,N62))</f>
        <v/>
      </c>
      <c r="AO62" s="147">
        <f>IF(Q62="","",IF(AND('miRNA Table'!$F$4="YES",'miRNA Table'!$F$6="YES"),Q62-Q$103,Q62))</f>
        <v>19.84</v>
      </c>
      <c r="AP62" s="148">
        <f>IF(R62="","",IF(AND('miRNA Table'!$F$4="YES",'miRNA Table'!$F$6="YES"),R62-R$103,R62))</f>
        <v>19.79</v>
      </c>
      <c r="AQ62" s="148">
        <f>IF(S62="","",IF(AND('miRNA Table'!$F$4="YES",'miRNA Table'!$F$6="YES"),S62-S$103,S62))</f>
        <v>20</v>
      </c>
      <c r="AR62" s="148" t="str">
        <f>IF(T62="","",IF(AND('miRNA Table'!$F$4="YES",'miRNA Table'!$F$6="YES"),T62-T$103,T62))</f>
        <v/>
      </c>
      <c r="AS62" s="148" t="str">
        <f>IF(U62="","",IF(AND('miRNA Table'!$F$4="YES",'miRNA Table'!$F$6="YES"),U62-U$103,U62))</f>
        <v/>
      </c>
      <c r="AT62" s="148" t="str">
        <f>IF(V62="","",IF(AND('miRNA Table'!$F$4="YES",'miRNA Table'!$F$6="YES"),V62-V$103,V62))</f>
        <v/>
      </c>
      <c r="AU62" s="148" t="str">
        <f>IF(W62="","",IF(AND('miRNA Table'!$F$4="YES",'miRNA Table'!$F$6="YES"),W62-W$103,W62))</f>
        <v/>
      </c>
      <c r="AV62" s="148" t="str">
        <f>IF(X62="","",IF(AND('miRNA Table'!$F$4="YES",'miRNA Table'!$F$6="YES"),X62-X$103,X62))</f>
        <v/>
      </c>
      <c r="AW62" s="148" t="str">
        <f>IF(Y62="","",IF(AND('miRNA Table'!$F$4="YES",'miRNA Table'!$F$6="YES"),Y62-Y$103,Y62))</f>
        <v/>
      </c>
      <c r="AX62" s="148" t="str">
        <f>IF(Z62="","",IF(AND('miRNA Table'!$F$4="YES",'miRNA Table'!$F$6="YES"),Z62-Z$103,Z62))</f>
        <v/>
      </c>
      <c r="AY62" s="148" t="str">
        <f>IF(AA62="","",IF(AND('miRNA Table'!$F$4="YES",'miRNA Table'!$F$6="YES"),AA62-AA$103,AA62))</f>
        <v/>
      </c>
      <c r="AZ62" s="149" t="str">
        <f>IF(AB62="","",IF(AND('miRNA Table'!$F$4="YES",'miRNA Table'!$F$6="YES"),AB62-AB$103,AB62))</f>
        <v/>
      </c>
      <c r="BY62" s="111" t="str">
        <f t="shared" si="16"/>
        <v>hsa-let-7f-5p</v>
      </c>
      <c r="BZ62" s="112" t="s">
        <v>90</v>
      </c>
      <c r="CA62" s="113">
        <f t="shared" si="17"/>
        <v>-0.89166666666666927</v>
      </c>
      <c r="CB62" s="113">
        <f t="shared" si="18"/>
        <v>-0.7466666666666697</v>
      </c>
      <c r="CC62" s="113">
        <f t="shared" si="19"/>
        <v>-0.793333333333333</v>
      </c>
      <c r="CD62" s="113" t="str">
        <f t="shared" si="20"/>
        <v/>
      </c>
      <c r="CE62" s="113" t="str">
        <f t="shared" si="21"/>
        <v/>
      </c>
      <c r="CF62" s="113" t="str">
        <f t="shared" si="22"/>
        <v/>
      </c>
      <c r="CG62" s="113" t="str">
        <f t="shared" si="23"/>
        <v/>
      </c>
      <c r="CH62" s="113" t="str">
        <f t="shared" si="24"/>
        <v/>
      </c>
      <c r="CI62" s="113" t="str">
        <f t="shared" si="25"/>
        <v/>
      </c>
      <c r="CJ62" s="113" t="str">
        <f t="shared" si="26"/>
        <v/>
      </c>
      <c r="CK62" s="113" t="str">
        <f t="shared" si="27"/>
        <v/>
      </c>
      <c r="CL62" s="113" t="str">
        <f t="shared" si="28"/>
        <v/>
      </c>
      <c r="CM62" s="113">
        <f t="shared" si="29"/>
        <v>-1.3333333333335418E-2</v>
      </c>
      <c r="CN62" s="113">
        <f t="shared" si="30"/>
        <v>5.833333333333357E-2</v>
      </c>
      <c r="CO62" s="113">
        <f t="shared" si="31"/>
        <v>0.10500000000000043</v>
      </c>
      <c r="CP62" s="113" t="str">
        <f t="shared" si="32"/>
        <v/>
      </c>
      <c r="CQ62" s="113" t="str">
        <f t="shared" si="33"/>
        <v/>
      </c>
      <c r="CR62" s="113" t="str">
        <f t="shared" si="34"/>
        <v/>
      </c>
      <c r="CS62" s="113" t="str">
        <f t="shared" si="35"/>
        <v/>
      </c>
      <c r="CT62" s="113" t="str">
        <f t="shared" si="36"/>
        <v/>
      </c>
      <c r="CU62" s="113" t="str">
        <f t="shared" si="37"/>
        <v/>
      </c>
      <c r="CV62" s="113" t="str">
        <f t="shared" si="38"/>
        <v/>
      </c>
      <c r="CW62" s="113" t="str">
        <f t="shared" si="39"/>
        <v/>
      </c>
      <c r="CX62" s="113" t="str">
        <f t="shared" si="40"/>
        <v/>
      </c>
      <c r="CY62" s="80">
        <f t="shared" si="41"/>
        <v>-0.81055555555555736</v>
      </c>
      <c r="CZ62" s="80">
        <f t="shared" si="42"/>
        <v>4.9999999999999524E-2</v>
      </c>
      <c r="DA62" s="114" t="str">
        <f t="shared" si="43"/>
        <v>hsa-let-7f-5p</v>
      </c>
      <c r="DB62" s="112" t="s">
        <v>180</v>
      </c>
      <c r="DC62" s="115">
        <f t="shared" si="55"/>
        <v>1.8553182338826222</v>
      </c>
      <c r="DD62" s="115">
        <f t="shared" si="56"/>
        <v>1.6779115495365036</v>
      </c>
      <c r="DE62" s="115">
        <f t="shared" si="57"/>
        <v>1.7330740916849281</v>
      </c>
      <c r="DF62" s="115" t="str">
        <f t="shared" si="58"/>
        <v/>
      </c>
      <c r="DG62" s="115" t="str">
        <f t="shared" si="59"/>
        <v/>
      </c>
      <c r="DH62" s="115" t="str">
        <f t="shared" si="60"/>
        <v/>
      </c>
      <c r="DI62" s="115" t="str">
        <f t="shared" si="61"/>
        <v/>
      </c>
      <c r="DJ62" s="115" t="str">
        <f t="shared" si="62"/>
        <v/>
      </c>
      <c r="DK62" s="115" t="str">
        <f t="shared" si="63"/>
        <v/>
      </c>
      <c r="DL62" s="115" t="str">
        <f t="shared" si="64"/>
        <v/>
      </c>
      <c r="DM62" s="115" t="str">
        <f t="shared" si="44"/>
        <v/>
      </c>
      <c r="DN62" s="115" t="str">
        <f t="shared" si="45"/>
        <v/>
      </c>
      <c r="DO62" s="115">
        <f t="shared" si="66"/>
        <v>1.0092848012118756</v>
      </c>
      <c r="DP62" s="115">
        <f t="shared" si="65"/>
        <v>0.96037294505100412</v>
      </c>
      <c r="DQ62" s="115">
        <f t="shared" si="65"/>
        <v>0.92980494261316149</v>
      </c>
      <c r="DR62" s="115" t="str">
        <f t="shared" si="65"/>
        <v/>
      </c>
      <c r="DS62" s="115" t="str">
        <f t="shared" si="65"/>
        <v/>
      </c>
      <c r="DT62" s="115" t="str">
        <f t="shared" si="65"/>
        <v/>
      </c>
      <c r="DU62" s="115" t="str">
        <f t="shared" si="50"/>
        <v/>
      </c>
      <c r="DV62" s="115" t="str">
        <f t="shared" si="50"/>
        <v/>
      </c>
      <c r="DW62" s="115" t="str">
        <f t="shared" si="50"/>
        <v/>
      </c>
      <c r="DX62" s="115" t="str">
        <f t="shared" si="48"/>
        <v/>
      </c>
      <c r="DY62" s="115" t="str">
        <f t="shared" si="46"/>
        <v/>
      </c>
      <c r="DZ62" s="115" t="str">
        <f t="shared" si="47"/>
        <v/>
      </c>
    </row>
    <row r="63" spans="1:130" ht="15" customHeight="1" x14ac:dyDescent="0.25">
      <c r="A63" s="119" t="str">
        <f>'miRNA Table'!C62</f>
        <v>hsa-miR-10a-5p</v>
      </c>
      <c r="B63" s="112" t="s">
        <v>91</v>
      </c>
      <c r="C63" s="113">
        <f>IF('Test Sample Data'!C62="","",IF(SUM('Test Sample Data'!C$3:C$98)&gt;10,IF(AND(ISNUMBER('Test Sample Data'!C62),'Test Sample Data'!C62&lt;$C$101,'Test Sample Data'!C62&gt;0),'Test Sample Data'!C62,$C$101),""))</f>
        <v>24.04</v>
      </c>
      <c r="D63" s="113">
        <f>IF('Test Sample Data'!D62="","",IF(SUM('Test Sample Data'!D$3:D$98)&gt;10,IF(AND(ISNUMBER('Test Sample Data'!D62),'Test Sample Data'!D62&lt;$C$101,'Test Sample Data'!D62&gt;0),'Test Sample Data'!D62,$C$101),""))</f>
        <v>23.96</v>
      </c>
      <c r="E63" s="113">
        <f>IF('Test Sample Data'!E62="","",IF(SUM('Test Sample Data'!E$3:E$98)&gt;10,IF(AND(ISNUMBER('Test Sample Data'!E62),'Test Sample Data'!E62&lt;$C$101,'Test Sample Data'!E62&gt;0),'Test Sample Data'!E62,$C$101),""))</f>
        <v>23.84</v>
      </c>
      <c r="F63" s="113" t="str">
        <f>IF('Test Sample Data'!F62="","",IF(SUM('Test Sample Data'!F$3:F$98)&gt;10,IF(AND(ISNUMBER('Test Sample Data'!F62),'Test Sample Data'!F62&lt;$C$101,'Test Sample Data'!F62&gt;0),'Test Sample Data'!F62,$C$101),""))</f>
        <v/>
      </c>
      <c r="G63" s="113" t="str">
        <f>IF('Test Sample Data'!G62="","",IF(SUM('Test Sample Data'!G$3:G$98)&gt;10,IF(AND(ISNUMBER('Test Sample Data'!G62),'Test Sample Data'!G62&lt;$C$101,'Test Sample Data'!G62&gt;0),'Test Sample Data'!G62,$C$101),""))</f>
        <v/>
      </c>
      <c r="H63" s="113" t="str">
        <f>IF('Test Sample Data'!H62="","",IF(SUM('Test Sample Data'!H$3:H$98)&gt;10,IF(AND(ISNUMBER('Test Sample Data'!H62),'Test Sample Data'!H62&lt;$C$101,'Test Sample Data'!H62&gt;0),'Test Sample Data'!H62,$C$101),""))</f>
        <v/>
      </c>
      <c r="I63" s="113" t="str">
        <f>IF('Test Sample Data'!I62="","",IF(SUM('Test Sample Data'!I$3:I$98)&gt;10,IF(AND(ISNUMBER('Test Sample Data'!I62),'Test Sample Data'!I62&lt;$C$101,'Test Sample Data'!I62&gt;0),'Test Sample Data'!I62,$C$101),""))</f>
        <v/>
      </c>
      <c r="J63" s="113" t="str">
        <f>IF('Test Sample Data'!J62="","",IF(SUM('Test Sample Data'!J$3:J$98)&gt;10,IF(AND(ISNUMBER('Test Sample Data'!J62),'Test Sample Data'!J62&lt;$C$101,'Test Sample Data'!J62&gt;0),'Test Sample Data'!J62,$C$101),""))</f>
        <v/>
      </c>
      <c r="K63" s="113" t="str">
        <f>IF('Test Sample Data'!K62="","",IF(SUM('Test Sample Data'!K$3:K$98)&gt;10,IF(AND(ISNUMBER('Test Sample Data'!K62),'Test Sample Data'!K62&lt;$C$101,'Test Sample Data'!K62&gt;0),'Test Sample Data'!K62,$C$101),""))</f>
        <v/>
      </c>
      <c r="L63" s="113" t="str">
        <f>IF('Test Sample Data'!L62="","",IF(SUM('Test Sample Data'!L$3:L$98)&gt;10,IF(AND(ISNUMBER('Test Sample Data'!L62),'Test Sample Data'!L62&lt;$C$101,'Test Sample Data'!L62&gt;0),'Test Sample Data'!L62,$C$101),""))</f>
        <v/>
      </c>
      <c r="M63" s="113" t="str">
        <f>IF('Test Sample Data'!M62="","",IF(SUM('Test Sample Data'!M$3:M$98)&gt;10,IF(AND(ISNUMBER('Test Sample Data'!M62),'Test Sample Data'!M62&lt;$C$101,'Test Sample Data'!M62&gt;0),'Test Sample Data'!M62,$C$101),""))</f>
        <v/>
      </c>
      <c r="N63" s="113" t="str">
        <f>IF('Test Sample Data'!N62="","",IF(SUM('Test Sample Data'!N$3:N$98)&gt;10,IF(AND(ISNUMBER('Test Sample Data'!N62),'Test Sample Data'!N62&lt;$C$101,'Test Sample Data'!N62&gt;0),'Test Sample Data'!N62,$C$101),""))</f>
        <v/>
      </c>
      <c r="O63" s="112" t="str">
        <f>'miRNA Table'!C62</f>
        <v>hsa-miR-10a-5p</v>
      </c>
      <c r="P63" s="112" t="s">
        <v>91</v>
      </c>
      <c r="Q63" s="113">
        <f>IF('Control Sample Data'!C62="","",IF(SUM('Control Sample Data'!C$3:C$98)&gt;10,IF(AND(ISNUMBER('Control Sample Data'!C62),'Control Sample Data'!C62&lt;$C$101,'Control Sample Data'!C62&gt;0),'Control Sample Data'!C62,$C$101),""))</f>
        <v>24.25</v>
      </c>
      <c r="R63" s="113">
        <f>IF('Control Sample Data'!D62="","",IF(SUM('Control Sample Data'!D$3:D$98)&gt;10,IF(AND(ISNUMBER('Control Sample Data'!D62),'Control Sample Data'!D62&lt;$C$101,'Control Sample Data'!D62&gt;0),'Control Sample Data'!D62,$C$101),""))</f>
        <v>24.34</v>
      </c>
      <c r="S63" s="113">
        <f>IF('Control Sample Data'!E62="","",IF(SUM('Control Sample Data'!E$3:E$98)&gt;10,IF(AND(ISNUMBER('Control Sample Data'!E62),'Control Sample Data'!E62&lt;$C$101,'Control Sample Data'!E62&gt;0),'Control Sample Data'!E62,$C$101),""))</f>
        <v>24.52</v>
      </c>
      <c r="T63" s="113" t="str">
        <f>IF('Control Sample Data'!F62="","",IF(SUM('Control Sample Data'!F$3:F$98)&gt;10,IF(AND(ISNUMBER('Control Sample Data'!F62),'Control Sample Data'!F62&lt;$C$101,'Control Sample Data'!F62&gt;0),'Control Sample Data'!F62,$C$101),""))</f>
        <v/>
      </c>
      <c r="U63" s="113" t="str">
        <f>IF('Control Sample Data'!G62="","",IF(SUM('Control Sample Data'!G$3:G$98)&gt;10,IF(AND(ISNUMBER('Control Sample Data'!G62),'Control Sample Data'!G62&lt;$C$101,'Control Sample Data'!G62&gt;0),'Control Sample Data'!G62,$C$101),""))</f>
        <v/>
      </c>
      <c r="V63" s="113" t="str">
        <f>IF('Control Sample Data'!H62="","",IF(SUM('Control Sample Data'!H$3:H$98)&gt;10,IF(AND(ISNUMBER('Control Sample Data'!H62),'Control Sample Data'!H62&lt;$C$101,'Control Sample Data'!H62&gt;0),'Control Sample Data'!H62,$C$101),""))</f>
        <v/>
      </c>
      <c r="W63" s="113" t="str">
        <f>IF('Control Sample Data'!I62="","",IF(SUM('Control Sample Data'!I$3:I$98)&gt;10,IF(AND(ISNUMBER('Control Sample Data'!I62),'Control Sample Data'!I62&lt;$C$101,'Control Sample Data'!I62&gt;0),'Control Sample Data'!I62,$C$101),""))</f>
        <v/>
      </c>
      <c r="X63" s="113" t="str">
        <f>IF('Control Sample Data'!J62="","",IF(SUM('Control Sample Data'!J$3:J$98)&gt;10,IF(AND(ISNUMBER('Control Sample Data'!J62),'Control Sample Data'!J62&lt;$C$101,'Control Sample Data'!J62&gt;0),'Control Sample Data'!J62,$C$101),""))</f>
        <v/>
      </c>
      <c r="Y63" s="113" t="str">
        <f>IF('Control Sample Data'!K62="","",IF(SUM('Control Sample Data'!K$3:K$98)&gt;10,IF(AND(ISNUMBER('Control Sample Data'!K62),'Control Sample Data'!K62&lt;$C$101,'Control Sample Data'!K62&gt;0),'Control Sample Data'!K62,$C$101),""))</f>
        <v/>
      </c>
      <c r="Z63" s="113" t="str">
        <f>IF('Control Sample Data'!L62="","",IF(SUM('Control Sample Data'!L$3:L$98)&gt;10,IF(AND(ISNUMBER('Control Sample Data'!L62),'Control Sample Data'!L62&lt;$C$101,'Control Sample Data'!L62&gt;0),'Control Sample Data'!L62,$C$101),""))</f>
        <v/>
      </c>
      <c r="AA63" s="113" t="str">
        <f>IF('Control Sample Data'!M62="","",IF(SUM('Control Sample Data'!M$3:M$98)&gt;10,IF(AND(ISNUMBER('Control Sample Data'!M62),'Control Sample Data'!M62&lt;$C$101,'Control Sample Data'!M62&gt;0),'Control Sample Data'!M62,$C$101),""))</f>
        <v/>
      </c>
      <c r="AB63" s="144" t="str">
        <f>IF('Control Sample Data'!N62="","",IF(SUM('Control Sample Data'!N$3:N$98)&gt;10,IF(AND(ISNUMBER('Control Sample Data'!N62),'Control Sample Data'!N62&lt;$C$101,'Control Sample Data'!N62&gt;0),'Control Sample Data'!N62,$C$101),""))</f>
        <v/>
      </c>
      <c r="AC63" s="147">
        <f>IF(C63="","",IF(AND('miRNA Table'!$F$4="YES",'miRNA Table'!$F$6="YES"),C63-C$103,C63))</f>
        <v>24.04</v>
      </c>
      <c r="AD63" s="148">
        <f>IF(D63="","",IF(AND('miRNA Table'!$F$4="YES",'miRNA Table'!$F$6="YES"),D63-D$103,D63))</f>
        <v>23.96</v>
      </c>
      <c r="AE63" s="148">
        <f>IF(E63="","",IF(AND('miRNA Table'!$F$4="YES",'miRNA Table'!$F$6="YES"),E63-E$103,E63))</f>
        <v>23.84</v>
      </c>
      <c r="AF63" s="148" t="str">
        <f>IF(F63="","",IF(AND('miRNA Table'!$F$4="YES",'miRNA Table'!$F$6="YES"),F63-F$103,F63))</f>
        <v/>
      </c>
      <c r="AG63" s="148" t="str">
        <f>IF(G63="","",IF(AND('miRNA Table'!$F$4="YES",'miRNA Table'!$F$6="YES"),G63-G$103,G63))</f>
        <v/>
      </c>
      <c r="AH63" s="148" t="str">
        <f>IF(H63="","",IF(AND('miRNA Table'!$F$4="YES",'miRNA Table'!$F$6="YES"),H63-H$103,H63))</f>
        <v/>
      </c>
      <c r="AI63" s="148" t="str">
        <f>IF(I63="","",IF(AND('miRNA Table'!$F$4="YES",'miRNA Table'!$F$6="YES"),I63-I$103,I63))</f>
        <v/>
      </c>
      <c r="AJ63" s="148" t="str">
        <f>IF(J63="","",IF(AND('miRNA Table'!$F$4="YES",'miRNA Table'!$F$6="YES"),J63-J$103,J63))</f>
        <v/>
      </c>
      <c r="AK63" s="148" t="str">
        <f>IF(K63="","",IF(AND('miRNA Table'!$F$4="YES",'miRNA Table'!$F$6="YES"),K63-K$103,K63))</f>
        <v/>
      </c>
      <c r="AL63" s="148" t="str">
        <f>IF(L63="","",IF(AND('miRNA Table'!$F$4="YES",'miRNA Table'!$F$6="YES"),L63-L$103,L63))</f>
        <v/>
      </c>
      <c r="AM63" s="148" t="str">
        <f>IF(M63="","",IF(AND('miRNA Table'!$F$4="YES",'miRNA Table'!$F$6="YES"),M63-M$103,M63))</f>
        <v/>
      </c>
      <c r="AN63" s="149" t="str">
        <f>IF(N63="","",IF(AND('miRNA Table'!$F$4="YES",'miRNA Table'!$F$6="YES"),N63-N$103,N63))</f>
        <v/>
      </c>
      <c r="AO63" s="147">
        <f>IF(Q63="","",IF(AND('miRNA Table'!$F$4="YES",'miRNA Table'!$F$6="YES"),Q63-Q$103,Q63))</f>
        <v>24.25</v>
      </c>
      <c r="AP63" s="148">
        <f>IF(R63="","",IF(AND('miRNA Table'!$F$4="YES",'miRNA Table'!$F$6="YES"),R63-R$103,R63))</f>
        <v>24.34</v>
      </c>
      <c r="AQ63" s="148">
        <f>IF(S63="","",IF(AND('miRNA Table'!$F$4="YES",'miRNA Table'!$F$6="YES"),S63-S$103,S63))</f>
        <v>24.52</v>
      </c>
      <c r="AR63" s="148" t="str">
        <f>IF(T63="","",IF(AND('miRNA Table'!$F$4="YES",'miRNA Table'!$F$6="YES"),T63-T$103,T63))</f>
        <v/>
      </c>
      <c r="AS63" s="148" t="str">
        <f>IF(U63="","",IF(AND('miRNA Table'!$F$4="YES",'miRNA Table'!$F$6="YES"),U63-U$103,U63))</f>
        <v/>
      </c>
      <c r="AT63" s="148" t="str">
        <f>IF(V63="","",IF(AND('miRNA Table'!$F$4="YES",'miRNA Table'!$F$6="YES"),V63-V$103,V63))</f>
        <v/>
      </c>
      <c r="AU63" s="148" t="str">
        <f>IF(W63="","",IF(AND('miRNA Table'!$F$4="YES",'miRNA Table'!$F$6="YES"),W63-W$103,W63))</f>
        <v/>
      </c>
      <c r="AV63" s="148" t="str">
        <f>IF(X63="","",IF(AND('miRNA Table'!$F$4="YES",'miRNA Table'!$F$6="YES"),X63-X$103,X63))</f>
        <v/>
      </c>
      <c r="AW63" s="148" t="str">
        <f>IF(Y63="","",IF(AND('miRNA Table'!$F$4="YES",'miRNA Table'!$F$6="YES"),Y63-Y$103,Y63))</f>
        <v/>
      </c>
      <c r="AX63" s="148" t="str">
        <f>IF(Z63="","",IF(AND('miRNA Table'!$F$4="YES",'miRNA Table'!$F$6="YES"),Z63-Z$103,Z63))</f>
        <v/>
      </c>
      <c r="AY63" s="148" t="str">
        <f>IF(AA63="","",IF(AND('miRNA Table'!$F$4="YES",'miRNA Table'!$F$6="YES"),AA63-AA$103,AA63))</f>
        <v/>
      </c>
      <c r="AZ63" s="149" t="str">
        <f>IF(AB63="","",IF(AND('miRNA Table'!$F$4="YES",'miRNA Table'!$F$6="YES"),AB63-AB$103,AB63))</f>
        <v/>
      </c>
      <c r="BY63" s="111" t="str">
        <f t="shared" si="16"/>
        <v>hsa-miR-10a-5p</v>
      </c>
      <c r="BZ63" s="112" t="s">
        <v>91</v>
      </c>
      <c r="CA63" s="113">
        <f t="shared" si="17"/>
        <v>4.5083333333333293</v>
      </c>
      <c r="CB63" s="113">
        <f t="shared" si="18"/>
        <v>4.3333333333333321</v>
      </c>
      <c r="CC63" s="113">
        <f t="shared" si="19"/>
        <v>4.2566666666666677</v>
      </c>
      <c r="CD63" s="113" t="str">
        <f t="shared" si="20"/>
        <v/>
      </c>
      <c r="CE63" s="113" t="str">
        <f t="shared" si="21"/>
        <v/>
      </c>
      <c r="CF63" s="113" t="str">
        <f t="shared" si="22"/>
        <v/>
      </c>
      <c r="CG63" s="113" t="str">
        <f t="shared" si="23"/>
        <v/>
      </c>
      <c r="CH63" s="113" t="str">
        <f t="shared" si="24"/>
        <v/>
      </c>
      <c r="CI63" s="113" t="str">
        <f t="shared" si="25"/>
        <v/>
      </c>
      <c r="CJ63" s="113" t="str">
        <f t="shared" si="26"/>
        <v/>
      </c>
      <c r="CK63" s="113" t="str">
        <f t="shared" si="27"/>
        <v/>
      </c>
      <c r="CL63" s="113" t="str">
        <f t="shared" si="28"/>
        <v/>
      </c>
      <c r="CM63" s="113">
        <f t="shared" si="29"/>
        <v>4.3966666666666647</v>
      </c>
      <c r="CN63" s="113">
        <f t="shared" si="30"/>
        <v>4.6083333333333343</v>
      </c>
      <c r="CO63" s="113">
        <f t="shared" si="31"/>
        <v>4.625</v>
      </c>
      <c r="CP63" s="113" t="str">
        <f t="shared" si="32"/>
        <v/>
      </c>
      <c r="CQ63" s="113" t="str">
        <f t="shared" si="33"/>
        <v/>
      </c>
      <c r="CR63" s="113" t="str">
        <f t="shared" si="34"/>
        <v/>
      </c>
      <c r="CS63" s="113" t="str">
        <f t="shared" si="35"/>
        <v/>
      </c>
      <c r="CT63" s="113" t="str">
        <f t="shared" si="36"/>
        <v/>
      </c>
      <c r="CU63" s="113" t="str">
        <f t="shared" si="37"/>
        <v/>
      </c>
      <c r="CV63" s="113" t="str">
        <f t="shared" si="38"/>
        <v/>
      </c>
      <c r="CW63" s="113" t="str">
        <f t="shared" si="39"/>
        <v/>
      </c>
      <c r="CX63" s="113" t="str">
        <f t="shared" si="40"/>
        <v/>
      </c>
      <c r="CY63" s="80">
        <f t="shared" si="41"/>
        <v>4.3661111111111097</v>
      </c>
      <c r="CZ63" s="80">
        <f t="shared" si="42"/>
        <v>4.543333333333333</v>
      </c>
      <c r="DA63" s="114" t="str">
        <f t="shared" si="43"/>
        <v>hsa-miR-10a-5p</v>
      </c>
      <c r="DB63" s="112" t="s">
        <v>181</v>
      </c>
      <c r="DC63" s="115">
        <f t="shared" si="55"/>
        <v>4.3939634113198539E-2</v>
      </c>
      <c r="DD63" s="115">
        <f t="shared" si="56"/>
        <v>4.9606282874006279E-2</v>
      </c>
      <c r="DE63" s="115">
        <f t="shared" si="57"/>
        <v>5.2313725808653136E-2</v>
      </c>
      <c r="DF63" s="115" t="str">
        <f t="shared" si="58"/>
        <v/>
      </c>
      <c r="DG63" s="115" t="str">
        <f t="shared" si="59"/>
        <v/>
      </c>
      <c r="DH63" s="115" t="str">
        <f t="shared" si="60"/>
        <v/>
      </c>
      <c r="DI63" s="115" t="str">
        <f t="shared" si="61"/>
        <v/>
      </c>
      <c r="DJ63" s="115" t="str">
        <f t="shared" si="62"/>
        <v/>
      </c>
      <c r="DK63" s="115" t="str">
        <f t="shared" si="63"/>
        <v/>
      </c>
      <c r="DL63" s="115" t="str">
        <f t="shared" si="64"/>
        <v/>
      </c>
      <c r="DM63" s="115" t="str">
        <f t="shared" si="44"/>
        <v/>
      </c>
      <c r="DN63" s="115" t="str">
        <f t="shared" si="45"/>
        <v/>
      </c>
      <c r="DO63" s="115">
        <f t="shared" si="66"/>
        <v>4.7475708257362553E-2</v>
      </c>
      <c r="DP63" s="115">
        <f t="shared" si="65"/>
        <v>4.099712826367026E-2</v>
      </c>
      <c r="DQ63" s="115">
        <f t="shared" si="65"/>
        <v>4.0526236082844058E-2</v>
      </c>
      <c r="DR63" s="115" t="str">
        <f t="shared" si="65"/>
        <v/>
      </c>
      <c r="DS63" s="115" t="str">
        <f t="shared" si="65"/>
        <v/>
      </c>
      <c r="DT63" s="115" t="str">
        <f t="shared" si="65"/>
        <v/>
      </c>
      <c r="DU63" s="115" t="str">
        <f t="shared" si="50"/>
        <v/>
      </c>
      <c r="DV63" s="115" t="str">
        <f t="shared" si="50"/>
        <v/>
      </c>
      <c r="DW63" s="115" t="str">
        <f t="shared" si="50"/>
        <v/>
      </c>
      <c r="DX63" s="115" t="str">
        <f t="shared" si="48"/>
        <v/>
      </c>
      <c r="DY63" s="115" t="str">
        <f t="shared" si="46"/>
        <v/>
      </c>
      <c r="DZ63" s="115" t="str">
        <f t="shared" si="47"/>
        <v/>
      </c>
    </row>
    <row r="64" spans="1:130" ht="15" customHeight="1" x14ac:dyDescent="0.25">
      <c r="A64" s="119" t="str">
        <f>'miRNA Table'!C63</f>
        <v>hsa-miR-181b-5p</v>
      </c>
      <c r="B64" s="112" t="s">
        <v>92</v>
      </c>
      <c r="C64" s="113">
        <f>IF('Test Sample Data'!C63="","",IF(SUM('Test Sample Data'!C$3:C$98)&gt;10,IF(AND(ISNUMBER('Test Sample Data'!C63),'Test Sample Data'!C63&lt;$C$101,'Test Sample Data'!C63&gt;0),'Test Sample Data'!C63,$C$101),""))</f>
        <v>14.68</v>
      </c>
      <c r="D64" s="113">
        <f>IF('Test Sample Data'!D63="","",IF(SUM('Test Sample Data'!D$3:D$98)&gt;10,IF(AND(ISNUMBER('Test Sample Data'!D63),'Test Sample Data'!D63&lt;$C$101,'Test Sample Data'!D63&gt;0),'Test Sample Data'!D63,$C$101),""))</f>
        <v>14.86</v>
      </c>
      <c r="E64" s="113">
        <f>IF('Test Sample Data'!E63="","",IF(SUM('Test Sample Data'!E$3:E$98)&gt;10,IF(AND(ISNUMBER('Test Sample Data'!E63),'Test Sample Data'!E63&lt;$C$101,'Test Sample Data'!E63&gt;0),'Test Sample Data'!E63,$C$101),""))</f>
        <v>14.85</v>
      </c>
      <c r="F64" s="113" t="str">
        <f>IF('Test Sample Data'!F63="","",IF(SUM('Test Sample Data'!F$3:F$98)&gt;10,IF(AND(ISNUMBER('Test Sample Data'!F63),'Test Sample Data'!F63&lt;$C$101,'Test Sample Data'!F63&gt;0),'Test Sample Data'!F63,$C$101),""))</f>
        <v/>
      </c>
      <c r="G64" s="113" t="str">
        <f>IF('Test Sample Data'!G63="","",IF(SUM('Test Sample Data'!G$3:G$98)&gt;10,IF(AND(ISNUMBER('Test Sample Data'!G63),'Test Sample Data'!G63&lt;$C$101,'Test Sample Data'!G63&gt;0),'Test Sample Data'!G63,$C$101),""))</f>
        <v/>
      </c>
      <c r="H64" s="113" t="str">
        <f>IF('Test Sample Data'!H63="","",IF(SUM('Test Sample Data'!H$3:H$98)&gt;10,IF(AND(ISNUMBER('Test Sample Data'!H63),'Test Sample Data'!H63&lt;$C$101,'Test Sample Data'!H63&gt;0),'Test Sample Data'!H63,$C$101),""))</f>
        <v/>
      </c>
      <c r="I64" s="113" t="str">
        <f>IF('Test Sample Data'!I63="","",IF(SUM('Test Sample Data'!I$3:I$98)&gt;10,IF(AND(ISNUMBER('Test Sample Data'!I63),'Test Sample Data'!I63&lt;$C$101,'Test Sample Data'!I63&gt;0),'Test Sample Data'!I63,$C$101),""))</f>
        <v/>
      </c>
      <c r="J64" s="113" t="str">
        <f>IF('Test Sample Data'!J63="","",IF(SUM('Test Sample Data'!J$3:J$98)&gt;10,IF(AND(ISNUMBER('Test Sample Data'!J63),'Test Sample Data'!J63&lt;$C$101,'Test Sample Data'!J63&gt;0),'Test Sample Data'!J63,$C$101),""))</f>
        <v/>
      </c>
      <c r="K64" s="113" t="str">
        <f>IF('Test Sample Data'!K63="","",IF(SUM('Test Sample Data'!K$3:K$98)&gt;10,IF(AND(ISNUMBER('Test Sample Data'!K63),'Test Sample Data'!K63&lt;$C$101,'Test Sample Data'!K63&gt;0),'Test Sample Data'!K63,$C$101),""))</f>
        <v/>
      </c>
      <c r="L64" s="113" t="str">
        <f>IF('Test Sample Data'!L63="","",IF(SUM('Test Sample Data'!L$3:L$98)&gt;10,IF(AND(ISNUMBER('Test Sample Data'!L63),'Test Sample Data'!L63&lt;$C$101,'Test Sample Data'!L63&gt;0),'Test Sample Data'!L63,$C$101),""))</f>
        <v/>
      </c>
      <c r="M64" s="113" t="str">
        <f>IF('Test Sample Data'!M63="","",IF(SUM('Test Sample Data'!M$3:M$98)&gt;10,IF(AND(ISNUMBER('Test Sample Data'!M63),'Test Sample Data'!M63&lt;$C$101,'Test Sample Data'!M63&gt;0),'Test Sample Data'!M63,$C$101),""))</f>
        <v/>
      </c>
      <c r="N64" s="113" t="str">
        <f>IF('Test Sample Data'!N63="","",IF(SUM('Test Sample Data'!N$3:N$98)&gt;10,IF(AND(ISNUMBER('Test Sample Data'!N63),'Test Sample Data'!N63&lt;$C$101,'Test Sample Data'!N63&gt;0),'Test Sample Data'!N63,$C$101),""))</f>
        <v/>
      </c>
      <c r="O64" s="112" t="str">
        <f>'miRNA Table'!C63</f>
        <v>hsa-miR-181b-5p</v>
      </c>
      <c r="P64" s="112" t="s">
        <v>92</v>
      </c>
      <c r="Q64" s="113">
        <f>IF('Control Sample Data'!C63="","",IF(SUM('Control Sample Data'!C$3:C$98)&gt;10,IF(AND(ISNUMBER('Control Sample Data'!C63),'Control Sample Data'!C63&lt;$C$101,'Control Sample Data'!C63&gt;0),'Control Sample Data'!C63,$C$101),""))</f>
        <v>14.89</v>
      </c>
      <c r="R64" s="113">
        <f>IF('Control Sample Data'!D63="","",IF(SUM('Control Sample Data'!D$3:D$98)&gt;10,IF(AND(ISNUMBER('Control Sample Data'!D63),'Control Sample Data'!D63&lt;$C$101,'Control Sample Data'!D63&gt;0),'Control Sample Data'!D63,$C$101),""))</f>
        <v>14.87</v>
      </c>
      <c r="S64" s="113">
        <f>IF('Control Sample Data'!E63="","",IF(SUM('Control Sample Data'!E$3:E$98)&gt;10,IF(AND(ISNUMBER('Control Sample Data'!E63),'Control Sample Data'!E63&lt;$C$101,'Control Sample Data'!E63&gt;0),'Control Sample Data'!E63,$C$101),""))</f>
        <v>15.05</v>
      </c>
      <c r="T64" s="113" t="str">
        <f>IF('Control Sample Data'!F63="","",IF(SUM('Control Sample Data'!F$3:F$98)&gt;10,IF(AND(ISNUMBER('Control Sample Data'!F63),'Control Sample Data'!F63&lt;$C$101,'Control Sample Data'!F63&gt;0),'Control Sample Data'!F63,$C$101),""))</f>
        <v/>
      </c>
      <c r="U64" s="113" t="str">
        <f>IF('Control Sample Data'!G63="","",IF(SUM('Control Sample Data'!G$3:G$98)&gt;10,IF(AND(ISNUMBER('Control Sample Data'!G63),'Control Sample Data'!G63&lt;$C$101,'Control Sample Data'!G63&gt;0),'Control Sample Data'!G63,$C$101),""))</f>
        <v/>
      </c>
      <c r="V64" s="113" t="str">
        <f>IF('Control Sample Data'!H63="","",IF(SUM('Control Sample Data'!H$3:H$98)&gt;10,IF(AND(ISNUMBER('Control Sample Data'!H63),'Control Sample Data'!H63&lt;$C$101,'Control Sample Data'!H63&gt;0),'Control Sample Data'!H63,$C$101),""))</f>
        <v/>
      </c>
      <c r="W64" s="113" t="str">
        <f>IF('Control Sample Data'!I63="","",IF(SUM('Control Sample Data'!I$3:I$98)&gt;10,IF(AND(ISNUMBER('Control Sample Data'!I63),'Control Sample Data'!I63&lt;$C$101,'Control Sample Data'!I63&gt;0),'Control Sample Data'!I63,$C$101),""))</f>
        <v/>
      </c>
      <c r="X64" s="113" t="str">
        <f>IF('Control Sample Data'!J63="","",IF(SUM('Control Sample Data'!J$3:J$98)&gt;10,IF(AND(ISNUMBER('Control Sample Data'!J63),'Control Sample Data'!J63&lt;$C$101,'Control Sample Data'!J63&gt;0),'Control Sample Data'!J63,$C$101),""))</f>
        <v/>
      </c>
      <c r="Y64" s="113" t="str">
        <f>IF('Control Sample Data'!K63="","",IF(SUM('Control Sample Data'!K$3:K$98)&gt;10,IF(AND(ISNUMBER('Control Sample Data'!K63),'Control Sample Data'!K63&lt;$C$101,'Control Sample Data'!K63&gt;0),'Control Sample Data'!K63,$C$101),""))</f>
        <v/>
      </c>
      <c r="Z64" s="113" t="str">
        <f>IF('Control Sample Data'!L63="","",IF(SUM('Control Sample Data'!L$3:L$98)&gt;10,IF(AND(ISNUMBER('Control Sample Data'!L63),'Control Sample Data'!L63&lt;$C$101,'Control Sample Data'!L63&gt;0),'Control Sample Data'!L63,$C$101),""))</f>
        <v/>
      </c>
      <c r="AA64" s="113" t="str">
        <f>IF('Control Sample Data'!M63="","",IF(SUM('Control Sample Data'!M$3:M$98)&gt;10,IF(AND(ISNUMBER('Control Sample Data'!M63),'Control Sample Data'!M63&lt;$C$101,'Control Sample Data'!M63&gt;0),'Control Sample Data'!M63,$C$101),""))</f>
        <v/>
      </c>
      <c r="AB64" s="144" t="str">
        <f>IF('Control Sample Data'!N63="","",IF(SUM('Control Sample Data'!N$3:N$98)&gt;10,IF(AND(ISNUMBER('Control Sample Data'!N63),'Control Sample Data'!N63&lt;$C$101,'Control Sample Data'!N63&gt;0),'Control Sample Data'!N63,$C$101),""))</f>
        <v/>
      </c>
      <c r="AC64" s="147">
        <f>IF(C64="","",IF(AND('miRNA Table'!$F$4="YES",'miRNA Table'!$F$6="YES"),C64-C$103,C64))</f>
        <v>14.68</v>
      </c>
      <c r="AD64" s="148">
        <f>IF(D64="","",IF(AND('miRNA Table'!$F$4="YES",'miRNA Table'!$F$6="YES"),D64-D$103,D64))</f>
        <v>14.86</v>
      </c>
      <c r="AE64" s="148">
        <f>IF(E64="","",IF(AND('miRNA Table'!$F$4="YES",'miRNA Table'!$F$6="YES"),E64-E$103,E64))</f>
        <v>14.85</v>
      </c>
      <c r="AF64" s="148" t="str">
        <f>IF(F64="","",IF(AND('miRNA Table'!$F$4="YES",'miRNA Table'!$F$6="YES"),F64-F$103,F64))</f>
        <v/>
      </c>
      <c r="AG64" s="148" t="str">
        <f>IF(G64="","",IF(AND('miRNA Table'!$F$4="YES",'miRNA Table'!$F$6="YES"),G64-G$103,G64))</f>
        <v/>
      </c>
      <c r="AH64" s="148" t="str">
        <f>IF(H64="","",IF(AND('miRNA Table'!$F$4="YES",'miRNA Table'!$F$6="YES"),H64-H$103,H64))</f>
        <v/>
      </c>
      <c r="AI64" s="148" t="str">
        <f>IF(I64="","",IF(AND('miRNA Table'!$F$4="YES",'miRNA Table'!$F$6="YES"),I64-I$103,I64))</f>
        <v/>
      </c>
      <c r="AJ64" s="148" t="str">
        <f>IF(J64="","",IF(AND('miRNA Table'!$F$4="YES",'miRNA Table'!$F$6="YES"),J64-J$103,J64))</f>
        <v/>
      </c>
      <c r="AK64" s="148" t="str">
        <f>IF(K64="","",IF(AND('miRNA Table'!$F$4="YES",'miRNA Table'!$F$6="YES"),K64-K$103,K64))</f>
        <v/>
      </c>
      <c r="AL64" s="148" t="str">
        <f>IF(L64="","",IF(AND('miRNA Table'!$F$4="YES",'miRNA Table'!$F$6="YES"),L64-L$103,L64))</f>
        <v/>
      </c>
      <c r="AM64" s="148" t="str">
        <f>IF(M64="","",IF(AND('miRNA Table'!$F$4="YES",'miRNA Table'!$F$6="YES"),M64-M$103,M64))</f>
        <v/>
      </c>
      <c r="AN64" s="149" t="str">
        <f>IF(N64="","",IF(AND('miRNA Table'!$F$4="YES",'miRNA Table'!$F$6="YES"),N64-N$103,N64))</f>
        <v/>
      </c>
      <c r="AO64" s="147">
        <f>IF(Q64="","",IF(AND('miRNA Table'!$F$4="YES",'miRNA Table'!$F$6="YES"),Q64-Q$103,Q64))</f>
        <v>14.89</v>
      </c>
      <c r="AP64" s="148">
        <f>IF(R64="","",IF(AND('miRNA Table'!$F$4="YES",'miRNA Table'!$F$6="YES"),R64-R$103,R64))</f>
        <v>14.87</v>
      </c>
      <c r="AQ64" s="148">
        <f>IF(S64="","",IF(AND('miRNA Table'!$F$4="YES",'miRNA Table'!$F$6="YES"),S64-S$103,S64))</f>
        <v>15.05</v>
      </c>
      <c r="AR64" s="148" t="str">
        <f>IF(T64="","",IF(AND('miRNA Table'!$F$4="YES",'miRNA Table'!$F$6="YES"),T64-T$103,T64))</f>
        <v/>
      </c>
      <c r="AS64" s="148" t="str">
        <f>IF(U64="","",IF(AND('miRNA Table'!$F$4="YES",'miRNA Table'!$F$6="YES"),U64-U$103,U64))</f>
        <v/>
      </c>
      <c r="AT64" s="148" t="str">
        <f>IF(V64="","",IF(AND('miRNA Table'!$F$4="YES",'miRNA Table'!$F$6="YES"),V64-V$103,V64))</f>
        <v/>
      </c>
      <c r="AU64" s="148" t="str">
        <f>IF(W64="","",IF(AND('miRNA Table'!$F$4="YES",'miRNA Table'!$F$6="YES"),W64-W$103,W64))</f>
        <v/>
      </c>
      <c r="AV64" s="148" t="str">
        <f>IF(X64="","",IF(AND('miRNA Table'!$F$4="YES",'miRNA Table'!$F$6="YES"),X64-X$103,X64))</f>
        <v/>
      </c>
      <c r="AW64" s="148" t="str">
        <f>IF(Y64="","",IF(AND('miRNA Table'!$F$4="YES",'miRNA Table'!$F$6="YES"),Y64-Y$103,Y64))</f>
        <v/>
      </c>
      <c r="AX64" s="148" t="str">
        <f>IF(Z64="","",IF(AND('miRNA Table'!$F$4="YES",'miRNA Table'!$F$6="YES"),Z64-Z$103,Z64))</f>
        <v/>
      </c>
      <c r="AY64" s="148" t="str">
        <f>IF(AA64="","",IF(AND('miRNA Table'!$F$4="YES",'miRNA Table'!$F$6="YES"),AA64-AA$103,AA64))</f>
        <v/>
      </c>
      <c r="AZ64" s="149" t="str">
        <f>IF(AB64="","",IF(AND('miRNA Table'!$F$4="YES",'miRNA Table'!$F$6="YES"),AB64-AB$103,AB64))</f>
        <v/>
      </c>
      <c r="BY64" s="111" t="str">
        <f t="shared" si="16"/>
        <v>hsa-miR-181b-5p</v>
      </c>
      <c r="BZ64" s="112" t="s">
        <v>92</v>
      </c>
      <c r="CA64" s="113">
        <f t="shared" si="17"/>
        <v>-4.8516666666666701</v>
      </c>
      <c r="CB64" s="113">
        <f t="shared" si="18"/>
        <v>-4.7666666666666693</v>
      </c>
      <c r="CC64" s="113">
        <f t="shared" si="19"/>
        <v>-4.7333333333333325</v>
      </c>
      <c r="CD64" s="113" t="str">
        <f t="shared" si="20"/>
        <v/>
      </c>
      <c r="CE64" s="113" t="str">
        <f t="shared" si="21"/>
        <v/>
      </c>
      <c r="CF64" s="113" t="str">
        <f t="shared" si="22"/>
        <v/>
      </c>
      <c r="CG64" s="113" t="str">
        <f t="shared" si="23"/>
        <v/>
      </c>
      <c r="CH64" s="113" t="str">
        <f t="shared" si="24"/>
        <v/>
      </c>
      <c r="CI64" s="113" t="str">
        <f t="shared" si="25"/>
        <v/>
      </c>
      <c r="CJ64" s="113" t="str">
        <f t="shared" si="26"/>
        <v/>
      </c>
      <c r="CK64" s="113" t="str">
        <f t="shared" si="27"/>
        <v/>
      </c>
      <c r="CL64" s="113" t="str">
        <f t="shared" si="28"/>
        <v/>
      </c>
      <c r="CM64" s="113">
        <f t="shared" si="29"/>
        <v>-4.9633333333333347</v>
      </c>
      <c r="CN64" s="113">
        <f t="shared" si="30"/>
        <v>-4.8616666666666664</v>
      </c>
      <c r="CO64" s="113">
        <f t="shared" si="31"/>
        <v>-4.8449999999999989</v>
      </c>
      <c r="CP64" s="113" t="str">
        <f t="shared" si="32"/>
        <v/>
      </c>
      <c r="CQ64" s="113" t="str">
        <f t="shared" si="33"/>
        <v/>
      </c>
      <c r="CR64" s="113" t="str">
        <f t="shared" si="34"/>
        <v/>
      </c>
      <c r="CS64" s="113" t="str">
        <f t="shared" si="35"/>
        <v/>
      </c>
      <c r="CT64" s="113" t="str">
        <f t="shared" si="36"/>
        <v/>
      </c>
      <c r="CU64" s="113" t="str">
        <f t="shared" si="37"/>
        <v/>
      </c>
      <c r="CV64" s="113" t="str">
        <f t="shared" si="38"/>
        <v/>
      </c>
      <c r="CW64" s="113" t="str">
        <f t="shared" si="39"/>
        <v/>
      </c>
      <c r="CX64" s="113" t="str">
        <f t="shared" si="40"/>
        <v/>
      </c>
      <c r="CY64" s="80">
        <f t="shared" si="41"/>
        <v>-4.7838888888888906</v>
      </c>
      <c r="CZ64" s="80">
        <f t="shared" si="42"/>
        <v>-4.8899999999999997</v>
      </c>
      <c r="DA64" s="114" t="str">
        <f t="shared" si="43"/>
        <v>hsa-miR-181b-5p</v>
      </c>
      <c r="DB64" s="112" t="s">
        <v>182</v>
      </c>
      <c r="DC64" s="115">
        <f t="shared" si="55"/>
        <v>28.873351347362512</v>
      </c>
      <c r="DD64" s="115">
        <f t="shared" si="56"/>
        <v>27.221349150427425</v>
      </c>
      <c r="DE64" s="115">
        <f t="shared" si="57"/>
        <v>26.599612676569187</v>
      </c>
      <c r="DF64" s="115" t="str">
        <f t="shared" si="58"/>
        <v/>
      </c>
      <c r="DG64" s="115" t="str">
        <f t="shared" si="59"/>
        <v/>
      </c>
      <c r="DH64" s="115" t="str">
        <f t="shared" si="60"/>
        <v/>
      </c>
      <c r="DI64" s="115" t="str">
        <f t="shared" si="61"/>
        <v/>
      </c>
      <c r="DJ64" s="115" t="str">
        <f t="shared" si="62"/>
        <v/>
      </c>
      <c r="DK64" s="115" t="str">
        <f t="shared" si="63"/>
        <v/>
      </c>
      <c r="DL64" s="115" t="str">
        <f t="shared" si="64"/>
        <v/>
      </c>
      <c r="DM64" s="115" t="str">
        <f t="shared" si="44"/>
        <v/>
      </c>
      <c r="DN64" s="115" t="str">
        <f t="shared" si="45"/>
        <v/>
      </c>
      <c r="DO64" s="115">
        <f t="shared" si="66"/>
        <v>31.196955383111717</v>
      </c>
      <c r="DP64" s="115">
        <f t="shared" si="65"/>
        <v>29.074181387964252</v>
      </c>
      <c r="DQ64" s="115">
        <f t="shared" si="65"/>
        <v>28.740235932285866</v>
      </c>
      <c r="DR64" s="115" t="str">
        <f t="shared" si="65"/>
        <v/>
      </c>
      <c r="DS64" s="115" t="str">
        <f t="shared" si="65"/>
        <v/>
      </c>
      <c r="DT64" s="115" t="str">
        <f t="shared" si="65"/>
        <v/>
      </c>
      <c r="DU64" s="115" t="str">
        <f t="shared" si="50"/>
        <v/>
      </c>
      <c r="DV64" s="115" t="str">
        <f t="shared" si="50"/>
        <v/>
      </c>
      <c r="DW64" s="115" t="str">
        <f t="shared" si="50"/>
        <v/>
      </c>
      <c r="DX64" s="115" t="str">
        <f t="shared" si="48"/>
        <v/>
      </c>
      <c r="DY64" s="115" t="str">
        <f t="shared" si="46"/>
        <v/>
      </c>
      <c r="DZ64" s="115" t="str">
        <f t="shared" si="47"/>
        <v/>
      </c>
    </row>
    <row r="65" spans="1:130" ht="15" customHeight="1" x14ac:dyDescent="0.25">
      <c r="A65" s="119" t="str">
        <f>'miRNA Table'!C64</f>
        <v>hsa-miR-15b-5p</v>
      </c>
      <c r="B65" s="112" t="s">
        <v>93</v>
      </c>
      <c r="C65" s="113">
        <f>IF('Test Sample Data'!C64="","",IF(SUM('Test Sample Data'!C$3:C$98)&gt;10,IF(AND(ISNUMBER('Test Sample Data'!C64),'Test Sample Data'!C64&lt;$C$101,'Test Sample Data'!C64&gt;0),'Test Sample Data'!C64,$C$101),""))</f>
        <v>23.48</v>
      </c>
      <c r="D65" s="113">
        <f>IF('Test Sample Data'!D64="","",IF(SUM('Test Sample Data'!D$3:D$98)&gt;10,IF(AND(ISNUMBER('Test Sample Data'!D64),'Test Sample Data'!D64&lt;$C$101,'Test Sample Data'!D64&gt;0),'Test Sample Data'!D64,$C$101),""))</f>
        <v>23.48</v>
      </c>
      <c r="E65" s="113">
        <f>IF('Test Sample Data'!E64="","",IF(SUM('Test Sample Data'!E$3:E$98)&gt;10,IF(AND(ISNUMBER('Test Sample Data'!E64),'Test Sample Data'!E64&lt;$C$101,'Test Sample Data'!E64&gt;0),'Test Sample Data'!E64,$C$101),""))</f>
        <v>23.51</v>
      </c>
      <c r="F65" s="113" t="str">
        <f>IF('Test Sample Data'!F64="","",IF(SUM('Test Sample Data'!F$3:F$98)&gt;10,IF(AND(ISNUMBER('Test Sample Data'!F64),'Test Sample Data'!F64&lt;$C$101,'Test Sample Data'!F64&gt;0),'Test Sample Data'!F64,$C$101),""))</f>
        <v/>
      </c>
      <c r="G65" s="113" t="str">
        <f>IF('Test Sample Data'!G64="","",IF(SUM('Test Sample Data'!G$3:G$98)&gt;10,IF(AND(ISNUMBER('Test Sample Data'!G64),'Test Sample Data'!G64&lt;$C$101,'Test Sample Data'!G64&gt;0),'Test Sample Data'!G64,$C$101),""))</f>
        <v/>
      </c>
      <c r="H65" s="113" t="str">
        <f>IF('Test Sample Data'!H64="","",IF(SUM('Test Sample Data'!H$3:H$98)&gt;10,IF(AND(ISNUMBER('Test Sample Data'!H64),'Test Sample Data'!H64&lt;$C$101,'Test Sample Data'!H64&gt;0),'Test Sample Data'!H64,$C$101),""))</f>
        <v/>
      </c>
      <c r="I65" s="113" t="str">
        <f>IF('Test Sample Data'!I64="","",IF(SUM('Test Sample Data'!I$3:I$98)&gt;10,IF(AND(ISNUMBER('Test Sample Data'!I64),'Test Sample Data'!I64&lt;$C$101,'Test Sample Data'!I64&gt;0),'Test Sample Data'!I64,$C$101),""))</f>
        <v/>
      </c>
      <c r="J65" s="113" t="str">
        <f>IF('Test Sample Data'!J64="","",IF(SUM('Test Sample Data'!J$3:J$98)&gt;10,IF(AND(ISNUMBER('Test Sample Data'!J64),'Test Sample Data'!J64&lt;$C$101,'Test Sample Data'!J64&gt;0),'Test Sample Data'!J64,$C$101),""))</f>
        <v/>
      </c>
      <c r="K65" s="113" t="str">
        <f>IF('Test Sample Data'!K64="","",IF(SUM('Test Sample Data'!K$3:K$98)&gt;10,IF(AND(ISNUMBER('Test Sample Data'!K64),'Test Sample Data'!K64&lt;$C$101,'Test Sample Data'!K64&gt;0),'Test Sample Data'!K64,$C$101),""))</f>
        <v/>
      </c>
      <c r="L65" s="113" t="str">
        <f>IF('Test Sample Data'!L64="","",IF(SUM('Test Sample Data'!L$3:L$98)&gt;10,IF(AND(ISNUMBER('Test Sample Data'!L64),'Test Sample Data'!L64&lt;$C$101,'Test Sample Data'!L64&gt;0),'Test Sample Data'!L64,$C$101),""))</f>
        <v/>
      </c>
      <c r="M65" s="113" t="str">
        <f>IF('Test Sample Data'!M64="","",IF(SUM('Test Sample Data'!M$3:M$98)&gt;10,IF(AND(ISNUMBER('Test Sample Data'!M64),'Test Sample Data'!M64&lt;$C$101,'Test Sample Data'!M64&gt;0),'Test Sample Data'!M64,$C$101),""))</f>
        <v/>
      </c>
      <c r="N65" s="113" t="str">
        <f>IF('Test Sample Data'!N64="","",IF(SUM('Test Sample Data'!N$3:N$98)&gt;10,IF(AND(ISNUMBER('Test Sample Data'!N64),'Test Sample Data'!N64&lt;$C$101,'Test Sample Data'!N64&gt;0),'Test Sample Data'!N64,$C$101),""))</f>
        <v/>
      </c>
      <c r="O65" s="112" t="str">
        <f>'miRNA Table'!C64</f>
        <v>hsa-miR-15b-5p</v>
      </c>
      <c r="P65" s="112" t="s">
        <v>93</v>
      </c>
      <c r="Q65" s="113">
        <f>IF('Control Sample Data'!C64="","",IF(SUM('Control Sample Data'!C$3:C$98)&gt;10,IF(AND(ISNUMBER('Control Sample Data'!C64),'Control Sample Data'!C64&lt;$C$101,'Control Sample Data'!C64&gt;0),'Control Sample Data'!C64,$C$101),""))</f>
        <v>35</v>
      </c>
      <c r="R65" s="113">
        <f>IF('Control Sample Data'!D64="","",IF(SUM('Control Sample Data'!D$3:D$98)&gt;10,IF(AND(ISNUMBER('Control Sample Data'!D64),'Control Sample Data'!D64&lt;$C$101,'Control Sample Data'!D64&gt;0),'Control Sample Data'!D64,$C$101),""))</f>
        <v>35</v>
      </c>
      <c r="S65" s="113">
        <f>IF('Control Sample Data'!E64="","",IF(SUM('Control Sample Data'!E$3:E$98)&gt;10,IF(AND(ISNUMBER('Control Sample Data'!E64),'Control Sample Data'!E64&lt;$C$101,'Control Sample Data'!E64&gt;0),'Control Sample Data'!E64,$C$101),""))</f>
        <v>35</v>
      </c>
      <c r="T65" s="113" t="str">
        <f>IF('Control Sample Data'!F64="","",IF(SUM('Control Sample Data'!F$3:F$98)&gt;10,IF(AND(ISNUMBER('Control Sample Data'!F64),'Control Sample Data'!F64&lt;$C$101,'Control Sample Data'!F64&gt;0),'Control Sample Data'!F64,$C$101),""))</f>
        <v/>
      </c>
      <c r="U65" s="113" t="str">
        <f>IF('Control Sample Data'!G64="","",IF(SUM('Control Sample Data'!G$3:G$98)&gt;10,IF(AND(ISNUMBER('Control Sample Data'!G64),'Control Sample Data'!G64&lt;$C$101,'Control Sample Data'!G64&gt;0),'Control Sample Data'!G64,$C$101),""))</f>
        <v/>
      </c>
      <c r="V65" s="113" t="str">
        <f>IF('Control Sample Data'!H64="","",IF(SUM('Control Sample Data'!H$3:H$98)&gt;10,IF(AND(ISNUMBER('Control Sample Data'!H64),'Control Sample Data'!H64&lt;$C$101,'Control Sample Data'!H64&gt;0),'Control Sample Data'!H64,$C$101),""))</f>
        <v/>
      </c>
      <c r="W65" s="113" t="str">
        <f>IF('Control Sample Data'!I64="","",IF(SUM('Control Sample Data'!I$3:I$98)&gt;10,IF(AND(ISNUMBER('Control Sample Data'!I64),'Control Sample Data'!I64&lt;$C$101,'Control Sample Data'!I64&gt;0),'Control Sample Data'!I64,$C$101),""))</f>
        <v/>
      </c>
      <c r="X65" s="113" t="str">
        <f>IF('Control Sample Data'!J64="","",IF(SUM('Control Sample Data'!J$3:J$98)&gt;10,IF(AND(ISNUMBER('Control Sample Data'!J64),'Control Sample Data'!J64&lt;$C$101,'Control Sample Data'!J64&gt;0),'Control Sample Data'!J64,$C$101),""))</f>
        <v/>
      </c>
      <c r="Y65" s="113" t="str">
        <f>IF('Control Sample Data'!K64="","",IF(SUM('Control Sample Data'!K$3:K$98)&gt;10,IF(AND(ISNUMBER('Control Sample Data'!K64),'Control Sample Data'!K64&lt;$C$101,'Control Sample Data'!K64&gt;0),'Control Sample Data'!K64,$C$101),""))</f>
        <v/>
      </c>
      <c r="Z65" s="113" t="str">
        <f>IF('Control Sample Data'!L64="","",IF(SUM('Control Sample Data'!L$3:L$98)&gt;10,IF(AND(ISNUMBER('Control Sample Data'!L64),'Control Sample Data'!L64&lt;$C$101,'Control Sample Data'!L64&gt;0),'Control Sample Data'!L64,$C$101),""))</f>
        <v/>
      </c>
      <c r="AA65" s="113" t="str">
        <f>IF('Control Sample Data'!M64="","",IF(SUM('Control Sample Data'!M$3:M$98)&gt;10,IF(AND(ISNUMBER('Control Sample Data'!M64),'Control Sample Data'!M64&lt;$C$101,'Control Sample Data'!M64&gt;0),'Control Sample Data'!M64,$C$101),""))</f>
        <v/>
      </c>
      <c r="AB65" s="144" t="str">
        <f>IF('Control Sample Data'!N64="","",IF(SUM('Control Sample Data'!N$3:N$98)&gt;10,IF(AND(ISNUMBER('Control Sample Data'!N64),'Control Sample Data'!N64&lt;$C$101,'Control Sample Data'!N64&gt;0),'Control Sample Data'!N64,$C$101),""))</f>
        <v/>
      </c>
      <c r="AC65" s="147">
        <f>IF(C65="","",IF(AND('miRNA Table'!$F$4="YES",'miRNA Table'!$F$6="YES"),C65-C$103,C65))</f>
        <v>23.48</v>
      </c>
      <c r="AD65" s="148">
        <f>IF(D65="","",IF(AND('miRNA Table'!$F$4="YES",'miRNA Table'!$F$6="YES"),D65-D$103,D65))</f>
        <v>23.48</v>
      </c>
      <c r="AE65" s="148">
        <f>IF(E65="","",IF(AND('miRNA Table'!$F$4="YES",'miRNA Table'!$F$6="YES"),E65-E$103,E65))</f>
        <v>23.51</v>
      </c>
      <c r="AF65" s="148" t="str">
        <f>IF(F65="","",IF(AND('miRNA Table'!$F$4="YES",'miRNA Table'!$F$6="YES"),F65-F$103,F65))</f>
        <v/>
      </c>
      <c r="AG65" s="148" t="str">
        <f>IF(G65="","",IF(AND('miRNA Table'!$F$4="YES",'miRNA Table'!$F$6="YES"),G65-G$103,G65))</f>
        <v/>
      </c>
      <c r="AH65" s="148" t="str">
        <f>IF(H65="","",IF(AND('miRNA Table'!$F$4="YES",'miRNA Table'!$F$6="YES"),H65-H$103,H65))</f>
        <v/>
      </c>
      <c r="AI65" s="148" t="str">
        <f>IF(I65="","",IF(AND('miRNA Table'!$F$4="YES",'miRNA Table'!$F$6="YES"),I65-I$103,I65))</f>
        <v/>
      </c>
      <c r="AJ65" s="148" t="str">
        <f>IF(J65="","",IF(AND('miRNA Table'!$F$4="YES",'miRNA Table'!$F$6="YES"),J65-J$103,J65))</f>
        <v/>
      </c>
      <c r="AK65" s="148" t="str">
        <f>IF(K65="","",IF(AND('miRNA Table'!$F$4="YES",'miRNA Table'!$F$6="YES"),K65-K$103,K65))</f>
        <v/>
      </c>
      <c r="AL65" s="148" t="str">
        <f>IF(L65="","",IF(AND('miRNA Table'!$F$4="YES",'miRNA Table'!$F$6="YES"),L65-L$103,L65))</f>
        <v/>
      </c>
      <c r="AM65" s="148" t="str">
        <f>IF(M65="","",IF(AND('miRNA Table'!$F$4="YES",'miRNA Table'!$F$6="YES"),M65-M$103,M65))</f>
        <v/>
      </c>
      <c r="AN65" s="149" t="str">
        <f>IF(N65="","",IF(AND('miRNA Table'!$F$4="YES",'miRNA Table'!$F$6="YES"),N65-N$103,N65))</f>
        <v/>
      </c>
      <c r="AO65" s="147">
        <f>IF(Q65="","",IF(AND('miRNA Table'!$F$4="YES",'miRNA Table'!$F$6="YES"),Q65-Q$103,Q65))</f>
        <v>35</v>
      </c>
      <c r="AP65" s="148">
        <f>IF(R65="","",IF(AND('miRNA Table'!$F$4="YES",'miRNA Table'!$F$6="YES"),R65-R$103,R65))</f>
        <v>35</v>
      </c>
      <c r="AQ65" s="148">
        <f>IF(S65="","",IF(AND('miRNA Table'!$F$4="YES",'miRNA Table'!$F$6="YES"),S65-S$103,S65))</f>
        <v>35</v>
      </c>
      <c r="AR65" s="148" t="str">
        <f>IF(T65="","",IF(AND('miRNA Table'!$F$4="YES",'miRNA Table'!$F$6="YES"),T65-T$103,T65))</f>
        <v/>
      </c>
      <c r="AS65" s="148" t="str">
        <f>IF(U65="","",IF(AND('miRNA Table'!$F$4="YES",'miRNA Table'!$F$6="YES"),U65-U$103,U65))</f>
        <v/>
      </c>
      <c r="AT65" s="148" t="str">
        <f>IF(V65="","",IF(AND('miRNA Table'!$F$4="YES",'miRNA Table'!$F$6="YES"),V65-V$103,V65))</f>
        <v/>
      </c>
      <c r="AU65" s="148" t="str">
        <f>IF(W65="","",IF(AND('miRNA Table'!$F$4="YES",'miRNA Table'!$F$6="YES"),W65-W$103,W65))</f>
        <v/>
      </c>
      <c r="AV65" s="148" t="str">
        <f>IF(X65="","",IF(AND('miRNA Table'!$F$4="YES",'miRNA Table'!$F$6="YES"),X65-X$103,X65))</f>
        <v/>
      </c>
      <c r="AW65" s="148" t="str">
        <f>IF(Y65="","",IF(AND('miRNA Table'!$F$4="YES",'miRNA Table'!$F$6="YES"),Y65-Y$103,Y65))</f>
        <v/>
      </c>
      <c r="AX65" s="148" t="str">
        <f>IF(Z65="","",IF(AND('miRNA Table'!$F$4="YES",'miRNA Table'!$F$6="YES"),Z65-Z$103,Z65))</f>
        <v/>
      </c>
      <c r="AY65" s="148" t="str">
        <f>IF(AA65="","",IF(AND('miRNA Table'!$F$4="YES",'miRNA Table'!$F$6="YES"),AA65-AA$103,AA65))</f>
        <v/>
      </c>
      <c r="AZ65" s="149" t="str">
        <f>IF(AB65="","",IF(AND('miRNA Table'!$F$4="YES",'miRNA Table'!$F$6="YES"),AB65-AB$103,AB65))</f>
        <v/>
      </c>
      <c r="BY65" s="111" t="str">
        <f t="shared" si="16"/>
        <v>hsa-miR-15b-5p</v>
      </c>
      <c r="BZ65" s="112" t="s">
        <v>93</v>
      </c>
      <c r="CA65" s="113">
        <f t="shared" si="17"/>
        <v>3.9483333333333306</v>
      </c>
      <c r="CB65" s="113">
        <f t="shared" si="18"/>
        <v>3.8533333333333317</v>
      </c>
      <c r="CC65" s="113">
        <f t="shared" si="19"/>
        <v>3.9266666666666694</v>
      </c>
      <c r="CD65" s="113" t="str">
        <f t="shared" si="20"/>
        <v/>
      </c>
      <c r="CE65" s="113" t="str">
        <f t="shared" si="21"/>
        <v/>
      </c>
      <c r="CF65" s="113" t="str">
        <f t="shared" si="22"/>
        <v/>
      </c>
      <c r="CG65" s="113" t="str">
        <f t="shared" si="23"/>
        <v/>
      </c>
      <c r="CH65" s="113" t="str">
        <f t="shared" si="24"/>
        <v/>
      </c>
      <c r="CI65" s="113" t="str">
        <f t="shared" si="25"/>
        <v/>
      </c>
      <c r="CJ65" s="113" t="str">
        <f t="shared" si="26"/>
        <v/>
      </c>
      <c r="CK65" s="113" t="str">
        <f t="shared" si="27"/>
        <v/>
      </c>
      <c r="CL65" s="113" t="str">
        <f t="shared" si="28"/>
        <v/>
      </c>
      <c r="CM65" s="113">
        <f t="shared" si="29"/>
        <v>15.146666666666665</v>
      </c>
      <c r="CN65" s="113">
        <f t="shared" si="30"/>
        <v>15.268333333333334</v>
      </c>
      <c r="CO65" s="113">
        <f t="shared" si="31"/>
        <v>15.105</v>
      </c>
      <c r="CP65" s="113" t="str">
        <f t="shared" si="32"/>
        <v/>
      </c>
      <c r="CQ65" s="113" t="str">
        <f t="shared" si="33"/>
        <v/>
      </c>
      <c r="CR65" s="113" t="str">
        <f t="shared" si="34"/>
        <v/>
      </c>
      <c r="CS65" s="113" t="str">
        <f t="shared" si="35"/>
        <v/>
      </c>
      <c r="CT65" s="113" t="str">
        <f t="shared" si="36"/>
        <v/>
      </c>
      <c r="CU65" s="113" t="str">
        <f t="shared" si="37"/>
        <v/>
      </c>
      <c r="CV65" s="113" t="str">
        <f t="shared" si="38"/>
        <v/>
      </c>
      <c r="CW65" s="113" t="str">
        <f t="shared" si="39"/>
        <v/>
      </c>
      <c r="CX65" s="113" t="str">
        <f t="shared" si="40"/>
        <v/>
      </c>
      <c r="CY65" s="80">
        <f t="shared" si="41"/>
        <v>3.9094444444444441</v>
      </c>
      <c r="CZ65" s="80">
        <f t="shared" si="42"/>
        <v>15.173333333333332</v>
      </c>
      <c r="DA65" s="114" t="str">
        <f t="shared" si="43"/>
        <v>hsa-miR-15b-5p</v>
      </c>
      <c r="DB65" s="112" t="s">
        <v>183</v>
      </c>
      <c r="DC65" s="115">
        <f t="shared" si="55"/>
        <v>6.477884999212255E-2</v>
      </c>
      <c r="DD65" s="115">
        <f t="shared" si="56"/>
        <v>6.9188048849706862E-2</v>
      </c>
      <c r="DE65" s="115">
        <f t="shared" si="57"/>
        <v>6.5759053012544658E-2</v>
      </c>
      <c r="DF65" s="115" t="str">
        <f t="shared" si="58"/>
        <v/>
      </c>
      <c r="DG65" s="115" t="str">
        <f t="shared" si="59"/>
        <v/>
      </c>
      <c r="DH65" s="115" t="str">
        <f t="shared" si="60"/>
        <v/>
      </c>
      <c r="DI65" s="115" t="str">
        <f t="shared" si="61"/>
        <v/>
      </c>
      <c r="DJ65" s="115" t="str">
        <f t="shared" si="62"/>
        <v/>
      </c>
      <c r="DK65" s="115" t="str">
        <f t="shared" si="63"/>
        <v/>
      </c>
      <c r="DL65" s="115" t="str">
        <f t="shared" si="64"/>
        <v/>
      </c>
      <c r="DM65" s="115" t="str">
        <f t="shared" si="44"/>
        <v/>
      </c>
      <c r="DN65" s="115" t="str">
        <f t="shared" si="45"/>
        <v/>
      </c>
      <c r="DO65" s="115">
        <f t="shared" si="66"/>
        <v>2.7567602563207533E-5</v>
      </c>
      <c r="DP65" s="115">
        <f t="shared" si="65"/>
        <v>2.5338078824993164E-5</v>
      </c>
      <c r="DQ65" s="115">
        <f t="shared" si="65"/>
        <v>2.8375394977208331E-5</v>
      </c>
      <c r="DR65" s="115" t="str">
        <f t="shared" si="65"/>
        <v/>
      </c>
      <c r="DS65" s="115" t="str">
        <f t="shared" si="65"/>
        <v/>
      </c>
      <c r="DT65" s="115" t="str">
        <f t="shared" si="65"/>
        <v/>
      </c>
      <c r="DU65" s="115" t="str">
        <f t="shared" si="50"/>
        <v/>
      </c>
      <c r="DV65" s="115" t="str">
        <f t="shared" si="50"/>
        <v/>
      </c>
      <c r="DW65" s="115" t="str">
        <f t="shared" si="50"/>
        <v/>
      </c>
      <c r="DX65" s="115" t="str">
        <f t="shared" si="48"/>
        <v/>
      </c>
      <c r="DY65" s="115" t="str">
        <f t="shared" si="46"/>
        <v/>
      </c>
      <c r="DZ65" s="115" t="str">
        <f t="shared" si="47"/>
        <v/>
      </c>
    </row>
    <row r="66" spans="1:130" ht="15" customHeight="1" x14ac:dyDescent="0.25">
      <c r="A66" s="119" t="str">
        <f>'miRNA Table'!C65</f>
        <v>hsa-miR-16-5p</v>
      </c>
      <c r="B66" s="112" t="s">
        <v>94</v>
      </c>
      <c r="C66" s="113">
        <f>IF('Test Sample Data'!C65="","",IF(SUM('Test Sample Data'!C$3:C$98)&gt;10,IF(AND(ISNUMBER('Test Sample Data'!C65),'Test Sample Data'!C65&lt;$C$101,'Test Sample Data'!C65&gt;0),'Test Sample Data'!C65,$C$101),""))</f>
        <v>35</v>
      </c>
      <c r="D66" s="113">
        <f>IF('Test Sample Data'!D65="","",IF(SUM('Test Sample Data'!D$3:D$98)&gt;10,IF(AND(ISNUMBER('Test Sample Data'!D65),'Test Sample Data'!D65&lt;$C$101,'Test Sample Data'!D65&gt;0),'Test Sample Data'!D65,$C$101),""))</f>
        <v>35</v>
      </c>
      <c r="E66" s="113">
        <f>IF('Test Sample Data'!E65="","",IF(SUM('Test Sample Data'!E$3:E$98)&gt;10,IF(AND(ISNUMBER('Test Sample Data'!E65),'Test Sample Data'!E65&lt;$C$101,'Test Sample Data'!E65&gt;0),'Test Sample Data'!E65,$C$101),""))</f>
        <v>35</v>
      </c>
      <c r="F66" s="113" t="str">
        <f>IF('Test Sample Data'!F65="","",IF(SUM('Test Sample Data'!F$3:F$98)&gt;10,IF(AND(ISNUMBER('Test Sample Data'!F65),'Test Sample Data'!F65&lt;$C$101,'Test Sample Data'!F65&gt;0),'Test Sample Data'!F65,$C$101),""))</f>
        <v/>
      </c>
      <c r="G66" s="113" t="str">
        <f>IF('Test Sample Data'!G65="","",IF(SUM('Test Sample Data'!G$3:G$98)&gt;10,IF(AND(ISNUMBER('Test Sample Data'!G65),'Test Sample Data'!G65&lt;$C$101,'Test Sample Data'!G65&gt;0),'Test Sample Data'!G65,$C$101),""))</f>
        <v/>
      </c>
      <c r="H66" s="113" t="str">
        <f>IF('Test Sample Data'!H65="","",IF(SUM('Test Sample Data'!H$3:H$98)&gt;10,IF(AND(ISNUMBER('Test Sample Data'!H65),'Test Sample Data'!H65&lt;$C$101,'Test Sample Data'!H65&gt;0),'Test Sample Data'!H65,$C$101),""))</f>
        <v/>
      </c>
      <c r="I66" s="113" t="str">
        <f>IF('Test Sample Data'!I65="","",IF(SUM('Test Sample Data'!I$3:I$98)&gt;10,IF(AND(ISNUMBER('Test Sample Data'!I65),'Test Sample Data'!I65&lt;$C$101,'Test Sample Data'!I65&gt;0),'Test Sample Data'!I65,$C$101),""))</f>
        <v/>
      </c>
      <c r="J66" s="113" t="str">
        <f>IF('Test Sample Data'!J65="","",IF(SUM('Test Sample Data'!J$3:J$98)&gt;10,IF(AND(ISNUMBER('Test Sample Data'!J65),'Test Sample Data'!J65&lt;$C$101,'Test Sample Data'!J65&gt;0),'Test Sample Data'!J65,$C$101),""))</f>
        <v/>
      </c>
      <c r="K66" s="113" t="str">
        <f>IF('Test Sample Data'!K65="","",IF(SUM('Test Sample Data'!K$3:K$98)&gt;10,IF(AND(ISNUMBER('Test Sample Data'!K65),'Test Sample Data'!K65&lt;$C$101,'Test Sample Data'!K65&gt;0),'Test Sample Data'!K65,$C$101),""))</f>
        <v/>
      </c>
      <c r="L66" s="113" t="str">
        <f>IF('Test Sample Data'!L65="","",IF(SUM('Test Sample Data'!L$3:L$98)&gt;10,IF(AND(ISNUMBER('Test Sample Data'!L65),'Test Sample Data'!L65&lt;$C$101,'Test Sample Data'!L65&gt;0),'Test Sample Data'!L65,$C$101),""))</f>
        <v/>
      </c>
      <c r="M66" s="113" t="str">
        <f>IF('Test Sample Data'!M65="","",IF(SUM('Test Sample Data'!M$3:M$98)&gt;10,IF(AND(ISNUMBER('Test Sample Data'!M65),'Test Sample Data'!M65&lt;$C$101,'Test Sample Data'!M65&gt;0),'Test Sample Data'!M65,$C$101),""))</f>
        <v/>
      </c>
      <c r="N66" s="113" t="str">
        <f>IF('Test Sample Data'!N65="","",IF(SUM('Test Sample Data'!N$3:N$98)&gt;10,IF(AND(ISNUMBER('Test Sample Data'!N65),'Test Sample Data'!N65&lt;$C$101,'Test Sample Data'!N65&gt;0),'Test Sample Data'!N65,$C$101),""))</f>
        <v/>
      </c>
      <c r="O66" s="112" t="str">
        <f>'miRNA Table'!C65</f>
        <v>hsa-miR-16-5p</v>
      </c>
      <c r="P66" s="112" t="s">
        <v>94</v>
      </c>
      <c r="Q66" s="113">
        <f>IF('Control Sample Data'!C65="","",IF(SUM('Control Sample Data'!C$3:C$98)&gt;10,IF(AND(ISNUMBER('Control Sample Data'!C65),'Control Sample Data'!C65&lt;$C$101,'Control Sample Data'!C65&gt;0),'Control Sample Data'!C65,$C$101),""))</f>
        <v>35</v>
      </c>
      <c r="R66" s="113">
        <f>IF('Control Sample Data'!D65="","",IF(SUM('Control Sample Data'!D$3:D$98)&gt;10,IF(AND(ISNUMBER('Control Sample Data'!D65),'Control Sample Data'!D65&lt;$C$101,'Control Sample Data'!D65&gt;0),'Control Sample Data'!D65,$C$101),""))</f>
        <v>35</v>
      </c>
      <c r="S66" s="113">
        <f>IF('Control Sample Data'!E65="","",IF(SUM('Control Sample Data'!E$3:E$98)&gt;10,IF(AND(ISNUMBER('Control Sample Data'!E65),'Control Sample Data'!E65&lt;$C$101,'Control Sample Data'!E65&gt;0),'Control Sample Data'!E65,$C$101),""))</f>
        <v>35</v>
      </c>
      <c r="T66" s="113" t="str">
        <f>IF('Control Sample Data'!F65="","",IF(SUM('Control Sample Data'!F$3:F$98)&gt;10,IF(AND(ISNUMBER('Control Sample Data'!F65),'Control Sample Data'!F65&lt;$C$101,'Control Sample Data'!F65&gt;0),'Control Sample Data'!F65,$C$101),""))</f>
        <v/>
      </c>
      <c r="U66" s="113" t="str">
        <f>IF('Control Sample Data'!G65="","",IF(SUM('Control Sample Data'!G$3:G$98)&gt;10,IF(AND(ISNUMBER('Control Sample Data'!G65),'Control Sample Data'!G65&lt;$C$101,'Control Sample Data'!G65&gt;0),'Control Sample Data'!G65,$C$101),""))</f>
        <v/>
      </c>
      <c r="V66" s="113" t="str">
        <f>IF('Control Sample Data'!H65="","",IF(SUM('Control Sample Data'!H$3:H$98)&gt;10,IF(AND(ISNUMBER('Control Sample Data'!H65),'Control Sample Data'!H65&lt;$C$101,'Control Sample Data'!H65&gt;0),'Control Sample Data'!H65,$C$101),""))</f>
        <v/>
      </c>
      <c r="W66" s="113" t="str">
        <f>IF('Control Sample Data'!I65="","",IF(SUM('Control Sample Data'!I$3:I$98)&gt;10,IF(AND(ISNUMBER('Control Sample Data'!I65),'Control Sample Data'!I65&lt;$C$101,'Control Sample Data'!I65&gt;0),'Control Sample Data'!I65,$C$101),""))</f>
        <v/>
      </c>
      <c r="X66" s="113" t="str">
        <f>IF('Control Sample Data'!J65="","",IF(SUM('Control Sample Data'!J$3:J$98)&gt;10,IF(AND(ISNUMBER('Control Sample Data'!J65),'Control Sample Data'!J65&lt;$C$101,'Control Sample Data'!J65&gt;0),'Control Sample Data'!J65,$C$101),""))</f>
        <v/>
      </c>
      <c r="Y66" s="113" t="str">
        <f>IF('Control Sample Data'!K65="","",IF(SUM('Control Sample Data'!K$3:K$98)&gt;10,IF(AND(ISNUMBER('Control Sample Data'!K65),'Control Sample Data'!K65&lt;$C$101,'Control Sample Data'!K65&gt;0),'Control Sample Data'!K65,$C$101),""))</f>
        <v/>
      </c>
      <c r="Z66" s="113" t="str">
        <f>IF('Control Sample Data'!L65="","",IF(SUM('Control Sample Data'!L$3:L$98)&gt;10,IF(AND(ISNUMBER('Control Sample Data'!L65),'Control Sample Data'!L65&lt;$C$101,'Control Sample Data'!L65&gt;0),'Control Sample Data'!L65,$C$101),""))</f>
        <v/>
      </c>
      <c r="AA66" s="113" t="str">
        <f>IF('Control Sample Data'!M65="","",IF(SUM('Control Sample Data'!M$3:M$98)&gt;10,IF(AND(ISNUMBER('Control Sample Data'!M65),'Control Sample Data'!M65&lt;$C$101,'Control Sample Data'!M65&gt;0),'Control Sample Data'!M65,$C$101),""))</f>
        <v/>
      </c>
      <c r="AB66" s="144" t="str">
        <f>IF('Control Sample Data'!N65="","",IF(SUM('Control Sample Data'!N$3:N$98)&gt;10,IF(AND(ISNUMBER('Control Sample Data'!N65),'Control Sample Data'!N65&lt;$C$101,'Control Sample Data'!N65&gt;0),'Control Sample Data'!N65,$C$101),""))</f>
        <v/>
      </c>
      <c r="AC66" s="147">
        <f>IF(C66="","",IF(AND('miRNA Table'!$F$4="YES",'miRNA Table'!$F$6="YES"),C66-C$103,C66))</f>
        <v>35</v>
      </c>
      <c r="AD66" s="148">
        <f>IF(D66="","",IF(AND('miRNA Table'!$F$4="YES",'miRNA Table'!$F$6="YES"),D66-D$103,D66))</f>
        <v>35</v>
      </c>
      <c r="AE66" s="148">
        <f>IF(E66="","",IF(AND('miRNA Table'!$F$4="YES",'miRNA Table'!$F$6="YES"),E66-E$103,E66))</f>
        <v>35</v>
      </c>
      <c r="AF66" s="148" t="str">
        <f>IF(F66="","",IF(AND('miRNA Table'!$F$4="YES",'miRNA Table'!$F$6="YES"),F66-F$103,F66))</f>
        <v/>
      </c>
      <c r="AG66" s="148" t="str">
        <f>IF(G66="","",IF(AND('miRNA Table'!$F$4="YES",'miRNA Table'!$F$6="YES"),G66-G$103,G66))</f>
        <v/>
      </c>
      <c r="AH66" s="148" t="str">
        <f>IF(H66="","",IF(AND('miRNA Table'!$F$4="YES",'miRNA Table'!$F$6="YES"),H66-H$103,H66))</f>
        <v/>
      </c>
      <c r="AI66" s="148" t="str">
        <f>IF(I66="","",IF(AND('miRNA Table'!$F$4="YES",'miRNA Table'!$F$6="YES"),I66-I$103,I66))</f>
        <v/>
      </c>
      <c r="AJ66" s="148" t="str">
        <f>IF(J66="","",IF(AND('miRNA Table'!$F$4="YES",'miRNA Table'!$F$6="YES"),J66-J$103,J66))</f>
        <v/>
      </c>
      <c r="AK66" s="148" t="str">
        <f>IF(K66="","",IF(AND('miRNA Table'!$F$4="YES",'miRNA Table'!$F$6="YES"),K66-K$103,K66))</f>
        <v/>
      </c>
      <c r="AL66" s="148" t="str">
        <f>IF(L66="","",IF(AND('miRNA Table'!$F$4="YES",'miRNA Table'!$F$6="YES"),L66-L$103,L66))</f>
        <v/>
      </c>
      <c r="AM66" s="148" t="str">
        <f>IF(M66="","",IF(AND('miRNA Table'!$F$4="YES",'miRNA Table'!$F$6="YES"),M66-M$103,M66))</f>
        <v/>
      </c>
      <c r="AN66" s="149" t="str">
        <f>IF(N66="","",IF(AND('miRNA Table'!$F$4="YES",'miRNA Table'!$F$6="YES"),N66-N$103,N66))</f>
        <v/>
      </c>
      <c r="AO66" s="147">
        <f>IF(Q66="","",IF(AND('miRNA Table'!$F$4="YES",'miRNA Table'!$F$6="YES"),Q66-Q$103,Q66))</f>
        <v>35</v>
      </c>
      <c r="AP66" s="148">
        <f>IF(R66="","",IF(AND('miRNA Table'!$F$4="YES",'miRNA Table'!$F$6="YES"),R66-R$103,R66))</f>
        <v>35</v>
      </c>
      <c r="AQ66" s="148">
        <f>IF(S66="","",IF(AND('miRNA Table'!$F$4="YES",'miRNA Table'!$F$6="YES"),S66-S$103,S66))</f>
        <v>35</v>
      </c>
      <c r="AR66" s="148" t="str">
        <f>IF(T66="","",IF(AND('miRNA Table'!$F$4="YES",'miRNA Table'!$F$6="YES"),T66-T$103,T66))</f>
        <v/>
      </c>
      <c r="AS66" s="148" t="str">
        <f>IF(U66="","",IF(AND('miRNA Table'!$F$4="YES",'miRNA Table'!$F$6="YES"),U66-U$103,U66))</f>
        <v/>
      </c>
      <c r="AT66" s="148" t="str">
        <f>IF(V66="","",IF(AND('miRNA Table'!$F$4="YES",'miRNA Table'!$F$6="YES"),V66-V$103,V66))</f>
        <v/>
      </c>
      <c r="AU66" s="148" t="str">
        <f>IF(W66="","",IF(AND('miRNA Table'!$F$4="YES",'miRNA Table'!$F$6="YES"),W66-W$103,W66))</f>
        <v/>
      </c>
      <c r="AV66" s="148" t="str">
        <f>IF(X66="","",IF(AND('miRNA Table'!$F$4="YES",'miRNA Table'!$F$6="YES"),X66-X$103,X66))</f>
        <v/>
      </c>
      <c r="AW66" s="148" t="str">
        <f>IF(Y66="","",IF(AND('miRNA Table'!$F$4="YES",'miRNA Table'!$F$6="YES"),Y66-Y$103,Y66))</f>
        <v/>
      </c>
      <c r="AX66" s="148" t="str">
        <f>IF(Z66="","",IF(AND('miRNA Table'!$F$4="YES",'miRNA Table'!$F$6="YES"),Z66-Z$103,Z66))</f>
        <v/>
      </c>
      <c r="AY66" s="148" t="str">
        <f>IF(AA66="","",IF(AND('miRNA Table'!$F$4="YES",'miRNA Table'!$F$6="YES"),AA66-AA$103,AA66))</f>
        <v/>
      </c>
      <c r="AZ66" s="149" t="str">
        <f>IF(AB66="","",IF(AND('miRNA Table'!$F$4="YES",'miRNA Table'!$F$6="YES"),AB66-AB$103,AB66))</f>
        <v/>
      </c>
      <c r="BY66" s="111" t="str">
        <f t="shared" si="16"/>
        <v>hsa-miR-16-5p</v>
      </c>
      <c r="BZ66" s="112" t="s">
        <v>94</v>
      </c>
      <c r="CA66" s="113">
        <f t="shared" si="17"/>
        <v>15.46833333333333</v>
      </c>
      <c r="CB66" s="113">
        <f t="shared" si="18"/>
        <v>15.373333333333331</v>
      </c>
      <c r="CC66" s="113">
        <f t="shared" si="19"/>
        <v>15.416666666666668</v>
      </c>
      <c r="CD66" s="113" t="str">
        <f t="shared" si="20"/>
        <v/>
      </c>
      <c r="CE66" s="113" t="str">
        <f t="shared" si="21"/>
        <v/>
      </c>
      <c r="CF66" s="113" t="str">
        <f t="shared" si="22"/>
        <v/>
      </c>
      <c r="CG66" s="113" t="str">
        <f t="shared" si="23"/>
        <v/>
      </c>
      <c r="CH66" s="113" t="str">
        <f t="shared" si="24"/>
        <v/>
      </c>
      <c r="CI66" s="113" t="str">
        <f t="shared" si="25"/>
        <v/>
      </c>
      <c r="CJ66" s="113" t="str">
        <f t="shared" si="26"/>
        <v/>
      </c>
      <c r="CK66" s="113" t="str">
        <f t="shared" si="27"/>
        <v/>
      </c>
      <c r="CL66" s="113" t="str">
        <f t="shared" si="28"/>
        <v/>
      </c>
      <c r="CM66" s="113">
        <f t="shared" si="29"/>
        <v>15.146666666666665</v>
      </c>
      <c r="CN66" s="113">
        <f t="shared" si="30"/>
        <v>15.268333333333334</v>
      </c>
      <c r="CO66" s="113">
        <f t="shared" si="31"/>
        <v>15.105</v>
      </c>
      <c r="CP66" s="113" t="str">
        <f t="shared" si="32"/>
        <v/>
      </c>
      <c r="CQ66" s="113" t="str">
        <f t="shared" si="33"/>
        <v/>
      </c>
      <c r="CR66" s="113" t="str">
        <f t="shared" si="34"/>
        <v/>
      </c>
      <c r="CS66" s="113" t="str">
        <f t="shared" si="35"/>
        <v/>
      </c>
      <c r="CT66" s="113" t="str">
        <f t="shared" si="36"/>
        <v/>
      </c>
      <c r="CU66" s="113" t="str">
        <f t="shared" si="37"/>
        <v/>
      </c>
      <c r="CV66" s="113" t="str">
        <f t="shared" si="38"/>
        <v/>
      </c>
      <c r="CW66" s="113" t="str">
        <f t="shared" si="39"/>
        <v/>
      </c>
      <c r="CX66" s="113" t="str">
        <f t="shared" si="40"/>
        <v/>
      </c>
      <c r="CY66" s="80">
        <f t="shared" si="41"/>
        <v>15.419444444444443</v>
      </c>
      <c r="CZ66" s="80">
        <f t="shared" si="42"/>
        <v>15.173333333333332</v>
      </c>
      <c r="DA66" s="114" t="str">
        <f t="shared" si="43"/>
        <v>hsa-miR-16-5p</v>
      </c>
      <c r="DB66" s="112" t="s">
        <v>184</v>
      </c>
      <c r="DC66" s="115">
        <f t="shared" si="55"/>
        <v>2.2058078793939433E-5</v>
      </c>
      <c r="DD66" s="115">
        <f t="shared" si="56"/>
        <v>2.3559470927800586E-5</v>
      </c>
      <c r="DE66" s="115">
        <f t="shared" si="57"/>
        <v>2.2862351636912248E-5</v>
      </c>
      <c r="DF66" s="115" t="str">
        <f t="shared" si="58"/>
        <v/>
      </c>
      <c r="DG66" s="115" t="str">
        <f t="shared" si="59"/>
        <v/>
      </c>
      <c r="DH66" s="115" t="str">
        <f t="shared" si="60"/>
        <v/>
      </c>
      <c r="DI66" s="115" t="str">
        <f t="shared" si="61"/>
        <v/>
      </c>
      <c r="DJ66" s="115" t="str">
        <f t="shared" si="62"/>
        <v/>
      </c>
      <c r="DK66" s="115" t="str">
        <f t="shared" si="63"/>
        <v/>
      </c>
      <c r="DL66" s="115" t="str">
        <f t="shared" si="64"/>
        <v/>
      </c>
      <c r="DM66" s="115" t="str">
        <f t="shared" si="44"/>
        <v/>
      </c>
      <c r="DN66" s="115" t="str">
        <f t="shared" si="45"/>
        <v/>
      </c>
      <c r="DO66" s="115">
        <f t="shared" si="66"/>
        <v>2.7567602563207533E-5</v>
      </c>
      <c r="DP66" s="115">
        <f t="shared" si="65"/>
        <v>2.5338078824993164E-5</v>
      </c>
      <c r="DQ66" s="115">
        <f t="shared" si="65"/>
        <v>2.8375394977208331E-5</v>
      </c>
      <c r="DR66" s="115" t="str">
        <f t="shared" si="65"/>
        <v/>
      </c>
      <c r="DS66" s="115" t="str">
        <f t="shared" si="65"/>
        <v/>
      </c>
      <c r="DT66" s="115" t="str">
        <f t="shared" si="65"/>
        <v/>
      </c>
      <c r="DU66" s="115" t="str">
        <f t="shared" si="50"/>
        <v/>
      </c>
      <c r="DV66" s="115" t="str">
        <f t="shared" si="50"/>
        <v/>
      </c>
      <c r="DW66" s="115" t="str">
        <f t="shared" si="50"/>
        <v/>
      </c>
      <c r="DX66" s="115" t="str">
        <f t="shared" si="48"/>
        <v/>
      </c>
      <c r="DY66" s="115" t="str">
        <f t="shared" si="46"/>
        <v/>
      </c>
      <c r="DZ66" s="115" t="str">
        <f t="shared" si="47"/>
        <v/>
      </c>
    </row>
    <row r="67" spans="1:130" ht="15" customHeight="1" x14ac:dyDescent="0.25">
      <c r="A67" s="119" t="str">
        <f>'miRNA Table'!C66</f>
        <v>hsa-miR-210-3p</v>
      </c>
      <c r="B67" s="112" t="s">
        <v>95</v>
      </c>
      <c r="C67" s="113">
        <f>IF('Test Sample Data'!C66="","",IF(SUM('Test Sample Data'!C$3:C$98)&gt;10,IF(AND(ISNUMBER('Test Sample Data'!C66),'Test Sample Data'!C66&lt;$C$101,'Test Sample Data'!C66&gt;0),'Test Sample Data'!C66,$C$101),""))</f>
        <v>21.61</v>
      </c>
      <c r="D67" s="113">
        <f>IF('Test Sample Data'!D66="","",IF(SUM('Test Sample Data'!D$3:D$98)&gt;10,IF(AND(ISNUMBER('Test Sample Data'!D66),'Test Sample Data'!D66&lt;$C$101,'Test Sample Data'!D66&gt;0),'Test Sample Data'!D66,$C$101),""))</f>
        <v>21.64</v>
      </c>
      <c r="E67" s="113">
        <f>IF('Test Sample Data'!E66="","",IF(SUM('Test Sample Data'!E$3:E$98)&gt;10,IF(AND(ISNUMBER('Test Sample Data'!E66),'Test Sample Data'!E66&lt;$C$101,'Test Sample Data'!E66&gt;0),'Test Sample Data'!E66,$C$101),""))</f>
        <v>21.59</v>
      </c>
      <c r="F67" s="113" t="str">
        <f>IF('Test Sample Data'!F66="","",IF(SUM('Test Sample Data'!F$3:F$98)&gt;10,IF(AND(ISNUMBER('Test Sample Data'!F66),'Test Sample Data'!F66&lt;$C$101,'Test Sample Data'!F66&gt;0),'Test Sample Data'!F66,$C$101),""))</f>
        <v/>
      </c>
      <c r="G67" s="113" t="str">
        <f>IF('Test Sample Data'!G66="","",IF(SUM('Test Sample Data'!G$3:G$98)&gt;10,IF(AND(ISNUMBER('Test Sample Data'!G66),'Test Sample Data'!G66&lt;$C$101,'Test Sample Data'!G66&gt;0),'Test Sample Data'!G66,$C$101),""))</f>
        <v/>
      </c>
      <c r="H67" s="113" t="str">
        <f>IF('Test Sample Data'!H66="","",IF(SUM('Test Sample Data'!H$3:H$98)&gt;10,IF(AND(ISNUMBER('Test Sample Data'!H66),'Test Sample Data'!H66&lt;$C$101,'Test Sample Data'!H66&gt;0),'Test Sample Data'!H66,$C$101),""))</f>
        <v/>
      </c>
      <c r="I67" s="113" t="str">
        <f>IF('Test Sample Data'!I66="","",IF(SUM('Test Sample Data'!I$3:I$98)&gt;10,IF(AND(ISNUMBER('Test Sample Data'!I66),'Test Sample Data'!I66&lt;$C$101,'Test Sample Data'!I66&gt;0),'Test Sample Data'!I66,$C$101),""))</f>
        <v/>
      </c>
      <c r="J67" s="113" t="str">
        <f>IF('Test Sample Data'!J66="","",IF(SUM('Test Sample Data'!J$3:J$98)&gt;10,IF(AND(ISNUMBER('Test Sample Data'!J66),'Test Sample Data'!J66&lt;$C$101,'Test Sample Data'!J66&gt;0),'Test Sample Data'!J66,$C$101),""))</f>
        <v/>
      </c>
      <c r="K67" s="113" t="str">
        <f>IF('Test Sample Data'!K66="","",IF(SUM('Test Sample Data'!K$3:K$98)&gt;10,IF(AND(ISNUMBER('Test Sample Data'!K66),'Test Sample Data'!K66&lt;$C$101,'Test Sample Data'!K66&gt;0),'Test Sample Data'!K66,$C$101),""))</f>
        <v/>
      </c>
      <c r="L67" s="113" t="str">
        <f>IF('Test Sample Data'!L66="","",IF(SUM('Test Sample Data'!L$3:L$98)&gt;10,IF(AND(ISNUMBER('Test Sample Data'!L66),'Test Sample Data'!L66&lt;$C$101,'Test Sample Data'!L66&gt;0),'Test Sample Data'!L66,$C$101),""))</f>
        <v/>
      </c>
      <c r="M67" s="113" t="str">
        <f>IF('Test Sample Data'!M66="","",IF(SUM('Test Sample Data'!M$3:M$98)&gt;10,IF(AND(ISNUMBER('Test Sample Data'!M66),'Test Sample Data'!M66&lt;$C$101,'Test Sample Data'!M66&gt;0),'Test Sample Data'!M66,$C$101),""))</f>
        <v/>
      </c>
      <c r="N67" s="113" t="str">
        <f>IF('Test Sample Data'!N66="","",IF(SUM('Test Sample Data'!N$3:N$98)&gt;10,IF(AND(ISNUMBER('Test Sample Data'!N66),'Test Sample Data'!N66&lt;$C$101,'Test Sample Data'!N66&gt;0),'Test Sample Data'!N66,$C$101),""))</f>
        <v/>
      </c>
      <c r="O67" s="112" t="str">
        <f>'miRNA Table'!C66</f>
        <v>hsa-miR-210-3p</v>
      </c>
      <c r="P67" s="112" t="s">
        <v>95</v>
      </c>
      <c r="Q67" s="113">
        <f>IF('Control Sample Data'!C66="","",IF(SUM('Control Sample Data'!C$3:C$98)&gt;10,IF(AND(ISNUMBER('Control Sample Data'!C66),'Control Sample Data'!C66&lt;$C$101,'Control Sample Data'!C66&gt;0),'Control Sample Data'!C66,$C$101),""))</f>
        <v>23.21</v>
      </c>
      <c r="R67" s="113">
        <f>IF('Control Sample Data'!D66="","",IF(SUM('Control Sample Data'!D$3:D$98)&gt;10,IF(AND(ISNUMBER('Control Sample Data'!D66),'Control Sample Data'!D66&lt;$C$101,'Control Sample Data'!D66&gt;0),'Control Sample Data'!D66,$C$101),""))</f>
        <v>23.16</v>
      </c>
      <c r="S67" s="113">
        <f>IF('Control Sample Data'!E66="","",IF(SUM('Control Sample Data'!E$3:E$98)&gt;10,IF(AND(ISNUMBER('Control Sample Data'!E66),'Control Sample Data'!E66&lt;$C$101,'Control Sample Data'!E66&gt;0),'Control Sample Data'!E66,$C$101),""))</f>
        <v>23.2</v>
      </c>
      <c r="T67" s="113" t="str">
        <f>IF('Control Sample Data'!F66="","",IF(SUM('Control Sample Data'!F$3:F$98)&gt;10,IF(AND(ISNUMBER('Control Sample Data'!F66),'Control Sample Data'!F66&lt;$C$101,'Control Sample Data'!F66&gt;0),'Control Sample Data'!F66,$C$101),""))</f>
        <v/>
      </c>
      <c r="U67" s="113" t="str">
        <f>IF('Control Sample Data'!G66="","",IF(SUM('Control Sample Data'!G$3:G$98)&gt;10,IF(AND(ISNUMBER('Control Sample Data'!G66),'Control Sample Data'!G66&lt;$C$101,'Control Sample Data'!G66&gt;0),'Control Sample Data'!G66,$C$101),""))</f>
        <v/>
      </c>
      <c r="V67" s="113" t="str">
        <f>IF('Control Sample Data'!H66="","",IF(SUM('Control Sample Data'!H$3:H$98)&gt;10,IF(AND(ISNUMBER('Control Sample Data'!H66),'Control Sample Data'!H66&lt;$C$101,'Control Sample Data'!H66&gt;0),'Control Sample Data'!H66,$C$101),""))</f>
        <v/>
      </c>
      <c r="W67" s="113" t="str">
        <f>IF('Control Sample Data'!I66="","",IF(SUM('Control Sample Data'!I$3:I$98)&gt;10,IF(AND(ISNUMBER('Control Sample Data'!I66),'Control Sample Data'!I66&lt;$C$101,'Control Sample Data'!I66&gt;0),'Control Sample Data'!I66,$C$101),""))</f>
        <v/>
      </c>
      <c r="X67" s="113" t="str">
        <f>IF('Control Sample Data'!J66="","",IF(SUM('Control Sample Data'!J$3:J$98)&gt;10,IF(AND(ISNUMBER('Control Sample Data'!J66),'Control Sample Data'!J66&lt;$C$101,'Control Sample Data'!J66&gt;0),'Control Sample Data'!J66,$C$101),""))</f>
        <v/>
      </c>
      <c r="Y67" s="113" t="str">
        <f>IF('Control Sample Data'!K66="","",IF(SUM('Control Sample Data'!K$3:K$98)&gt;10,IF(AND(ISNUMBER('Control Sample Data'!K66),'Control Sample Data'!K66&lt;$C$101,'Control Sample Data'!K66&gt;0),'Control Sample Data'!K66,$C$101),""))</f>
        <v/>
      </c>
      <c r="Z67" s="113" t="str">
        <f>IF('Control Sample Data'!L66="","",IF(SUM('Control Sample Data'!L$3:L$98)&gt;10,IF(AND(ISNUMBER('Control Sample Data'!L66),'Control Sample Data'!L66&lt;$C$101,'Control Sample Data'!L66&gt;0),'Control Sample Data'!L66,$C$101),""))</f>
        <v/>
      </c>
      <c r="AA67" s="113" t="str">
        <f>IF('Control Sample Data'!M66="","",IF(SUM('Control Sample Data'!M$3:M$98)&gt;10,IF(AND(ISNUMBER('Control Sample Data'!M66),'Control Sample Data'!M66&lt;$C$101,'Control Sample Data'!M66&gt;0),'Control Sample Data'!M66,$C$101),""))</f>
        <v/>
      </c>
      <c r="AB67" s="144" t="str">
        <f>IF('Control Sample Data'!N66="","",IF(SUM('Control Sample Data'!N$3:N$98)&gt;10,IF(AND(ISNUMBER('Control Sample Data'!N66),'Control Sample Data'!N66&lt;$C$101,'Control Sample Data'!N66&gt;0),'Control Sample Data'!N66,$C$101),""))</f>
        <v/>
      </c>
      <c r="AC67" s="147">
        <f>IF(C67="","",IF(AND('miRNA Table'!$F$4="YES",'miRNA Table'!$F$6="YES"),C67-C$103,C67))</f>
        <v>21.61</v>
      </c>
      <c r="AD67" s="148">
        <f>IF(D67="","",IF(AND('miRNA Table'!$F$4="YES",'miRNA Table'!$F$6="YES"),D67-D$103,D67))</f>
        <v>21.64</v>
      </c>
      <c r="AE67" s="148">
        <f>IF(E67="","",IF(AND('miRNA Table'!$F$4="YES",'miRNA Table'!$F$6="YES"),E67-E$103,E67))</f>
        <v>21.59</v>
      </c>
      <c r="AF67" s="148" t="str">
        <f>IF(F67="","",IF(AND('miRNA Table'!$F$4="YES",'miRNA Table'!$F$6="YES"),F67-F$103,F67))</f>
        <v/>
      </c>
      <c r="AG67" s="148" t="str">
        <f>IF(G67="","",IF(AND('miRNA Table'!$F$4="YES",'miRNA Table'!$F$6="YES"),G67-G$103,G67))</f>
        <v/>
      </c>
      <c r="AH67" s="148" t="str">
        <f>IF(H67="","",IF(AND('miRNA Table'!$F$4="YES",'miRNA Table'!$F$6="YES"),H67-H$103,H67))</f>
        <v/>
      </c>
      <c r="AI67" s="148" t="str">
        <f>IF(I67="","",IF(AND('miRNA Table'!$F$4="YES",'miRNA Table'!$F$6="YES"),I67-I$103,I67))</f>
        <v/>
      </c>
      <c r="AJ67" s="148" t="str">
        <f>IF(J67="","",IF(AND('miRNA Table'!$F$4="YES",'miRNA Table'!$F$6="YES"),J67-J$103,J67))</f>
        <v/>
      </c>
      <c r="AK67" s="148" t="str">
        <f>IF(K67="","",IF(AND('miRNA Table'!$F$4="YES",'miRNA Table'!$F$6="YES"),K67-K$103,K67))</f>
        <v/>
      </c>
      <c r="AL67" s="148" t="str">
        <f>IF(L67="","",IF(AND('miRNA Table'!$F$4="YES",'miRNA Table'!$F$6="YES"),L67-L$103,L67))</f>
        <v/>
      </c>
      <c r="AM67" s="148" t="str">
        <f>IF(M67="","",IF(AND('miRNA Table'!$F$4="YES",'miRNA Table'!$F$6="YES"),M67-M$103,M67))</f>
        <v/>
      </c>
      <c r="AN67" s="149" t="str">
        <f>IF(N67="","",IF(AND('miRNA Table'!$F$4="YES",'miRNA Table'!$F$6="YES"),N67-N$103,N67))</f>
        <v/>
      </c>
      <c r="AO67" s="147">
        <f>IF(Q67="","",IF(AND('miRNA Table'!$F$4="YES",'miRNA Table'!$F$6="YES"),Q67-Q$103,Q67))</f>
        <v>23.21</v>
      </c>
      <c r="AP67" s="148">
        <f>IF(R67="","",IF(AND('miRNA Table'!$F$4="YES",'miRNA Table'!$F$6="YES"),R67-R$103,R67))</f>
        <v>23.16</v>
      </c>
      <c r="AQ67" s="148">
        <f>IF(S67="","",IF(AND('miRNA Table'!$F$4="YES",'miRNA Table'!$F$6="YES"),S67-S$103,S67))</f>
        <v>23.2</v>
      </c>
      <c r="AR67" s="148" t="str">
        <f>IF(T67="","",IF(AND('miRNA Table'!$F$4="YES",'miRNA Table'!$F$6="YES"),T67-T$103,T67))</f>
        <v/>
      </c>
      <c r="AS67" s="148" t="str">
        <f>IF(U67="","",IF(AND('miRNA Table'!$F$4="YES",'miRNA Table'!$F$6="YES"),U67-U$103,U67))</f>
        <v/>
      </c>
      <c r="AT67" s="148" t="str">
        <f>IF(V67="","",IF(AND('miRNA Table'!$F$4="YES",'miRNA Table'!$F$6="YES"),V67-V$103,V67))</f>
        <v/>
      </c>
      <c r="AU67" s="148" t="str">
        <f>IF(W67="","",IF(AND('miRNA Table'!$F$4="YES",'miRNA Table'!$F$6="YES"),W67-W$103,W67))</f>
        <v/>
      </c>
      <c r="AV67" s="148" t="str">
        <f>IF(X67="","",IF(AND('miRNA Table'!$F$4="YES",'miRNA Table'!$F$6="YES"),X67-X$103,X67))</f>
        <v/>
      </c>
      <c r="AW67" s="148" t="str">
        <f>IF(Y67="","",IF(AND('miRNA Table'!$F$4="YES",'miRNA Table'!$F$6="YES"),Y67-Y$103,Y67))</f>
        <v/>
      </c>
      <c r="AX67" s="148" t="str">
        <f>IF(Z67="","",IF(AND('miRNA Table'!$F$4="YES",'miRNA Table'!$F$6="YES"),Z67-Z$103,Z67))</f>
        <v/>
      </c>
      <c r="AY67" s="148" t="str">
        <f>IF(AA67="","",IF(AND('miRNA Table'!$F$4="YES",'miRNA Table'!$F$6="YES"),AA67-AA$103,AA67))</f>
        <v/>
      </c>
      <c r="AZ67" s="149" t="str">
        <f>IF(AB67="","",IF(AND('miRNA Table'!$F$4="YES",'miRNA Table'!$F$6="YES"),AB67-AB$103,AB67))</f>
        <v/>
      </c>
      <c r="BY67" s="111" t="str">
        <f t="shared" si="16"/>
        <v>hsa-miR-210-3p</v>
      </c>
      <c r="BZ67" s="112" t="s">
        <v>95</v>
      </c>
      <c r="CA67" s="113">
        <f t="shared" si="17"/>
        <v>2.0783333333333296</v>
      </c>
      <c r="CB67" s="113">
        <f t="shared" si="18"/>
        <v>2.0133333333333319</v>
      </c>
      <c r="CC67" s="113">
        <f t="shared" si="19"/>
        <v>2.0066666666666677</v>
      </c>
      <c r="CD67" s="113" t="str">
        <f t="shared" si="20"/>
        <v/>
      </c>
      <c r="CE67" s="113" t="str">
        <f t="shared" si="21"/>
        <v/>
      </c>
      <c r="CF67" s="113" t="str">
        <f t="shared" si="22"/>
        <v/>
      </c>
      <c r="CG67" s="113" t="str">
        <f t="shared" si="23"/>
        <v/>
      </c>
      <c r="CH67" s="113" t="str">
        <f t="shared" si="24"/>
        <v/>
      </c>
      <c r="CI67" s="113" t="str">
        <f t="shared" si="25"/>
        <v/>
      </c>
      <c r="CJ67" s="113" t="str">
        <f t="shared" si="26"/>
        <v/>
      </c>
      <c r="CK67" s="113" t="str">
        <f t="shared" si="27"/>
        <v/>
      </c>
      <c r="CL67" s="113" t="str">
        <f t="shared" si="28"/>
        <v/>
      </c>
      <c r="CM67" s="113">
        <f t="shared" si="29"/>
        <v>3.3566666666666656</v>
      </c>
      <c r="CN67" s="113">
        <f t="shared" si="30"/>
        <v>3.4283333333333346</v>
      </c>
      <c r="CO67" s="113">
        <f t="shared" si="31"/>
        <v>3.3049999999999997</v>
      </c>
      <c r="CP67" s="113" t="str">
        <f t="shared" si="32"/>
        <v/>
      </c>
      <c r="CQ67" s="113" t="str">
        <f t="shared" si="33"/>
        <v/>
      </c>
      <c r="CR67" s="113" t="str">
        <f t="shared" si="34"/>
        <v/>
      </c>
      <c r="CS67" s="113" t="str">
        <f t="shared" si="35"/>
        <v/>
      </c>
      <c r="CT67" s="113" t="str">
        <f t="shared" si="36"/>
        <v/>
      </c>
      <c r="CU67" s="113" t="str">
        <f t="shared" si="37"/>
        <v/>
      </c>
      <c r="CV67" s="113" t="str">
        <f t="shared" si="38"/>
        <v/>
      </c>
      <c r="CW67" s="113" t="str">
        <f t="shared" si="39"/>
        <v/>
      </c>
      <c r="CX67" s="113" t="str">
        <f t="shared" si="40"/>
        <v/>
      </c>
      <c r="CY67" s="80">
        <f t="shared" si="41"/>
        <v>2.0327777777777762</v>
      </c>
      <c r="CZ67" s="80">
        <f t="shared" si="42"/>
        <v>3.3633333333333333</v>
      </c>
      <c r="DA67" s="114" t="str">
        <f t="shared" si="43"/>
        <v>hsa-miR-210-3p</v>
      </c>
      <c r="DB67" s="112" t="s">
        <v>185</v>
      </c>
      <c r="DC67" s="115">
        <f t="shared" si="55"/>
        <v>0.23678780172997668</v>
      </c>
      <c r="DD67" s="115">
        <f t="shared" si="56"/>
        <v>0.2477001533163076</v>
      </c>
      <c r="DE67" s="115">
        <f t="shared" si="57"/>
        <v>0.2488474197758071</v>
      </c>
      <c r="DF67" s="115" t="str">
        <f t="shared" si="58"/>
        <v/>
      </c>
      <c r="DG67" s="115" t="str">
        <f t="shared" si="59"/>
        <v/>
      </c>
      <c r="DH67" s="115" t="str">
        <f t="shared" si="60"/>
        <v/>
      </c>
      <c r="DI67" s="115" t="str">
        <f t="shared" si="61"/>
        <v/>
      </c>
      <c r="DJ67" s="115" t="str">
        <f t="shared" si="62"/>
        <v/>
      </c>
      <c r="DK67" s="115" t="str">
        <f t="shared" si="63"/>
        <v/>
      </c>
      <c r="DL67" s="115" t="str">
        <f t="shared" si="64"/>
        <v/>
      </c>
      <c r="DM67" s="115" t="str">
        <f t="shared" si="44"/>
        <v/>
      </c>
      <c r="DN67" s="115" t="str">
        <f t="shared" si="45"/>
        <v/>
      </c>
      <c r="DO67" s="115">
        <f t="shared" si="66"/>
        <v>9.762086417936798E-2</v>
      </c>
      <c r="DP67" s="115">
        <f t="shared" si="65"/>
        <v>9.2889971906633895E-2</v>
      </c>
      <c r="DQ67" s="115">
        <f t="shared" si="65"/>
        <v>0.1011802770684261</v>
      </c>
      <c r="DR67" s="115" t="str">
        <f t="shared" si="65"/>
        <v/>
      </c>
      <c r="DS67" s="115" t="str">
        <f t="shared" si="65"/>
        <v/>
      </c>
      <c r="DT67" s="115" t="str">
        <f t="shared" si="65"/>
        <v/>
      </c>
      <c r="DU67" s="115" t="str">
        <f t="shared" si="50"/>
        <v/>
      </c>
      <c r="DV67" s="115" t="str">
        <f t="shared" si="50"/>
        <v/>
      </c>
      <c r="DW67" s="115" t="str">
        <f t="shared" si="50"/>
        <v/>
      </c>
      <c r="DX67" s="115" t="str">
        <f t="shared" si="48"/>
        <v/>
      </c>
      <c r="DY67" s="115" t="str">
        <f t="shared" si="46"/>
        <v/>
      </c>
      <c r="DZ67" s="115" t="str">
        <f t="shared" si="47"/>
        <v/>
      </c>
    </row>
    <row r="68" spans="1:130" ht="15" customHeight="1" x14ac:dyDescent="0.25">
      <c r="A68" s="119" t="str">
        <f>'miRNA Table'!C67</f>
        <v>hsa-miR-106a-5p hsa-miR-17-5p</v>
      </c>
      <c r="B68" s="112" t="s">
        <v>96</v>
      </c>
      <c r="C68" s="113">
        <f>IF('Test Sample Data'!C67="","",IF(SUM('Test Sample Data'!C$3:C$98)&gt;10,IF(AND(ISNUMBER('Test Sample Data'!C67),'Test Sample Data'!C67&lt;$C$101,'Test Sample Data'!C67&gt;0),'Test Sample Data'!C67,$C$101),""))</f>
        <v>35</v>
      </c>
      <c r="D68" s="113">
        <f>IF('Test Sample Data'!D67="","",IF(SUM('Test Sample Data'!D$3:D$98)&gt;10,IF(AND(ISNUMBER('Test Sample Data'!D67),'Test Sample Data'!D67&lt;$C$101,'Test Sample Data'!D67&gt;0),'Test Sample Data'!D67,$C$101),""))</f>
        <v>35</v>
      </c>
      <c r="E68" s="113">
        <f>IF('Test Sample Data'!E67="","",IF(SUM('Test Sample Data'!E$3:E$98)&gt;10,IF(AND(ISNUMBER('Test Sample Data'!E67),'Test Sample Data'!E67&lt;$C$101,'Test Sample Data'!E67&gt;0),'Test Sample Data'!E67,$C$101),""))</f>
        <v>35</v>
      </c>
      <c r="F68" s="113" t="str">
        <f>IF('Test Sample Data'!F67="","",IF(SUM('Test Sample Data'!F$3:F$98)&gt;10,IF(AND(ISNUMBER('Test Sample Data'!F67),'Test Sample Data'!F67&lt;$C$101,'Test Sample Data'!F67&gt;0),'Test Sample Data'!F67,$C$101),""))</f>
        <v/>
      </c>
      <c r="G68" s="113" t="str">
        <f>IF('Test Sample Data'!G67="","",IF(SUM('Test Sample Data'!G$3:G$98)&gt;10,IF(AND(ISNUMBER('Test Sample Data'!G67),'Test Sample Data'!G67&lt;$C$101,'Test Sample Data'!G67&gt;0),'Test Sample Data'!G67,$C$101),""))</f>
        <v/>
      </c>
      <c r="H68" s="113" t="str">
        <f>IF('Test Sample Data'!H67="","",IF(SUM('Test Sample Data'!H$3:H$98)&gt;10,IF(AND(ISNUMBER('Test Sample Data'!H67),'Test Sample Data'!H67&lt;$C$101,'Test Sample Data'!H67&gt;0),'Test Sample Data'!H67,$C$101),""))</f>
        <v/>
      </c>
      <c r="I68" s="113" t="str">
        <f>IF('Test Sample Data'!I67="","",IF(SUM('Test Sample Data'!I$3:I$98)&gt;10,IF(AND(ISNUMBER('Test Sample Data'!I67),'Test Sample Data'!I67&lt;$C$101,'Test Sample Data'!I67&gt;0),'Test Sample Data'!I67,$C$101),""))</f>
        <v/>
      </c>
      <c r="J68" s="113" t="str">
        <f>IF('Test Sample Data'!J67="","",IF(SUM('Test Sample Data'!J$3:J$98)&gt;10,IF(AND(ISNUMBER('Test Sample Data'!J67),'Test Sample Data'!J67&lt;$C$101,'Test Sample Data'!J67&gt;0),'Test Sample Data'!J67,$C$101),""))</f>
        <v/>
      </c>
      <c r="K68" s="113" t="str">
        <f>IF('Test Sample Data'!K67="","",IF(SUM('Test Sample Data'!K$3:K$98)&gt;10,IF(AND(ISNUMBER('Test Sample Data'!K67),'Test Sample Data'!K67&lt;$C$101,'Test Sample Data'!K67&gt;0),'Test Sample Data'!K67,$C$101),""))</f>
        <v/>
      </c>
      <c r="L68" s="113" t="str">
        <f>IF('Test Sample Data'!L67="","",IF(SUM('Test Sample Data'!L$3:L$98)&gt;10,IF(AND(ISNUMBER('Test Sample Data'!L67),'Test Sample Data'!L67&lt;$C$101,'Test Sample Data'!L67&gt;0),'Test Sample Data'!L67,$C$101),""))</f>
        <v/>
      </c>
      <c r="M68" s="113" t="str">
        <f>IF('Test Sample Data'!M67="","",IF(SUM('Test Sample Data'!M$3:M$98)&gt;10,IF(AND(ISNUMBER('Test Sample Data'!M67),'Test Sample Data'!M67&lt;$C$101,'Test Sample Data'!M67&gt;0),'Test Sample Data'!M67,$C$101),""))</f>
        <v/>
      </c>
      <c r="N68" s="113" t="str">
        <f>IF('Test Sample Data'!N67="","",IF(SUM('Test Sample Data'!N$3:N$98)&gt;10,IF(AND(ISNUMBER('Test Sample Data'!N67),'Test Sample Data'!N67&lt;$C$101,'Test Sample Data'!N67&gt;0),'Test Sample Data'!N67,$C$101),""))</f>
        <v/>
      </c>
      <c r="O68" s="112" t="str">
        <f>'miRNA Table'!C67</f>
        <v>hsa-miR-106a-5p hsa-miR-17-5p</v>
      </c>
      <c r="P68" s="112" t="s">
        <v>96</v>
      </c>
      <c r="Q68" s="113">
        <f>IF('Control Sample Data'!C67="","",IF(SUM('Control Sample Data'!C$3:C$98)&gt;10,IF(AND(ISNUMBER('Control Sample Data'!C67),'Control Sample Data'!C67&lt;$C$101,'Control Sample Data'!C67&gt;0),'Control Sample Data'!C67,$C$101),""))</f>
        <v>35</v>
      </c>
      <c r="R68" s="113">
        <f>IF('Control Sample Data'!D67="","",IF(SUM('Control Sample Data'!D$3:D$98)&gt;10,IF(AND(ISNUMBER('Control Sample Data'!D67),'Control Sample Data'!D67&lt;$C$101,'Control Sample Data'!D67&gt;0),'Control Sample Data'!D67,$C$101),""))</f>
        <v>35</v>
      </c>
      <c r="S68" s="113">
        <f>IF('Control Sample Data'!E67="","",IF(SUM('Control Sample Data'!E$3:E$98)&gt;10,IF(AND(ISNUMBER('Control Sample Data'!E67),'Control Sample Data'!E67&lt;$C$101,'Control Sample Data'!E67&gt;0),'Control Sample Data'!E67,$C$101),""))</f>
        <v>35</v>
      </c>
      <c r="T68" s="113" t="str">
        <f>IF('Control Sample Data'!F67="","",IF(SUM('Control Sample Data'!F$3:F$98)&gt;10,IF(AND(ISNUMBER('Control Sample Data'!F67),'Control Sample Data'!F67&lt;$C$101,'Control Sample Data'!F67&gt;0),'Control Sample Data'!F67,$C$101),""))</f>
        <v/>
      </c>
      <c r="U68" s="113" t="str">
        <f>IF('Control Sample Data'!G67="","",IF(SUM('Control Sample Data'!G$3:G$98)&gt;10,IF(AND(ISNUMBER('Control Sample Data'!G67),'Control Sample Data'!G67&lt;$C$101,'Control Sample Data'!G67&gt;0),'Control Sample Data'!G67,$C$101),""))</f>
        <v/>
      </c>
      <c r="V68" s="113" t="str">
        <f>IF('Control Sample Data'!H67="","",IF(SUM('Control Sample Data'!H$3:H$98)&gt;10,IF(AND(ISNUMBER('Control Sample Data'!H67),'Control Sample Data'!H67&lt;$C$101,'Control Sample Data'!H67&gt;0),'Control Sample Data'!H67,$C$101),""))</f>
        <v/>
      </c>
      <c r="W68" s="113" t="str">
        <f>IF('Control Sample Data'!I67="","",IF(SUM('Control Sample Data'!I$3:I$98)&gt;10,IF(AND(ISNUMBER('Control Sample Data'!I67),'Control Sample Data'!I67&lt;$C$101,'Control Sample Data'!I67&gt;0),'Control Sample Data'!I67,$C$101),""))</f>
        <v/>
      </c>
      <c r="X68" s="113" t="str">
        <f>IF('Control Sample Data'!J67="","",IF(SUM('Control Sample Data'!J$3:J$98)&gt;10,IF(AND(ISNUMBER('Control Sample Data'!J67),'Control Sample Data'!J67&lt;$C$101,'Control Sample Data'!J67&gt;0),'Control Sample Data'!J67,$C$101),""))</f>
        <v/>
      </c>
      <c r="Y68" s="113" t="str">
        <f>IF('Control Sample Data'!K67="","",IF(SUM('Control Sample Data'!K$3:K$98)&gt;10,IF(AND(ISNUMBER('Control Sample Data'!K67),'Control Sample Data'!K67&lt;$C$101,'Control Sample Data'!K67&gt;0),'Control Sample Data'!K67,$C$101),""))</f>
        <v/>
      </c>
      <c r="Z68" s="113" t="str">
        <f>IF('Control Sample Data'!L67="","",IF(SUM('Control Sample Data'!L$3:L$98)&gt;10,IF(AND(ISNUMBER('Control Sample Data'!L67),'Control Sample Data'!L67&lt;$C$101,'Control Sample Data'!L67&gt;0),'Control Sample Data'!L67,$C$101),""))</f>
        <v/>
      </c>
      <c r="AA68" s="113" t="str">
        <f>IF('Control Sample Data'!M67="","",IF(SUM('Control Sample Data'!M$3:M$98)&gt;10,IF(AND(ISNUMBER('Control Sample Data'!M67),'Control Sample Data'!M67&lt;$C$101,'Control Sample Data'!M67&gt;0),'Control Sample Data'!M67,$C$101),""))</f>
        <v/>
      </c>
      <c r="AB68" s="144" t="str">
        <f>IF('Control Sample Data'!N67="","",IF(SUM('Control Sample Data'!N$3:N$98)&gt;10,IF(AND(ISNUMBER('Control Sample Data'!N67),'Control Sample Data'!N67&lt;$C$101,'Control Sample Data'!N67&gt;0),'Control Sample Data'!N67,$C$101),""))</f>
        <v/>
      </c>
      <c r="AC68" s="147">
        <f>IF(C68="","",IF(AND('miRNA Table'!$F$4="YES",'miRNA Table'!$F$6="YES"),C68-C$103,C68))</f>
        <v>35</v>
      </c>
      <c r="AD68" s="148">
        <f>IF(D68="","",IF(AND('miRNA Table'!$F$4="YES",'miRNA Table'!$F$6="YES"),D68-D$103,D68))</f>
        <v>35</v>
      </c>
      <c r="AE68" s="148">
        <f>IF(E68="","",IF(AND('miRNA Table'!$F$4="YES",'miRNA Table'!$F$6="YES"),E68-E$103,E68))</f>
        <v>35</v>
      </c>
      <c r="AF68" s="148" t="str">
        <f>IF(F68="","",IF(AND('miRNA Table'!$F$4="YES",'miRNA Table'!$F$6="YES"),F68-F$103,F68))</f>
        <v/>
      </c>
      <c r="AG68" s="148" t="str">
        <f>IF(G68="","",IF(AND('miRNA Table'!$F$4="YES",'miRNA Table'!$F$6="YES"),G68-G$103,G68))</f>
        <v/>
      </c>
      <c r="AH68" s="148" t="str">
        <f>IF(H68="","",IF(AND('miRNA Table'!$F$4="YES",'miRNA Table'!$F$6="YES"),H68-H$103,H68))</f>
        <v/>
      </c>
      <c r="AI68" s="148" t="str">
        <f>IF(I68="","",IF(AND('miRNA Table'!$F$4="YES",'miRNA Table'!$F$6="YES"),I68-I$103,I68))</f>
        <v/>
      </c>
      <c r="AJ68" s="148" t="str">
        <f>IF(J68="","",IF(AND('miRNA Table'!$F$4="YES",'miRNA Table'!$F$6="YES"),J68-J$103,J68))</f>
        <v/>
      </c>
      <c r="AK68" s="148" t="str">
        <f>IF(K68="","",IF(AND('miRNA Table'!$F$4="YES",'miRNA Table'!$F$6="YES"),K68-K$103,K68))</f>
        <v/>
      </c>
      <c r="AL68" s="148" t="str">
        <f>IF(L68="","",IF(AND('miRNA Table'!$F$4="YES",'miRNA Table'!$F$6="YES"),L68-L$103,L68))</f>
        <v/>
      </c>
      <c r="AM68" s="148" t="str">
        <f>IF(M68="","",IF(AND('miRNA Table'!$F$4="YES",'miRNA Table'!$F$6="YES"),M68-M$103,M68))</f>
        <v/>
      </c>
      <c r="AN68" s="149" t="str">
        <f>IF(N68="","",IF(AND('miRNA Table'!$F$4="YES",'miRNA Table'!$F$6="YES"),N68-N$103,N68))</f>
        <v/>
      </c>
      <c r="AO68" s="147">
        <f>IF(Q68="","",IF(AND('miRNA Table'!$F$4="YES",'miRNA Table'!$F$6="YES"),Q68-Q$103,Q68))</f>
        <v>35</v>
      </c>
      <c r="AP68" s="148">
        <f>IF(R68="","",IF(AND('miRNA Table'!$F$4="YES",'miRNA Table'!$F$6="YES"),R68-R$103,R68))</f>
        <v>35</v>
      </c>
      <c r="AQ68" s="148">
        <f>IF(S68="","",IF(AND('miRNA Table'!$F$4="YES",'miRNA Table'!$F$6="YES"),S68-S$103,S68))</f>
        <v>35</v>
      </c>
      <c r="AR68" s="148" t="str">
        <f>IF(T68="","",IF(AND('miRNA Table'!$F$4="YES",'miRNA Table'!$F$6="YES"),T68-T$103,T68))</f>
        <v/>
      </c>
      <c r="AS68" s="148" t="str">
        <f>IF(U68="","",IF(AND('miRNA Table'!$F$4="YES",'miRNA Table'!$F$6="YES"),U68-U$103,U68))</f>
        <v/>
      </c>
      <c r="AT68" s="148" t="str">
        <f>IF(V68="","",IF(AND('miRNA Table'!$F$4="YES",'miRNA Table'!$F$6="YES"),V68-V$103,V68))</f>
        <v/>
      </c>
      <c r="AU68" s="148" t="str">
        <f>IF(W68="","",IF(AND('miRNA Table'!$F$4="YES",'miRNA Table'!$F$6="YES"),W68-W$103,W68))</f>
        <v/>
      </c>
      <c r="AV68" s="148" t="str">
        <f>IF(X68="","",IF(AND('miRNA Table'!$F$4="YES",'miRNA Table'!$F$6="YES"),X68-X$103,X68))</f>
        <v/>
      </c>
      <c r="AW68" s="148" t="str">
        <f>IF(Y68="","",IF(AND('miRNA Table'!$F$4="YES",'miRNA Table'!$F$6="YES"),Y68-Y$103,Y68))</f>
        <v/>
      </c>
      <c r="AX68" s="148" t="str">
        <f>IF(Z68="","",IF(AND('miRNA Table'!$F$4="YES",'miRNA Table'!$F$6="YES"),Z68-Z$103,Z68))</f>
        <v/>
      </c>
      <c r="AY68" s="148" t="str">
        <f>IF(AA68="","",IF(AND('miRNA Table'!$F$4="YES",'miRNA Table'!$F$6="YES"),AA68-AA$103,AA68))</f>
        <v/>
      </c>
      <c r="AZ68" s="149" t="str">
        <f>IF(AB68="","",IF(AND('miRNA Table'!$F$4="YES",'miRNA Table'!$F$6="YES"),AB68-AB$103,AB68))</f>
        <v/>
      </c>
      <c r="BY68" s="111" t="str">
        <f t="shared" si="16"/>
        <v>hsa-miR-106a-5p hsa-miR-17-5p</v>
      </c>
      <c r="BZ68" s="112" t="s">
        <v>96</v>
      </c>
      <c r="CA68" s="113">
        <f t="shared" si="17"/>
        <v>15.46833333333333</v>
      </c>
      <c r="CB68" s="113">
        <f t="shared" si="18"/>
        <v>15.373333333333331</v>
      </c>
      <c r="CC68" s="113">
        <f t="shared" si="19"/>
        <v>15.416666666666668</v>
      </c>
      <c r="CD68" s="113" t="str">
        <f t="shared" si="20"/>
        <v/>
      </c>
      <c r="CE68" s="113" t="str">
        <f t="shared" si="21"/>
        <v/>
      </c>
      <c r="CF68" s="113" t="str">
        <f t="shared" si="22"/>
        <v/>
      </c>
      <c r="CG68" s="113" t="str">
        <f t="shared" si="23"/>
        <v/>
      </c>
      <c r="CH68" s="113" t="str">
        <f t="shared" si="24"/>
        <v/>
      </c>
      <c r="CI68" s="113" t="str">
        <f t="shared" si="25"/>
        <v/>
      </c>
      <c r="CJ68" s="113" t="str">
        <f t="shared" si="26"/>
        <v/>
      </c>
      <c r="CK68" s="113" t="str">
        <f t="shared" si="27"/>
        <v/>
      </c>
      <c r="CL68" s="113" t="str">
        <f t="shared" si="28"/>
        <v/>
      </c>
      <c r="CM68" s="113">
        <f t="shared" si="29"/>
        <v>15.146666666666665</v>
      </c>
      <c r="CN68" s="113">
        <f t="shared" si="30"/>
        <v>15.268333333333334</v>
      </c>
      <c r="CO68" s="113">
        <f t="shared" si="31"/>
        <v>15.105</v>
      </c>
      <c r="CP68" s="113" t="str">
        <f t="shared" si="32"/>
        <v/>
      </c>
      <c r="CQ68" s="113" t="str">
        <f t="shared" si="33"/>
        <v/>
      </c>
      <c r="CR68" s="113" t="str">
        <f t="shared" si="34"/>
        <v/>
      </c>
      <c r="CS68" s="113" t="str">
        <f t="shared" si="35"/>
        <v/>
      </c>
      <c r="CT68" s="113" t="str">
        <f t="shared" si="36"/>
        <v/>
      </c>
      <c r="CU68" s="113" t="str">
        <f t="shared" si="37"/>
        <v/>
      </c>
      <c r="CV68" s="113" t="str">
        <f t="shared" si="38"/>
        <v/>
      </c>
      <c r="CW68" s="113" t="str">
        <f t="shared" si="39"/>
        <v/>
      </c>
      <c r="CX68" s="113" t="str">
        <f t="shared" si="40"/>
        <v/>
      </c>
      <c r="CY68" s="80">
        <f t="shared" si="41"/>
        <v>15.419444444444443</v>
      </c>
      <c r="CZ68" s="80">
        <f t="shared" si="42"/>
        <v>15.173333333333332</v>
      </c>
      <c r="DA68" s="114" t="str">
        <f t="shared" si="43"/>
        <v>hsa-miR-106a-5p hsa-miR-17-5p</v>
      </c>
      <c r="DB68" s="112" t="s">
        <v>186</v>
      </c>
      <c r="DC68" s="115">
        <f t="shared" ref="DC68:DC99" si="67">IF(CA68="","",POWER(2, -CA68))</f>
        <v>2.2058078793939433E-5</v>
      </c>
      <c r="DD68" s="115">
        <f t="shared" ref="DD68:DD99" si="68">IF(CB68="","",POWER(2, -CB68))</f>
        <v>2.3559470927800586E-5</v>
      </c>
      <c r="DE68" s="115">
        <f t="shared" ref="DE68:DE99" si="69">IF(CC68="","",POWER(2, -CC68))</f>
        <v>2.2862351636912248E-5</v>
      </c>
      <c r="DF68" s="115" t="str">
        <f t="shared" ref="DF68:DF99" si="70">IF(CD68="","",POWER(2, -CD68))</f>
        <v/>
      </c>
      <c r="DG68" s="115" t="str">
        <f t="shared" ref="DG68:DG99" si="71">IF(CE68="","",POWER(2, -CE68))</f>
        <v/>
      </c>
      <c r="DH68" s="115" t="str">
        <f t="shared" ref="DH68:DH99" si="72">IF(CF68="","",POWER(2, -CF68))</f>
        <v/>
      </c>
      <c r="DI68" s="115" t="str">
        <f t="shared" ref="DI68:DI99" si="73">IF(CG68="","",POWER(2, -CG68))</f>
        <v/>
      </c>
      <c r="DJ68" s="115" t="str">
        <f t="shared" ref="DJ68:DJ99" si="74">IF(CH68="","",POWER(2, -CH68))</f>
        <v/>
      </c>
      <c r="DK68" s="115" t="str">
        <f t="shared" ref="DK68:DK99" si="75">IF(CI68="","",POWER(2, -CI68))</f>
        <v/>
      </c>
      <c r="DL68" s="115" t="str">
        <f t="shared" ref="DL68:DL99" si="76">IF(CJ68="","",POWER(2, -CJ68))</f>
        <v/>
      </c>
      <c r="DM68" s="115" t="str">
        <f t="shared" si="44"/>
        <v/>
      </c>
      <c r="DN68" s="115" t="str">
        <f t="shared" si="45"/>
        <v/>
      </c>
      <c r="DO68" s="115">
        <f t="shared" si="66"/>
        <v>2.7567602563207533E-5</v>
      </c>
      <c r="DP68" s="115">
        <f t="shared" si="65"/>
        <v>2.5338078824993164E-5</v>
      </c>
      <c r="DQ68" s="115">
        <f t="shared" si="65"/>
        <v>2.8375394977208331E-5</v>
      </c>
      <c r="DR68" s="115" t="str">
        <f t="shared" si="65"/>
        <v/>
      </c>
      <c r="DS68" s="115" t="str">
        <f t="shared" si="65"/>
        <v/>
      </c>
      <c r="DT68" s="115" t="str">
        <f t="shared" si="65"/>
        <v/>
      </c>
      <c r="DU68" s="115" t="str">
        <f t="shared" si="50"/>
        <v/>
      </c>
      <c r="DV68" s="115" t="str">
        <f t="shared" si="50"/>
        <v/>
      </c>
      <c r="DW68" s="115" t="str">
        <f t="shared" si="50"/>
        <v/>
      </c>
      <c r="DX68" s="115" t="str">
        <f t="shared" si="48"/>
        <v/>
      </c>
      <c r="DY68" s="115" t="str">
        <f t="shared" si="46"/>
        <v/>
      </c>
      <c r="DZ68" s="115" t="str">
        <f t="shared" si="47"/>
        <v/>
      </c>
    </row>
    <row r="69" spans="1:130" ht="15" customHeight="1" x14ac:dyDescent="0.25">
      <c r="A69" s="119" t="str">
        <f>'miRNA Table'!C68</f>
        <v>hsa-miR-98-5p</v>
      </c>
      <c r="B69" s="112" t="s">
        <v>97</v>
      </c>
      <c r="C69" s="113">
        <f>IF('Test Sample Data'!C68="","",IF(SUM('Test Sample Data'!C$3:C$98)&gt;10,IF(AND(ISNUMBER('Test Sample Data'!C68),'Test Sample Data'!C68&lt;$C$101,'Test Sample Data'!C68&gt;0),'Test Sample Data'!C68,$C$101),""))</f>
        <v>22.27</v>
      </c>
      <c r="D69" s="113">
        <f>IF('Test Sample Data'!D68="","",IF(SUM('Test Sample Data'!D$3:D$98)&gt;10,IF(AND(ISNUMBER('Test Sample Data'!D68),'Test Sample Data'!D68&lt;$C$101,'Test Sample Data'!D68&gt;0),'Test Sample Data'!D68,$C$101),""))</f>
        <v>22.15</v>
      </c>
      <c r="E69" s="113">
        <f>IF('Test Sample Data'!E68="","",IF(SUM('Test Sample Data'!E$3:E$98)&gt;10,IF(AND(ISNUMBER('Test Sample Data'!E68),'Test Sample Data'!E68&lt;$C$101,'Test Sample Data'!E68&gt;0),'Test Sample Data'!E68,$C$101),""))</f>
        <v>22.14</v>
      </c>
      <c r="F69" s="113" t="str">
        <f>IF('Test Sample Data'!F68="","",IF(SUM('Test Sample Data'!F$3:F$98)&gt;10,IF(AND(ISNUMBER('Test Sample Data'!F68),'Test Sample Data'!F68&lt;$C$101,'Test Sample Data'!F68&gt;0),'Test Sample Data'!F68,$C$101),""))</f>
        <v/>
      </c>
      <c r="G69" s="113" t="str">
        <f>IF('Test Sample Data'!G68="","",IF(SUM('Test Sample Data'!G$3:G$98)&gt;10,IF(AND(ISNUMBER('Test Sample Data'!G68),'Test Sample Data'!G68&lt;$C$101,'Test Sample Data'!G68&gt;0),'Test Sample Data'!G68,$C$101),""))</f>
        <v/>
      </c>
      <c r="H69" s="113" t="str">
        <f>IF('Test Sample Data'!H68="","",IF(SUM('Test Sample Data'!H$3:H$98)&gt;10,IF(AND(ISNUMBER('Test Sample Data'!H68),'Test Sample Data'!H68&lt;$C$101,'Test Sample Data'!H68&gt;0),'Test Sample Data'!H68,$C$101),""))</f>
        <v/>
      </c>
      <c r="I69" s="113" t="str">
        <f>IF('Test Sample Data'!I68="","",IF(SUM('Test Sample Data'!I$3:I$98)&gt;10,IF(AND(ISNUMBER('Test Sample Data'!I68),'Test Sample Data'!I68&lt;$C$101,'Test Sample Data'!I68&gt;0),'Test Sample Data'!I68,$C$101),""))</f>
        <v/>
      </c>
      <c r="J69" s="113" t="str">
        <f>IF('Test Sample Data'!J68="","",IF(SUM('Test Sample Data'!J$3:J$98)&gt;10,IF(AND(ISNUMBER('Test Sample Data'!J68),'Test Sample Data'!J68&lt;$C$101,'Test Sample Data'!J68&gt;0),'Test Sample Data'!J68,$C$101),""))</f>
        <v/>
      </c>
      <c r="K69" s="113" t="str">
        <f>IF('Test Sample Data'!K68="","",IF(SUM('Test Sample Data'!K$3:K$98)&gt;10,IF(AND(ISNUMBER('Test Sample Data'!K68),'Test Sample Data'!K68&lt;$C$101,'Test Sample Data'!K68&gt;0),'Test Sample Data'!K68,$C$101),""))</f>
        <v/>
      </c>
      <c r="L69" s="113" t="str">
        <f>IF('Test Sample Data'!L68="","",IF(SUM('Test Sample Data'!L$3:L$98)&gt;10,IF(AND(ISNUMBER('Test Sample Data'!L68),'Test Sample Data'!L68&lt;$C$101,'Test Sample Data'!L68&gt;0),'Test Sample Data'!L68,$C$101),""))</f>
        <v/>
      </c>
      <c r="M69" s="113" t="str">
        <f>IF('Test Sample Data'!M68="","",IF(SUM('Test Sample Data'!M$3:M$98)&gt;10,IF(AND(ISNUMBER('Test Sample Data'!M68),'Test Sample Data'!M68&lt;$C$101,'Test Sample Data'!M68&gt;0),'Test Sample Data'!M68,$C$101),""))</f>
        <v/>
      </c>
      <c r="N69" s="113" t="str">
        <f>IF('Test Sample Data'!N68="","",IF(SUM('Test Sample Data'!N$3:N$98)&gt;10,IF(AND(ISNUMBER('Test Sample Data'!N68),'Test Sample Data'!N68&lt;$C$101,'Test Sample Data'!N68&gt;0),'Test Sample Data'!N68,$C$101),""))</f>
        <v/>
      </c>
      <c r="O69" s="112" t="str">
        <f>'miRNA Table'!C68</f>
        <v>hsa-miR-98-5p</v>
      </c>
      <c r="P69" s="112" t="s">
        <v>97</v>
      </c>
      <c r="Q69" s="113">
        <f>IF('Control Sample Data'!C68="","",IF(SUM('Control Sample Data'!C$3:C$98)&gt;10,IF(AND(ISNUMBER('Control Sample Data'!C68),'Control Sample Data'!C68&lt;$C$101,'Control Sample Data'!C68&gt;0),'Control Sample Data'!C68,$C$101),""))</f>
        <v>24.97</v>
      </c>
      <c r="R69" s="113">
        <f>IF('Control Sample Data'!D68="","",IF(SUM('Control Sample Data'!D$3:D$98)&gt;10,IF(AND(ISNUMBER('Control Sample Data'!D68),'Control Sample Data'!D68&lt;$C$101,'Control Sample Data'!D68&gt;0),'Control Sample Data'!D68,$C$101),""))</f>
        <v>25.02</v>
      </c>
      <c r="S69" s="113">
        <f>IF('Control Sample Data'!E68="","",IF(SUM('Control Sample Data'!E$3:E$98)&gt;10,IF(AND(ISNUMBER('Control Sample Data'!E68),'Control Sample Data'!E68&lt;$C$101,'Control Sample Data'!E68&gt;0),'Control Sample Data'!E68,$C$101),""))</f>
        <v>25.19</v>
      </c>
      <c r="T69" s="113" t="str">
        <f>IF('Control Sample Data'!F68="","",IF(SUM('Control Sample Data'!F$3:F$98)&gt;10,IF(AND(ISNUMBER('Control Sample Data'!F68),'Control Sample Data'!F68&lt;$C$101,'Control Sample Data'!F68&gt;0),'Control Sample Data'!F68,$C$101),""))</f>
        <v/>
      </c>
      <c r="U69" s="113" t="str">
        <f>IF('Control Sample Data'!G68="","",IF(SUM('Control Sample Data'!G$3:G$98)&gt;10,IF(AND(ISNUMBER('Control Sample Data'!G68),'Control Sample Data'!G68&lt;$C$101,'Control Sample Data'!G68&gt;0),'Control Sample Data'!G68,$C$101),""))</f>
        <v/>
      </c>
      <c r="V69" s="113" t="str">
        <f>IF('Control Sample Data'!H68="","",IF(SUM('Control Sample Data'!H$3:H$98)&gt;10,IF(AND(ISNUMBER('Control Sample Data'!H68),'Control Sample Data'!H68&lt;$C$101,'Control Sample Data'!H68&gt;0),'Control Sample Data'!H68,$C$101),""))</f>
        <v/>
      </c>
      <c r="W69" s="113" t="str">
        <f>IF('Control Sample Data'!I68="","",IF(SUM('Control Sample Data'!I$3:I$98)&gt;10,IF(AND(ISNUMBER('Control Sample Data'!I68),'Control Sample Data'!I68&lt;$C$101,'Control Sample Data'!I68&gt;0),'Control Sample Data'!I68,$C$101),""))</f>
        <v/>
      </c>
      <c r="X69" s="113" t="str">
        <f>IF('Control Sample Data'!J68="","",IF(SUM('Control Sample Data'!J$3:J$98)&gt;10,IF(AND(ISNUMBER('Control Sample Data'!J68),'Control Sample Data'!J68&lt;$C$101,'Control Sample Data'!J68&gt;0),'Control Sample Data'!J68,$C$101),""))</f>
        <v/>
      </c>
      <c r="Y69" s="113" t="str">
        <f>IF('Control Sample Data'!K68="","",IF(SUM('Control Sample Data'!K$3:K$98)&gt;10,IF(AND(ISNUMBER('Control Sample Data'!K68),'Control Sample Data'!K68&lt;$C$101,'Control Sample Data'!K68&gt;0),'Control Sample Data'!K68,$C$101),""))</f>
        <v/>
      </c>
      <c r="Z69" s="113" t="str">
        <f>IF('Control Sample Data'!L68="","",IF(SUM('Control Sample Data'!L$3:L$98)&gt;10,IF(AND(ISNUMBER('Control Sample Data'!L68),'Control Sample Data'!L68&lt;$C$101,'Control Sample Data'!L68&gt;0),'Control Sample Data'!L68,$C$101),""))</f>
        <v/>
      </c>
      <c r="AA69" s="113" t="str">
        <f>IF('Control Sample Data'!M68="","",IF(SUM('Control Sample Data'!M$3:M$98)&gt;10,IF(AND(ISNUMBER('Control Sample Data'!M68),'Control Sample Data'!M68&lt;$C$101,'Control Sample Data'!M68&gt;0),'Control Sample Data'!M68,$C$101),""))</f>
        <v/>
      </c>
      <c r="AB69" s="144" t="str">
        <f>IF('Control Sample Data'!N68="","",IF(SUM('Control Sample Data'!N$3:N$98)&gt;10,IF(AND(ISNUMBER('Control Sample Data'!N68),'Control Sample Data'!N68&lt;$C$101,'Control Sample Data'!N68&gt;0),'Control Sample Data'!N68,$C$101),""))</f>
        <v/>
      </c>
      <c r="AC69" s="147">
        <f>IF(C69="","",IF(AND('miRNA Table'!$F$4="YES",'miRNA Table'!$F$6="YES"),C69-C$103,C69))</f>
        <v>22.27</v>
      </c>
      <c r="AD69" s="148">
        <f>IF(D69="","",IF(AND('miRNA Table'!$F$4="YES",'miRNA Table'!$F$6="YES"),D69-D$103,D69))</f>
        <v>22.15</v>
      </c>
      <c r="AE69" s="148">
        <f>IF(E69="","",IF(AND('miRNA Table'!$F$4="YES",'miRNA Table'!$F$6="YES"),E69-E$103,E69))</f>
        <v>22.14</v>
      </c>
      <c r="AF69" s="148" t="str">
        <f>IF(F69="","",IF(AND('miRNA Table'!$F$4="YES",'miRNA Table'!$F$6="YES"),F69-F$103,F69))</f>
        <v/>
      </c>
      <c r="AG69" s="148" t="str">
        <f>IF(G69="","",IF(AND('miRNA Table'!$F$4="YES",'miRNA Table'!$F$6="YES"),G69-G$103,G69))</f>
        <v/>
      </c>
      <c r="AH69" s="148" t="str">
        <f>IF(H69="","",IF(AND('miRNA Table'!$F$4="YES",'miRNA Table'!$F$6="YES"),H69-H$103,H69))</f>
        <v/>
      </c>
      <c r="AI69" s="148" t="str">
        <f>IF(I69="","",IF(AND('miRNA Table'!$F$4="YES",'miRNA Table'!$F$6="YES"),I69-I$103,I69))</f>
        <v/>
      </c>
      <c r="AJ69" s="148" t="str">
        <f>IF(J69="","",IF(AND('miRNA Table'!$F$4="YES",'miRNA Table'!$F$6="YES"),J69-J$103,J69))</f>
        <v/>
      </c>
      <c r="AK69" s="148" t="str">
        <f>IF(K69="","",IF(AND('miRNA Table'!$F$4="YES",'miRNA Table'!$F$6="YES"),K69-K$103,K69))</f>
        <v/>
      </c>
      <c r="AL69" s="148" t="str">
        <f>IF(L69="","",IF(AND('miRNA Table'!$F$4="YES",'miRNA Table'!$F$6="YES"),L69-L$103,L69))</f>
        <v/>
      </c>
      <c r="AM69" s="148" t="str">
        <f>IF(M69="","",IF(AND('miRNA Table'!$F$4="YES",'miRNA Table'!$F$6="YES"),M69-M$103,M69))</f>
        <v/>
      </c>
      <c r="AN69" s="149" t="str">
        <f>IF(N69="","",IF(AND('miRNA Table'!$F$4="YES",'miRNA Table'!$F$6="YES"),N69-N$103,N69))</f>
        <v/>
      </c>
      <c r="AO69" s="147">
        <f>IF(Q69="","",IF(AND('miRNA Table'!$F$4="YES",'miRNA Table'!$F$6="YES"),Q69-Q$103,Q69))</f>
        <v>24.97</v>
      </c>
      <c r="AP69" s="148">
        <f>IF(R69="","",IF(AND('miRNA Table'!$F$4="YES",'miRNA Table'!$F$6="YES"),R69-R$103,R69))</f>
        <v>25.02</v>
      </c>
      <c r="AQ69" s="148">
        <f>IF(S69="","",IF(AND('miRNA Table'!$F$4="YES",'miRNA Table'!$F$6="YES"),S69-S$103,S69))</f>
        <v>25.19</v>
      </c>
      <c r="AR69" s="148" t="str">
        <f>IF(T69="","",IF(AND('miRNA Table'!$F$4="YES",'miRNA Table'!$F$6="YES"),T69-T$103,T69))</f>
        <v/>
      </c>
      <c r="AS69" s="148" t="str">
        <f>IF(U69="","",IF(AND('miRNA Table'!$F$4="YES",'miRNA Table'!$F$6="YES"),U69-U$103,U69))</f>
        <v/>
      </c>
      <c r="AT69" s="148" t="str">
        <f>IF(V69="","",IF(AND('miRNA Table'!$F$4="YES",'miRNA Table'!$F$6="YES"),V69-V$103,V69))</f>
        <v/>
      </c>
      <c r="AU69" s="148" t="str">
        <f>IF(W69="","",IF(AND('miRNA Table'!$F$4="YES",'miRNA Table'!$F$6="YES"),W69-W$103,W69))</f>
        <v/>
      </c>
      <c r="AV69" s="148" t="str">
        <f>IF(X69="","",IF(AND('miRNA Table'!$F$4="YES",'miRNA Table'!$F$6="YES"),X69-X$103,X69))</f>
        <v/>
      </c>
      <c r="AW69" s="148" t="str">
        <f>IF(Y69="","",IF(AND('miRNA Table'!$F$4="YES",'miRNA Table'!$F$6="YES"),Y69-Y$103,Y69))</f>
        <v/>
      </c>
      <c r="AX69" s="148" t="str">
        <f>IF(Z69="","",IF(AND('miRNA Table'!$F$4="YES",'miRNA Table'!$F$6="YES"),Z69-Z$103,Z69))</f>
        <v/>
      </c>
      <c r="AY69" s="148" t="str">
        <f>IF(AA69="","",IF(AND('miRNA Table'!$F$4="YES",'miRNA Table'!$F$6="YES"),AA69-AA$103,AA69))</f>
        <v/>
      </c>
      <c r="AZ69" s="149" t="str">
        <f>IF(AB69="","",IF(AND('miRNA Table'!$F$4="YES",'miRNA Table'!$F$6="YES"),AB69-AB$103,AB69))</f>
        <v/>
      </c>
      <c r="BY69" s="111" t="str">
        <f t="shared" ref="BY69:BY99" si="77">A69</f>
        <v>hsa-miR-98-5p</v>
      </c>
      <c r="BZ69" s="112" t="s">
        <v>97</v>
      </c>
      <c r="CA69" s="113">
        <f t="shared" ref="CA69:CA99" si="78">IF(BA$26=0,IF(ISERROR(AC69-BA$28),"",AC69-BA$28),IF(ISERROR(AC69-BA$26),"",AC69-BA$26))</f>
        <v>2.7383333333333297</v>
      </c>
      <c r="CB69" s="113">
        <f t="shared" ref="CB69:CB99" si="79">IF(BB$26=0,IF(ISERROR(AD69-BB$28),"",AD69-BB$28),IF(ISERROR(AD69-BB$26),"",AD69-BB$26))</f>
        <v>2.5233333333333299</v>
      </c>
      <c r="CC69" s="113">
        <f t="shared" ref="CC69:CC99" si="80">IF(BC$26=0,IF(ISERROR(AE69-BC$28),"",AE69-BC$28),IF(ISERROR(AE69-BC$26),"",AE69-BC$26))</f>
        <v>2.5566666666666684</v>
      </c>
      <c r="CD69" s="113" t="str">
        <f t="shared" ref="CD69:CD99" si="81">IF(BD$26=0,IF(ISERROR(AF69-BD$28),"",AF69-BD$28),IF(ISERROR(AF69-BD$26),"",AF69-BD$26))</f>
        <v/>
      </c>
      <c r="CE69" s="113" t="str">
        <f t="shared" ref="CE69:CE99" si="82">IF(BE$26=0,IF(ISERROR(AG69-BE$28),"",AG69-BE$28),IF(ISERROR(AG69-BE$26),"",AG69-BE$26))</f>
        <v/>
      </c>
      <c r="CF69" s="113" t="str">
        <f t="shared" ref="CF69:CF99" si="83">IF(BF$26=0,IF(ISERROR(AH69-BF$28),"",AH69-BF$28),IF(ISERROR(AH69-BF$26),"",AH69-BF$26))</f>
        <v/>
      </c>
      <c r="CG69" s="113" t="str">
        <f t="shared" ref="CG69:CG99" si="84">IF(BG$26=0,IF(ISERROR(AI69-BG$28),"",AI69-BG$28),IF(ISERROR(AI69-BG$26),"",AI69-BG$26))</f>
        <v/>
      </c>
      <c r="CH69" s="113" t="str">
        <f t="shared" ref="CH69:CH99" si="85">IF(BH$26=0,IF(ISERROR(AJ69-BH$28),"",AJ69-BH$28),IF(ISERROR(AJ69-BH$26),"",AJ69-BH$26))</f>
        <v/>
      </c>
      <c r="CI69" s="113" t="str">
        <f t="shared" ref="CI69:CI99" si="86">IF(BI$26=0,IF(ISERROR(AK69-BI$28),"",AK69-BI$28),IF(ISERROR(AK69-BI$26),"",AK69-BI$26))</f>
        <v/>
      </c>
      <c r="CJ69" s="113" t="str">
        <f t="shared" ref="CJ69:CJ99" si="87">IF(BJ$26=0,IF(ISERROR(AL69-BJ$28),"",AL69-BJ$28),IF(ISERROR(AL69-BJ$26),"",AL69-BJ$26))</f>
        <v/>
      </c>
      <c r="CK69" s="113" t="str">
        <f t="shared" ref="CK69:CK99" si="88">IF(BK$26=0,IF(ISERROR(AM69-BK$28),"",AM69-BK$28),IF(ISERROR(AM69-BK$26),"",AM69-BK$26))</f>
        <v/>
      </c>
      <c r="CL69" s="113" t="str">
        <f t="shared" ref="CL69:CL99" si="89">IF(BL$26=0,IF(ISERROR(AN69-BL$28),"",AN69-BL$28),IF(ISERROR(AN69-BL$26),"",AN69-BL$26))</f>
        <v/>
      </c>
      <c r="CM69" s="113">
        <f t="shared" ref="CM69:CM99" si="90">IF(BM$26=0,IF(ISERROR(AO69-BM$28),"",AO69-BM$28),IF(ISERROR(AO69-BM$26),"",AO69-BM$26))</f>
        <v>5.1166666666666636</v>
      </c>
      <c r="CN69" s="113">
        <f t="shared" ref="CN69:CN99" si="91">IF(BN$26=0,IF(ISERROR(AP69-BN$28),"",AP69-BN$28),IF(ISERROR(AP69-BN$26),"",AP69-BN$26))</f>
        <v>5.288333333333334</v>
      </c>
      <c r="CO69" s="113">
        <f t="shared" ref="CO69:CO99" si="92">IF(BO$26=0,IF(ISERROR(AQ69-BO$28),"",AQ69-BO$28),IF(ISERROR(AQ69-BO$26),"",AQ69-BO$26))</f>
        <v>5.2950000000000017</v>
      </c>
      <c r="CP69" s="113" t="str">
        <f t="shared" ref="CP69:CP99" si="93">IF(BP$26=0,IF(ISERROR(AR69-BP$28),"",AR69-BP$28),IF(ISERROR(AR69-BP$26),"",AR69-BP$26))</f>
        <v/>
      </c>
      <c r="CQ69" s="113" t="str">
        <f t="shared" ref="CQ69:CQ99" si="94">IF(BQ$26=0,IF(ISERROR(AS69-BQ$28),"",AS69-BQ$28),IF(ISERROR(AS69-BQ$26),"",AS69-BQ$26))</f>
        <v/>
      </c>
      <c r="CR69" s="113" t="str">
        <f t="shared" ref="CR69:CR99" si="95">IF(BR$26=0,IF(ISERROR(AT69-BR$28),"",AT69-BR$28),IF(ISERROR(AT69-BR$26),"",AT69-BR$26))</f>
        <v/>
      </c>
      <c r="CS69" s="113" t="str">
        <f t="shared" ref="CS69:CS99" si="96">IF(BS$26=0,IF(ISERROR(AU69-BS$28),"",AU69-BS$28),IF(ISERROR(AU69-BS$26),"",AU69-BS$26))</f>
        <v/>
      </c>
      <c r="CT69" s="113" t="str">
        <f t="shared" ref="CT69:CT99" si="97">IF(BT$26=0,IF(ISERROR(AV69-BT$28),"",AV69-BT$28),IF(ISERROR(AV69-BT$26),"",AV69-BT$26))</f>
        <v/>
      </c>
      <c r="CU69" s="113" t="str">
        <f t="shared" ref="CU69:CU99" si="98">IF(BU$26=0,IF(ISERROR(AW69-BU$28),"",AW69-BU$28),IF(ISERROR(AW69-BU$26),"",AW69-BU$26))</f>
        <v/>
      </c>
      <c r="CV69" s="113" t="str">
        <f t="shared" ref="CV69:CV99" si="99">IF(BV$26=0,IF(ISERROR(AX69-BV$28),"",AX69-BV$28),IF(ISERROR(AX69-BV$26),"",AX69-BV$26))</f>
        <v/>
      </c>
      <c r="CW69" s="113" t="str">
        <f t="shared" ref="CW69:CW99" si="100">IF(BW$26=0,IF(ISERROR(AY69-BW$28),"",AY69-BW$28),IF(ISERROR(AY69-BW$26),"",AY69-BW$26))</f>
        <v/>
      </c>
      <c r="CX69" s="113" t="str">
        <f t="shared" ref="CX69:CX99" si="101">IF(BX$26=0,IF(ISERROR(AZ69-BX$28),"",AZ69-BX$28),IF(ISERROR(AZ69-BX$26),"",AZ69-BX$26))</f>
        <v/>
      </c>
      <c r="CY69" s="80">
        <f t="shared" ref="CY69:CY99" si="102">IF(ISERROR(AVERAGE(CA69:CL69)),"N/A",AVERAGE(CA69:CL69))</f>
        <v>2.6061111111111095</v>
      </c>
      <c r="CZ69" s="80">
        <f t="shared" ref="CZ69:CZ99" si="103">IF(ISERROR(AVERAGE(CM69:CX69)),"N/A",AVERAGE(CM69:CX69))</f>
        <v>5.2333333333333334</v>
      </c>
      <c r="DA69" s="114" t="str">
        <f t="shared" ref="DA69:DA99" si="104">A69</f>
        <v>hsa-miR-98-5p</v>
      </c>
      <c r="DB69" s="112" t="s">
        <v>187</v>
      </c>
      <c r="DC69" s="115">
        <f t="shared" si="67"/>
        <v>0.1498578607057226</v>
      </c>
      <c r="DD69" s="115">
        <f t="shared" si="68"/>
        <v>0.17394060552230248</v>
      </c>
      <c r="DE69" s="115">
        <f t="shared" si="69"/>
        <v>0.1699677966016061</v>
      </c>
      <c r="DF69" s="115" t="str">
        <f t="shared" si="70"/>
        <v/>
      </c>
      <c r="DG69" s="115" t="str">
        <f t="shared" si="71"/>
        <v/>
      </c>
      <c r="DH69" s="115" t="str">
        <f t="shared" si="72"/>
        <v/>
      </c>
      <c r="DI69" s="115" t="str">
        <f t="shared" si="73"/>
        <v/>
      </c>
      <c r="DJ69" s="115" t="str">
        <f t="shared" si="74"/>
        <v/>
      </c>
      <c r="DK69" s="115" t="str">
        <f t="shared" si="75"/>
        <v/>
      </c>
      <c r="DL69" s="115" t="str">
        <f t="shared" si="76"/>
        <v/>
      </c>
      <c r="DM69" s="115" t="str">
        <f t="shared" ref="DM69:DM99" si="105">IF(CK69="","",POWER(2, -CK69))</f>
        <v/>
      </c>
      <c r="DN69" s="115" t="str">
        <f t="shared" ref="DN69:DN99" si="106">IF(CL69="","",POWER(2, -CL69))</f>
        <v/>
      </c>
      <c r="DO69" s="115">
        <f t="shared" si="66"/>
        <v>2.8822381049560669E-2</v>
      </c>
      <c r="DP69" s="115">
        <f t="shared" si="65"/>
        <v>2.5588983814388643E-2</v>
      </c>
      <c r="DQ69" s="115">
        <f t="shared" si="65"/>
        <v>2.547101038758201E-2</v>
      </c>
      <c r="DR69" s="115" t="str">
        <f t="shared" si="65"/>
        <v/>
      </c>
      <c r="DS69" s="115" t="str">
        <f t="shared" si="65"/>
        <v/>
      </c>
      <c r="DT69" s="115" t="str">
        <f t="shared" si="65"/>
        <v/>
      </c>
      <c r="DU69" s="115" t="str">
        <f t="shared" si="50"/>
        <v/>
      </c>
      <c r="DV69" s="115" t="str">
        <f t="shared" si="50"/>
        <v/>
      </c>
      <c r="DW69" s="115" t="str">
        <f t="shared" si="50"/>
        <v/>
      </c>
      <c r="DX69" s="115" t="str">
        <f t="shared" si="48"/>
        <v/>
      </c>
      <c r="DY69" s="115" t="str">
        <f t="shared" ref="DY69:DY99" si="107">IF(CW69="","",POWER(2, -CW69))</f>
        <v/>
      </c>
      <c r="DZ69" s="115" t="str">
        <f t="shared" ref="DZ69:DZ99" si="108">IF(CX69="","",POWER(2, -CX69))</f>
        <v/>
      </c>
    </row>
    <row r="70" spans="1:130" ht="15" customHeight="1" x14ac:dyDescent="0.25">
      <c r="A70" s="119" t="str">
        <f>'miRNA Table'!C69</f>
        <v>hsa-miR-34a-5p</v>
      </c>
      <c r="B70" s="112" t="s">
        <v>98</v>
      </c>
      <c r="C70" s="113">
        <f>IF('Test Sample Data'!C69="","",IF(SUM('Test Sample Data'!C$3:C$98)&gt;10,IF(AND(ISNUMBER('Test Sample Data'!C69),'Test Sample Data'!C69&lt;$C$101,'Test Sample Data'!C69&gt;0),'Test Sample Data'!C69,$C$101),""))</f>
        <v>22.15</v>
      </c>
      <c r="D70" s="113">
        <f>IF('Test Sample Data'!D69="","",IF(SUM('Test Sample Data'!D$3:D$98)&gt;10,IF(AND(ISNUMBER('Test Sample Data'!D69),'Test Sample Data'!D69&lt;$C$101,'Test Sample Data'!D69&gt;0),'Test Sample Data'!D69,$C$101),""))</f>
        <v>22.28</v>
      </c>
      <c r="E70" s="113">
        <f>IF('Test Sample Data'!E69="","",IF(SUM('Test Sample Data'!E$3:E$98)&gt;10,IF(AND(ISNUMBER('Test Sample Data'!E69),'Test Sample Data'!E69&lt;$C$101,'Test Sample Data'!E69&gt;0),'Test Sample Data'!E69,$C$101),""))</f>
        <v>22.24</v>
      </c>
      <c r="F70" s="113" t="str">
        <f>IF('Test Sample Data'!F69="","",IF(SUM('Test Sample Data'!F$3:F$98)&gt;10,IF(AND(ISNUMBER('Test Sample Data'!F69),'Test Sample Data'!F69&lt;$C$101,'Test Sample Data'!F69&gt;0),'Test Sample Data'!F69,$C$101),""))</f>
        <v/>
      </c>
      <c r="G70" s="113" t="str">
        <f>IF('Test Sample Data'!G69="","",IF(SUM('Test Sample Data'!G$3:G$98)&gt;10,IF(AND(ISNUMBER('Test Sample Data'!G69),'Test Sample Data'!G69&lt;$C$101,'Test Sample Data'!G69&gt;0),'Test Sample Data'!G69,$C$101),""))</f>
        <v/>
      </c>
      <c r="H70" s="113" t="str">
        <f>IF('Test Sample Data'!H69="","",IF(SUM('Test Sample Data'!H$3:H$98)&gt;10,IF(AND(ISNUMBER('Test Sample Data'!H69),'Test Sample Data'!H69&lt;$C$101,'Test Sample Data'!H69&gt;0),'Test Sample Data'!H69,$C$101),""))</f>
        <v/>
      </c>
      <c r="I70" s="113" t="str">
        <f>IF('Test Sample Data'!I69="","",IF(SUM('Test Sample Data'!I$3:I$98)&gt;10,IF(AND(ISNUMBER('Test Sample Data'!I69),'Test Sample Data'!I69&lt;$C$101,'Test Sample Data'!I69&gt;0),'Test Sample Data'!I69,$C$101),""))</f>
        <v/>
      </c>
      <c r="J70" s="113" t="str">
        <f>IF('Test Sample Data'!J69="","",IF(SUM('Test Sample Data'!J$3:J$98)&gt;10,IF(AND(ISNUMBER('Test Sample Data'!J69),'Test Sample Data'!J69&lt;$C$101,'Test Sample Data'!J69&gt;0),'Test Sample Data'!J69,$C$101),""))</f>
        <v/>
      </c>
      <c r="K70" s="113" t="str">
        <f>IF('Test Sample Data'!K69="","",IF(SUM('Test Sample Data'!K$3:K$98)&gt;10,IF(AND(ISNUMBER('Test Sample Data'!K69),'Test Sample Data'!K69&lt;$C$101,'Test Sample Data'!K69&gt;0),'Test Sample Data'!K69,$C$101),""))</f>
        <v/>
      </c>
      <c r="L70" s="113" t="str">
        <f>IF('Test Sample Data'!L69="","",IF(SUM('Test Sample Data'!L$3:L$98)&gt;10,IF(AND(ISNUMBER('Test Sample Data'!L69),'Test Sample Data'!L69&lt;$C$101,'Test Sample Data'!L69&gt;0),'Test Sample Data'!L69,$C$101),""))</f>
        <v/>
      </c>
      <c r="M70" s="113" t="str">
        <f>IF('Test Sample Data'!M69="","",IF(SUM('Test Sample Data'!M$3:M$98)&gt;10,IF(AND(ISNUMBER('Test Sample Data'!M69),'Test Sample Data'!M69&lt;$C$101,'Test Sample Data'!M69&gt;0),'Test Sample Data'!M69,$C$101),""))</f>
        <v/>
      </c>
      <c r="N70" s="113" t="str">
        <f>IF('Test Sample Data'!N69="","",IF(SUM('Test Sample Data'!N$3:N$98)&gt;10,IF(AND(ISNUMBER('Test Sample Data'!N69),'Test Sample Data'!N69&lt;$C$101,'Test Sample Data'!N69&gt;0),'Test Sample Data'!N69,$C$101),""))</f>
        <v/>
      </c>
      <c r="O70" s="112" t="str">
        <f>'miRNA Table'!C69</f>
        <v>hsa-miR-34a-5p</v>
      </c>
      <c r="P70" s="112" t="s">
        <v>98</v>
      </c>
      <c r="Q70" s="113">
        <f>IF('Control Sample Data'!C69="","",IF(SUM('Control Sample Data'!C$3:C$98)&gt;10,IF(AND(ISNUMBER('Control Sample Data'!C69),'Control Sample Data'!C69&lt;$C$101,'Control Sample Data'!C69&gt;0),'Control Sample Data'!C69,$C$101),""))</f>
        <v>21.45</v>
      </c>
      <c r="R70" s="113">
        <f>IF('Control Sample Data'!D69="","",IF(SUM('Control Sample Data'!D$3:D$98)&gt;10,IF(AND(ISNUMBER('Control Sample Data'!D69),'Control Sample Data'!D69&lt;$C$101,'Control Sample Data'!D69&gt;0),'Control Sample Data'!D69,$C$101),""))</f>
        <v>21.55</v>
      </c>
      <c r="S70" s="113">
        <f>IF('Control Sample Data'!E69="","",IF(SUM('Control Sample Data'!E$3:E$98)&gt;10,IF(AND(ISNUMBER('Control Sample Data'!E69),'Control Sample Data'!E69&lt;$C$101,'Control Sample Data'!E69&gt;0),'Control Sample Data'!E69,$C$101),""))</f>
        <v>21.4</v>
      </c>
      <c r="T70" s="113" t="str">
        <f>IF('Control Sample Data'!F69="","",IF(SUM('Control Sample Data'!F$3:F$98)&gt;10,IF(AND(ISNUMBER('Control Sample Data'!F69),'Control Sample Data'!F69&lt;$C$101,'Control Sample Data'!F69&gt;0),'Control Sample Data'!F69,$C$101),""))</f>
        <v/>
      </c>
      <c r="U70" s="113" t="str">
        <f>IF('Control Sample Data'!G69="","",IF(SUM('Control Sample Data'!G$3:G$98)&gt;10,IF(AND(ISNUMBER('Control Sample Data'!G69),'Control Sample Data'!G69&lt;$C$101,'Control Sample Data'!G69&gt;0),'Control Sample Data'!G69,$C$101),""))</f>
        <v/>
      </c>
      <c r="V70" s="113" t="str">
        <f>IF('Control Sample Data'!H69="","",IF(SUM('Control Sample Data'!H$3:H$98)&gt;10,IF(AND(ISNUMBER('Control Sample Data'!H69),'Control Sample Data'!H69&lt;$C$101,'Control Sample Data'!H69&gt;0),'Control Sample Data'!H69,$C$101),""))</f>
        <v/>
      </c>
      <c r="W70" s="113" t="str">
        <f>IF('Control Sample Data'!I69="","",IF(SUM('Control Sample Data'!I$3:I$98)&gt;10,IF(AND(ISNUMBER('Control Sample Data'!I69),'Control Sample Data'!I69&lt;$C$101,'Control Sample Data'!I69&gt;0),'Control Sample Data'!I69,$C$101),""))</f>
        <v/>
      </c>
      <c r="X70" s="113" t="str">
        <f>IF('Control Sample Data'!J69="","",IF(SUM('Control Sample Data'!J$3:J$98)&gt;10,IF(AND(ISNUMBER('Control Sample Data'!J69),'Control Sample Data'!J69&lt;$C$101,'Control Sample Data'!J69&gt;0),'Control Sample Data'!J69,$C$101),""))</f>
        <v/>
      </c>
      <c r="Y70" s="113" t="str">
        <f>IF('Control Sample Data'!K69="","",IF(SUM('Control Sample Data'!K$3:K$98)&gt;10,IF(AND(ISNUMBER('Control Sample Data'!K69),'Control Sample Data'!K69&lt;$C$101,'Control Sample Data'!K69&gt;0),'Control Sample Data'!K69,$C$101),""))</f>
        <v/>
      </c>
      <c r="Z70" s="113" t="str">
        <f>IF('Control Sample Data'!L69="","",IF(SUM('Control Sample Data'!L$3:L$98)&gt;10,IF(AND(ISNUMBER('Control Sample Data'!L69),'Control Sample Data'!L69&lt;$C$101,'Control Sample Data'!L69&gt;0),'Control Sample Data'!L69,$C$101),""))</f>
        <v/>
      </c>
      <c r="AA70" s="113" t="str">
        <f>IF('Control Sample Data'!M69="","",IF(SUM('Control Sample Data'!M$3:M$98)&gt;10,IF(AND(ISNUMBER('Control Sample Data'!M69),'Control Sample Data'!M69&lt;$C$101,'Control Sample Data'!M69&gt;0),'Control Sample Data'!M69,$C$101),""))</f>
        <v/>
      </c>
      <c r="AB70" s="144" t="str">
        <f>IF('Control Sample Data'!N69="","",IF(SUM('Control Sample Data'!N$3:N$98)&gt;10,IF(AND(ISNUMBER('Control Sample Data'!N69),'Control Sample Data'!N69&lt;$C$101,'Control Sample Data'!N69&gt;0),'Control Sample Data'!N69,$C$101),""))</f>
        <v/>
      </c>
      <c r="AC70" s="147">
        <f>IF(C70="","",IF(AND('miRNA Table'!$F$4="YES",'miRNA Table'!$F$6="YES"),C70-C$103,C70))</f>
        <v>22.15</v>
      </c>
      <c r="AD70" s="148">
        <f>IF(D70="","",IF(AND('miRNA Table'!$F$4="YES",'miRNA Table'!$F$6="YES"),D70-D$103,D70))</f>
        <v>22.28</v>
      </c>
      <c r="AE70" s="148">
        <f>IF(E70="","",IF(AND('miRNA Table'!$F$4="YES",'miRNA Table'!$F$6="YES"),E70-E$103,E70))</f>
        <v>22.24</v>
      </c>
      <c r="AF70" s="148" t="str">
        <f>IF(F70="","",IF(AND('miRNA Table'!$F$4="YES",'miRNA Table'!$F$6="YES"),F70-F$103,F70))</f>
        <v/>
      </c>
      <c r="AG70" s="148" t="str">
        <f>IF(G70="","",IF(AND('miRNA Table'!$F$4="YES",'miRNA Table'!$F$6="YES"),G70-G$103,G70))</f>
        <v/>
      </c>
      <c r="AH70" s="148" t="str">
        <f>IF(H70="","",IF(AND('miRNA Table'!$F$4="YES",'miRNA Table'!$F$6="YES"),H70-H$103,H70))</f>
        <v/>
      </c>
      <c r="AI70" s="148" t="str">
        <f>IF(I70="","",IF(AND('miRNA Table'!$F$4="YES",'miRNA Table'!$F$6="YES"),I70-I$103,I70))</f>
        <v/>
      </c>
      <c r="AJ70" s="148" t="str">
        <f>IF(J70="","",IF(AND('miRNA Table'!$F$4="YES",'miRNA Table'!$F$6="YES"),J70-J$103,J70))</f>
        <v/>
      </c>
      <c r="AK70" s="148" t="str">
        <f>IF(K70="","",IF(AND('miRNA Table'!$F$4="YES",'miRNA Table'!$F$6="YES"),K70-K$103,K70))</f>
        <v/>
      </c>
      <c r="AL70" s="148" t="str">
        <f>IF(L70="","",IF(AND('miRNA Table'!$F$4="YES",'miRNA Table'!$F$6="YES"),L70-L$103,L70))</f>
        <v/>
      </c>
      <c r="AM70" s="148" t="str">
        <f>IF(M70="","",IF(AND('miRNA Table'!$F$4="YES",'miRNA Table'!$F$6="YES"),M70-M$103,M70))</f>
        <v/>
      </c>
      <c r="AN70" s="149" t="str">
        <f>IF(N70="","",IF(AND('miRNA Table'!$F$4="YES",'miRNA Table'!$F$6="YES"),N70-N$103,N70))</f>
        <v/>
      </c>
      <c r="AO70" s="147">
        <f>IF(Q70="","",IF(AND('miRNA Table'!$F$4="YES",'miRNA Table'!$F$6="YES"),Q70-Q$103,Q70))</f>
        <v>21.45</v>
      </c>
      <c r="AP70" s="148">
        <f>IF(R70="","",IF(AND('miRNA Table'!$F$4="YES",'miRNA Table'!$F$6="YES"),R70-R$103,R70))</f>
        <v>21.55</v>
      </c>
      <c r="AQ70" s="148">
        <f>IF(S70="","",IF(AND('miRNA Table'!$F$4="YES",'miRNA Table'!$F$6="YES"),S70-S$103,S70))</f>
        <v>21.4</v>
      </c>
      <c r="AR70" s="148" t="str">
        <f>IF(T70="","",IF(AND('miRNA Table'!$F$4="YES",'miRNA Table'!$F$6="YES"),T70-T$103,T70))</f>
        <v/>
      </c>
      <c r="AS70" s="148" t="str">
        <f>IF(U70="","",IF(AND('miRNA Table'!$F$4="YES",'miRNA Table'!$F$6="YES"),U70-U$103,U70))</f>
        <v/>
      </c>
      <c r="AT70" s="148" t="str">
        <f>IF(V70="","",IF(AND('miRNA Table'!$F$4="YES",'miRNA Table'!$F$6="YES"),V70-V$103,V70))</f>
        <v/>
      </c>
      <c r="AU70" s="148" t="str">
        <f>IF(W70="","",IF(AND('miRNA Table'!$F$4="YES",'miRNA Table'!$F$6="YES"),W70-W$103,W70))</f>
        <v/>
      </c>
      <c r="AV70" s="148" t="str">
        <f>IF(X70="","",IF(AND('miRNA Table'!$F$4="YES",'miRNA Table'!$F$6="YES"),X70-X$103,X70))</f>
        <v/>
      </c>
      <c r="AW70" s="148" t="str">
        <f>IF(Y70="","",IF(AND('miRNA Table'!$F$4="YES",'miRNA Table'!$F$6="YES"),Y70-Y$103,Y70))</f>
        <v/>
      </c>
      <c r="AX70" s="148" t="str">
        <f>IF(Z70="","",IF(AND('miRNA Table'!$F$4="YES",'miRNA Table'!$F$6="YES"),Z70-Z$103,Z70))</f>
        <v/>
      </c>
      <c r="AY70" s="148" t="str">
        <f>IF(AA70="","",IF(AND('miRNA Table'!$F$4="YES",'miRNA Table'!$F$6="YES"),AA70-AA$103,AA70))</f>
        <v/>
      </c>
      <c r="AZ70" s="149" t="str">
        <f>IF(AB70="","",IF(AND('miRNA Table'!$F$4="YES",'miRNA Table'!$F$6="YES"),AB70-AB$103,AB70))</f>
        <v/>
      </c>
      <c r="BY70" s="111" t="str">
        <f t="shared" si="77"/>
        <v>hsa-miR-34a-5p</v>
      </c>
      <c r="BZ70" s="112" t="s">
        <v>98</v>
      </c>
      <c r="CA70" s="113">
        <f t="shared" si="78"/>
        <v>2.6183333333333287</v>
      </c>
      <c r="CB70" s="113">
        <f t="shared" si="79"/>
        <v>2.6533333333333324</v>
      </c>
      <c r="CC70" s="113">
        <f t="shared" si="80"/>
        <v>2.6566666666666663</v>
      </c>
      <c r="CD70" s="113" t="str">
        <f t="shared" si="81"/>
        <v/>
      </c>
      <c r="CE70" s="113" t="str">
        <f t="shared" si="82"/>
        <v/>
      </c>
      <c r="CF70" s="113" t="str">
        <f t="shared" si="83"/>
        <v/>
      </c>
      <c r="CG70" s="113" t="str">
        <f t="shared" si="84"/>
        <v/>
      </c>
      <c r="CH70" s="113" t="str">
        <f t="shared" si="85"/>
        <v/>
      </c>
      <c r="CI70" s="113" t="str">
        <f t="shared" si="86"/>
        <v/>
      </c>
      <c r="CJ70" s="113" t="str">
        <f t="shared" si="87"/>
        <v/>
      </c>
      <c r="CK70" s="113" t="str">
        <f t="shared" si="88"/>
        <v/>
      </c>
      <c r="CL70" s="113" t="str">
        <f t="shared" si="89"/>
        <v/>
      </c>
      <c r="CM70" s="113">
        <f t="shared" si="90"/>
        <v>1.596666666666664</v>
      </c>
      <c r="CN70" s="113">
        <f t="shared" si="91"/>
        <v>1.8183333333333351</v>
      </c>
      <c r="CO70" s="113">
        <f t="shared" si="92"/>
        <v>1.504999999999999</v>
      </c>
      <c r="CP70" s="113" t="str">
        <f t="shared" si="93"/>
        <v/>
      </c>
      <c r="CQ70" s="113" t="str">
        <f t="shared" si="94"/>
        <v/>
      </c>
      <c r="CR70" s="113" t="str">
        <f t="shared" si="95"/>
        <v/>
      </c>
      <c r="CS70" s="113" t="str">
        <f t="shared" si="96"/>
        <v/>
      </c>
      <c r="CT70" s="113" t="str">
        <f t="shared" si="97"/>
        <v/>
      </c>
      <c r="CU70" s="113" t="str">
        <f t="shared" si="98"/>
        <v/>
      </c>
      <c r="CV70" s="113" t="str">
        <f t="shared" si="99"/>
        <v/>
      </c>
      <c r="CW70" s="113" t="str">
        <f t="shared" si="100"/>
        <v/>
      </c>
      <c r="CX70" s="113" t="str">
        <f t="shared" si="101"/>
        <v/>
      </c>
      <c r="CY70" s="80">
        <f t="shared" si="102"/>
        <v>2.6427777777777757</v>
      </c>
      <c r="CZ70" s="80">
        <f t="shared" si="103"/>
        <v>1.6399999999999995</v>
      </c>
      <c r="DA70" s="114" t="str">
        <f t="shared" si="104"/>
        <v>hsa-miR-34a-5p</v>
      </c>
      <c r="DB70" s="112" t="s">
        <v>188</v>
      </c>
      <c r="DC70" s="115">
        <f t="shared" si="67"/>
        <v>0.16285576165248275</v>
      </c>
      <c r="DD70" s="115">
        <f t="shared" si="68"/>
        <v>0.15895239579822545</v>
      </c>
      <c r="DE70" s="115">
        <f t="shared" si="69"/>
        <v>0.15858556172811641</v>
      </c>
      <c r="DF70" s="115" t="str">
        <f t="shared" si="70"/>
        <v/>
      </c>
      <c r="DG70" s="115" t="str">
        <f t="shared" si="71"/>
        <v/>
      </c>
      <c r="DH70" s="115" t="str">
        <f t="shared" si="72"/>
        <v/>
      </c>
      <c r="DI70" s="115" t="str">
        <f t="shared" si="73"/>
        <v/>
      </c>
      <c r="DJ70" s="115" t="str">
        <f t="shared" si="74"/>
        <v/>
      </c>
      <c r="DK70" s="115" t="str">
        <f t="shared" si="75"/>
        <v/>
      </c>
      <c r="DL70" s="115" t="str">
        <f t="shared" si="76"/>
        <v/>
      </c>
      <c r="DM70" s="115" t="str">
        <f t="shared" si="105"/>
        <v/>
      </c>
      <c r="DN70" s="115" t="str">
        <f t="shared" si="106"/>
        <v/>
      </c>
      <c r="DO70" s="115">
        <f t="shared" ref="DO70:DO92" si="109">IF(CM70="","",POWER(2, -CM70))</f>
        <v>0.33064003653063545</v>
      </c>
      <c r="DP70" s="115">
        <f t="shared" si="65"/>
        <v>0.28354835008517504</v>
      </c>
      <c r="DQ70" s="115">
        <f t="shared" si="65"/>
        <v>0.35233018878550509</v>
      </c>
      <c r="DR70" s="115" t="str">
        <f t="shared" si="65"/>
        <v/>
      </c>
      <c r="DS70" s="115" t="str">
        <f t="shared" si="65"/>
        <v/>
      </c>
      <c r="DT70" s="115" t="str">
        <f t="shared" si="65"/>
        <v/>
      </c>
      <c r="DU70" s="115" t="str">
        <f t="shared" si="50"/>
        <v/>
      </c>
      <c r="DV70" s="115" t="str">
        <f t="shared" si="50"/>
        <v/>
      </c>
      <c r="DW70" s="115" t="str">
        <f t="shared" si="50"/>
        <v/>
      </c>
      <c r="DX70" s="115" t="str">
        <f t="shared" si="48"/>
        <v/>
      </c>
      <c r="DY70" s="115" t="str">
        <f t="shared" si="107"/>
        <v/>
      </c>
      <c r="DZ70" s="115" t="str">
        <f t="shared" si="108"/>
        <v/>
      </c>
    </row>
    <row r="71" spans="1:130" ht="15" customHeight="1" x14ac:dyDescent="0.25">
      <c r="A71" s="119" t="str">
        <f>'miRNA Table'!C70</f>
        <v>hsa-miR-25-3p</v>
      </c>
      <c r="B71" s="112" t="s">
        <v>99</v>
      </c>
      <c r="C71" s="113">
        <f>IF('Test Sample Data'!C70="","",IF(SUM('Test Sample Data'!C$3:C$98)&gt;10,IF(AND(ISNUMBER('Test Sample Data'!C70),'Test Sample Data'!C70&lt;$C$101,'Test Sample Data'!C70&gt;0),'Test Sample Data'!C70,$C$101),""))</f>
        <v>35</v>
      </c>
      <c r="D71" s="113">
        <f>IF('Test Sample Data'!D70="","",IF(SUM('Test Sample Data'!D$3:D$98)&gt;10,IF(AND(ISNUMBER('Test Sample Data'!D70),'Test Sample Data'!D70&lt;$C$101,'Test Sample Data'!D70&gt;0),'Test Sample Data'!D70,$C$101),""))</f>
        <v>35</v>
      </c>
      <c r="E71" s="113">
        <f>IF('Test Sample Data'!E70="","",IF(SUM('Test Sample Data'!E$3:E$98)&gt;10,IF(AND(ISNUMBER('Test Sample Data'!E70),'Test Sample Data'!E70&lt;$C$101,'Test Sample Data'!E70&gt;0),'Test Sample Data'!E70,$C$101),""))</f>
        <v>35</v>
      </c>
      <c r="F71" s="113" t="str">
        <f>IF('Test Sample Data'!F70="","",IF(SUM('Test Sample Data'!F$3:F$98)&gt;10,IF(AND(ISNUMBER('Test Sample Data'!F70),'Test Sample Data'!F70&lt;$C$101,'Test Sample Data'!F70&gt;0),'Test Sample Data'!F70,$C$101),""))</f>
        <v/>
      </c>
      <c r="G71" s="113" t="str">
        <f>IF('Test Sample Data'!G70="","",IF(SUM('Test Sample Data'!G$3:G$98)&gt;10,IF(AND(ISNUMBER('Test Sample Data'!G70),'Test Sample Data'!G70&lt;$C$101,'Test Sample Data'!G70&gt;0),'Test Sample Data'!G70,$C$101),""))</f>
        <v/>
      </c>
      <c r="H71" s="113" t="str">
        <f>IF('Test Sample Data'!H70="","",IF(SUM('Test Sample Data'!H$3:H$98)&gt;10,IF(AND(ISNUMBER('Test Sample Data'!H70),'Test Sample Data'!H70&lt;$C$101,'Test Sample Data'!H70&gt;0),'Test Sample Data'!H70,$C$101),""))</f>
        <v/>
      </c>
      <c r="I71" s="113" t="str">
        <f>IF('Test Sample Data'!I70="","",IF(SUM('Test Sample Data'!I$3:I$98)&gt;10,IF(AND(ISNUMBER('Test Sample Data'!I70),'Test Sample Data'!I70&lt;$C$101,'Test Sample Data'!I70&gt;0),'Test Sample Data'!I70,$C$101),""))</f>
        <v/>
      </c>
      <c r="J71" s="113" t="str">
        <f>IF('Test Sample Data'!J70="","",IF(SUM('Test Sample Data'!J$3:J$98)&gt;10,IF(AND(ISNUMBER('Test Sample Data'!J70),'Test Sample Data'!J70&lt;$C$101,'Test Sample Data'!J70&gt;0),'Test Sample Data'!J70,$C$101),""))</f>
        <v/>
      </c>
      <c r="K71" s="113" t="str">
        <f>IF('Test Sample Data'!K70="","",IF(SUM('Test Sample Data'!K$3:K$98)&gt;10,IF(AND(ISNUMBER('Test Sample Data'!K70),'Test Sample Data'!K70&lt;$C$101,'Test Sample Data'!K70&gt;0),'Test Sample Data'!K70,$C$101),""))</f>
        <v/>
      </c>
      <c r="L71" s="113" t="str">
        <f>IF('Test Sample Data'!L70="","",IF(SUM('Test Sample Data'!L$3:L$98)&gt;10,IF(AND(ISNUMBER('Test Sample Data'!L70),'Test Sample Data'!L70&lt;$C$101,'Test Sample Data'!L70&gt;0),'Test Sample Data'!L70,$C$101),""))</f>
        <v/>
      </c>
      <c r="M71" s="113" t="str">
        <f>IF('Test Sample Data'!M70="","",IF(SUM('Test Sample Data'!M$3:M$98)&gt;10,IF(AND(ISNUMBER('Test Sample Data'!M70),'Test Sample Data'!M70&lt;$C$101,'Test Sample Data'!M70&gt;0),'Test Sample Data'!M70,$C$101),""))</f>
        <v/>
      </c>
      <c r="N71" s="113" t="str">
        <f>IF('Test Sample Data'!N70="","",IF(SUM('Test Sample Data'!N$3:N$98)&gt;10,IF(AND(ISNUMBER('Test Sample Data'!N70),'Test Sample Data'!N70&lt;$C$101,'Test Sample Data'!N70&gt;0),'Test Sample Data'!N70,$C$101),""))</f>
        <v/>
      </c>
      <c r="O71" s="112" t="str">
        <f>'miRNA Table'!C70</f>
        <v>hsa-miR-25-3p</v>
      </c>
      <c r="P71" s="112" t="s">
        <v>99</v>
      </c>
      <c r="Q71" s="113">
        <f>IF('Control Sample Data'!C70="","",IF(SUM('Control Sample Data'!C$3:C$98)&gt;10,IF(AND(ISNUMBER('Control Sample Data'!C70),'Control Sample Data'!C70&lt;$C$101,'Control Sample Data'!C70&gt;0),'Control Sample Data'!C70,$C$101),""))</f>
        <v>35</v>
      </c>
      <c r="R71" s="113">
        <f>IF('Control Sample Data'!D70="","",IF(SUM('Control Sample Data'!D$3:D$98)&gt;10,IF(AND(ISNUMBER('Control Sample Data'!D70),'Control Sample Data'!D70&lt;$C$101,'Control Sample Data'!D70&gt;0),'Control Sample Data'!D70,$C$101),""))</f>
        <v>35</v>
      </c>
      <c r="S71" s="113">
        <f>IF('Control Sample Data'!E70="","",IF(SUM('Control Sample Data'!E$3:E$98)&gt;10,IF(AND(ISNUMBER('Control Sample Data'!E70),'Control Sample Data'!E70&lt;$C$101,'Control Sample Data'!E70&gt;0),'Control Sample Data'!E70,$C$101),""))</f>
        <v>35</v>
      </c>
      <c r="T71" s="113" t="str">
        <f>IF('Control Sample Data'!F70="","",IF(SUM('Control Sample Data'!F$3:F$98)&gt;10,IF(AND(ISNUMBER('Control Sample Data'!F70),'Control Sample Data'!F70&lt;$C$101,'Control Sample Data'!F70&gt;0),'Control Sample Data'!F70,$C$101),""))</f>
        <v/>
      </c>
      <c r="U71" s="113" t="str">
        <f>IF('Control Sample Data'!G70="","",IF(SUM('Control Sample Data'!G$3:G$98)&gt;10,IF(AND(ISNUMBER('Control Sample Data'!G70),'Control Sample Data'!G70&lt;$C$101,'Control Sample Data'!G70&gt;0),'Control Sample Data'!G70,$C$101),""))</f>
        <v/>
      </c>
      <c r="V71" s="113" t="str">
        <f>IF('Control Sample Data'!H70="","",IF(SUM('Control Sample Data'!H$3:H$98)&gt;10,IF(AND(ISNUMBER('Control Sample Data'!H70),'Control Sample Data'!H70&lt;$C$101,'Control Sample Data'!H70&gt;0),'Control Sample Data'!H70,$C$101),""))</f>
        <v/>
      </c>
      <c r="W71" s="113" t="str">
        <f>IF('Control Sample Data'!I70="","",IF(SUM('Control Sample Data'!I$3:I$98)&gt;10,IF(AND(ISNUMBER('Control Sample Data'!I70),'Control Sample Data'!I70&lt;$C$101,'Control Sample Data'!I70&gt;0),'Control Sample Data'!I70,$C$101),""))</f>
        <v/>
      </c>
      <c r="X71" s="113" t="str">
        <f>IF('Control Sample Data'!J70="","",IF(SUM('Control Sample Data'!J$3:J$98)&gt;10,IF(AND(ISNUMBER('Control Sample Data'!J70),'Control Sample Data'!J70&lt;$C$101,'Control Sample Data'!J70&gt;0),'Control Sample Data'!J70,$C$101),""))</f>
        <v/>
      </c>
      <c r="Y71" s="113" t="str">
        <f>IF('Control Sample Data'!K70="","",IF(SUM('Control Sample Data'!K$3:K$98)&gt;10,IF(AND(ISNUMBER('Control Sample Data'!K70),'Control Sample Data'!K70&lt;$C$101,'Control Sample Data'!K70&gt;0),'Control Sample Data'!K70,$C$101),""))</f>
        <v/>
      </c>
      <c r="Z71" s="113" t="str">
        <f>IF('Control Sample Data'!L70="","",IF(SUM('Control Sample Data'!L$3:L$98)&gt;10,IF(AND(ISNUMBER('Control Sample Data'!L70),'Control Sample Data'!L70&lt;$C$101,'Control Sample Data'!L70&gt;0),'Control Sample Data'!L70,$C$101),""))</f>
        <v/>
      </c>
      <c r="AA71" s="113" t="str">
        <f>IF('Control Sample Data'!M70="","",IF(SUM('Control Sample Data'!M$3:M$98)&gt;10,IF(AND(ISNUMBER('Control Sample Data'!M70),'Control Sample Data'!M70&lt;$C$101,'Control Sample Data'!M70&gt;0),'Control Sample Data'!M70,$C$101),""))</f>
        <v/>
      </c>
      <c r="AB71" s="144" t="str">
        <f>IF('Control Sample Data'!N70="","",IF(SUM('Control Sample Data'!N$3:N$98)&gt;10,IF(AND(ISNUMBER('Control Sample Data'!N70),'Control Sample Data'!N70&lt;$C$101,'Control Sample Data'!N70&gt;0),'Control Sample Data'!N70,$C$101),""))</f>
        <v/>
      </c>
      <c r="AC71" s="147">
        <f>IF(C71="","",IF(AND('miRNA Table'!$F$4="YES",'miRNA Table'!$F$6="YES"),C71-C$103,C71))</f>
        <v>35</v>
      </c>
      <c r="AD71" s="148">
        <f>IF(D71="","",IF(AND('miRNA Table'!$F$4="YES",'miRNA Table'!$F$6="YES"),D71-D$103,D71))</f>
        <v>35</v>
      </c>
      <c r="AE71" s="148">
        <f>IF(E71="","",IF(AND('miRNA Table'!$F$4="YES",'miRNA Table'!$F$6="YES"),E71-E$103,E71))</f>
        <v>35</v>
      </c>
      <c r="AF71" s="148" t="str">
        <f>IF(F71="","",IF(AND('miRNA Table'!$F$4="YES",'miRNA Table'!$F$6="YES"),F71-F$103,F71))</f>
        <v/>
      </c>
      <c r="AG71" s="148" t="str">
        <f>IF(G71="","",IF(AND('miRNA Table'!$F$4="YES",'miRNA Table'!$F$6="YES"),G71-G$103,G71))</f>
        <v/>
      </c>
      <c r="AH71" s="148" t="str">
        <f>IF(H71="","",IF(AND('miRNA Table'!$F$4="YES",'miRNA Table'!$F$6="YES"),H71-H$103,H71))</f>
        <v/>
      </c>
      <c r="AI71" s="148" t="str">
        <f>IF(I71="","",IF(AND('miRNA Table'!$F$4="YES",'miRNA Table'!$F$6="YES"),I71-I$103,I71))</f>
        <v/>
      </c>
      <c r="AJ71" s="148" t="str">
        <f>IF(J71="","",IF(AND('miRNA Table'!$F$4="YES",'miRNA Table'!$F$6="YES"),J71-J$103,J71))</f>
        <v/>
      </c>
      <c r="AK71" s="148" t="str">
        <f>IF(K71="","",IF(AND('miRNA Table'!$F$4="YES",'miRNA Table'!$F$6="YES"),K71-K$103,K71))</f>
        <v/>
      </c>
      <c r="AL71" s="148" t="str">
        <f>IF(L71="","",IF(AND('miRNA Table'!$F$4="YES",'miRNA Table'!$F$6="YES"),L71-L$103,L71))</f>
        <v/>
      </c>
      <c r="AM71" s="148" t="str">
        <f>IF(M71="","",IF(AND('miRNA Table'!$F$4="YES",'miRNA Table'!$F$6="YES"),M71-M$103,M71))</f>
        <v/>
      </c>
      <c r="AN71" s="149" t="str">
        <f>IF(N71="","",IF(AND('miRNA Table'!$F$4="YES",'miRNA Table'!$F$6="YES"),N71-N$103,N71))</f>
        <v/>
      </c>
      <c r="AO71" s="147">
        <f>IF(Q71="","",IF(AND('miRNA Table'!$F$4="YES",'miRNA Table'!$F$6="YES"),Q71-Q$103,Q71))</f>
        <v>35</v>
      </c>
      <c r="AP71" s="148">
        <f>IF(R71="","",IF(AND('miRNA Table'!$F$4="YES",'miRNA Table'!$F$6="YES"),R71-R$103,R71))</f>
        <v>35</v>
      </c>
      <c r="AQ71" s="148">
        <f>IF(S71="","",IF(AND('miRNA Table'!$F$4="YES",'miRNA Table'!$F$6="YES"),S71-S$103,S71))</f>
        <v>35</v>
      </c>
      <c r="AR71" s="148" t="str">
        <f>IF(T71="","",IF(AND('miRNA Table'!$F$4="YES",'miRNA Table'!$F$6="YES"),T71-T$103,T71))</f>
        <v/>
      </c>
      <c r="AS71" s="148" t="str">
        <f>IF(U71="","",IF(AND('miRNA Table'!$F$4="YES",'miRNA Table'!$F$6="YES"),U71-U$103,U71))</f>
        <v/>
      </c>
      <c r="AT71" s="148" t="str">
        <f>IF(V71="","",IF(AND('miRNA Table'!$F$4="YES",'miRNA Table'!$F$6="YES"),V71-V$103,V71))</f>
        <v/>
      </c>
      <c r="AU71" s="148" t="str">
        <f>IF(W71="","",IF(AND('miRNA Table'!$F$4="YES",'miRNA Table'!$F$6="YES"),W71-W$103,W71))</f>
        <v/>
      </c>
      <c r="AV71" s="148" t="str">
        <f>IF(X71="","",IF(AND('miRNA Table'!$F$4="YES",'miRNA Table'!$F$6="YES"),X71-X$103,X71))</f>
        <v/>
      </c>
      <c r="AW71" s="148" t="str">
        <f>IF(Y71="","",IF(AND('miRNA Table'!$F$4="YES",'miRNA Table'!$F$6="YES"),Y71-Y$103,Y71))</f>
        <v/>
      </c>
      <c r="AX71" s="148" t="str">
        <f>IF(Z71="","",IF(AND('miRNA Table'!$F$4="YES",'miRNA Table'!$F$6="YES"),Z71-Z$103,Z71))</f>
        <v/>
      </c>
      <c r="AY71" s="148" t="str">
        <f>IF(AA71="","",IF(AND('miRNA Table'!$F$4="YES",'miRNA Table'!$F$6="YES"),AA71-AA$103,AA71))</f>
        <v/>
      </c>
      <c r="AZ71" s="149" t="str">
        <f>IF(AB71="","",IF(AND('miRNA Table'!$F$4="YES",'miRNA Table'!$F$6="YES"),AB71-AB$103,AB71))</f>
        <v/>
      </c>
      <c r="BY71" s="111" t="str">
        <f t="shared" si="77"/>
        <v>hsa-miR-25-3p</v>
      </c>
      <c r="BZ71" s="112" t="s">
        <v>99</v>
      </c>
      <c r="CA71" s="113">
        <f t="shared" si="78"/>
        <v>15.46833333333333</v>
      </c>
      <c r="CB71" s="113">
        <f t="shared" si="79"/>
        <v>15.373333333333331</v>
      </c>
      <c r="CC71" s="113">
        <f t="shared" si="80"/>
        <v>15.416666666666668</v>
      </c>
      <c r="CD71" s="113" t="str">
        <f t="shared" si="81"/>
        <v/>
      </c>
      <c r="CE71" s="113" t="str">
        <f t="shared" si="82"/>
        <v/>
      </c>
      <c r="CF71" s="113" t="str">
        <f t="shared" si="83"/>
        <v/>
      </c>
      <c r="CG71" s="113" t="str">
        <f t="shared" si="84"/>
        <v/>
      </c>
      <c r="CH71" s="113" t="str">
        <f t="shared" si="85"/>
        <v/>
      </c>
      <c r="CI71" s="113" t="str">
        <f t="shared" si="86"/>
        <v/>
      </c>
      <c r="CJ71" s="113" t="str">
        <f t="shared" si="87"/>
        <v/>
      </c>
      <c r="CK71" s="113" t="str">
        <f t="shared" si="88"/>
        <v/>
      </c>
      <c r="CL71" s="113" t="str">
        <f t="shared" si="89"/>
        <v/>
      </c>
      <c r="CM71" s="113">
        <f t="shared" si="90"/>
        <v>15.146666666666665</v>
      </c>
      <c r="CN71" s="113">
        <f t="shared" si="91"/>
        <v>15.268333333333334</v>
      </c>
      <c r="CO71" s="113">
        <f t="shared" si="92"/>
        <v>15.105</v>
      </c>
      <c r="CP71" s="113" t="str">
        <f t="shared" si="93"/>
        <v/>
      </c>
      <c r="CQ71" s="113" t="str">
        <f t="shared" si="94"/>
        <v/>
      </c>
      <c r="CR71" s="113" t="str">
        <f t="shared" si="95"/>
        <v/>
      </c>
      <c r="CS71" s="113" t="str">
        <f t="shared" si="96"/>
        <v/>
      </c>
      <c r="CT71" s="113" t="str">
        <f t="shared" si="97"/>
        <v/>
      </c>
      <c r="CU71" s="113" t="str">
        <f t="shared" si="98"/>
        <v/>
      </c>
      <c r="CV71" s="113" t="str">
        <f t="shared" si="99"/>
        <v/>
      </c>
      <c r="CW71" s="113" t="str">
        <f t="shared" si="100"/>
        <v/>
      </c>
      <c r="CX71" s="113" t="str">
        <f t="shared" si="101"/>
        <v/>
      </c>
      <c r="CY71" s="80">
        <f t="shared" si="102"/>
        <v>15.419444444444443</v>
      </c>
      <c r="CZ71" s="80">
        <f t="shared" si="103"/>
        <v>15.173333333333332</v>
      </c>
      <c r="DA71" s="114" t="str">
        <f t="shared" si="104"/>
        <v>hsa-miR-25-3p</v>
      </c>
      <c r="DB71" s="112" t="s">
        <v>189</v>
      </c>
      <c r="DC71" s="115">
        <f t="shared" si="67"/>
        <v>2.2058078793939433E-5</v>
      </c>
      <c r="DD71" s="115">
        <f t="shared" si="68"/>
        <v>2.3559470927800586E-5</v>
      </c>
      <c r="DE71" s="115">
        <f t="shared" si="69"/>
        <v>2.2862351636912248E-5</v>
      </c>
      <c r="DF71" s="115" t="str">
        <f t="shared" si="70"/>
        <v/>
      </c>
      <c r="DG71" s="115" t="str">
        <f t="shared" si="71"/>
        <v/>
      </c>
      <c r="DH71" s="115" t="str">
        <f t="shared" si="72"/>
        <v/>
      </c>
      <c r="DI71" s="115" t="str">
        <f t="shared" si="73"/>
        <v/>
      </c>
      <c r="DJ71" s="115" t="str">
        <f t="shared" si="74"/>
        <v/>
      </c>
      <c r="DK71" s="115" t="str">
        <f t="shared" si="75"/>
        <v/>
      </c>
      <c r="DL71" s="115" t="str">
        <f t="shared" si="76"/>
        <v/>
      </c>
      <c r="DM71" s="115" t="str">
        <f t="shared" si="105"/>
        <v/>
      </c>
      <c r="DN71" s="115" t="str">
        <f t="shared" si="106"/>
        <v/>
      </c>
      <c r="DO71" s="115">
        <f t="shared" si="109"/>
        <v>2.7567602563207533E-5</v>
      </c>
      <c r="DP71" s="115">
        <f t="shared" si="65"/>
        <v>2.5338078824993164E-5</v>
      </c>
      <c r="DQ71" s="115">
        <f t="shared" si="65"/>
        <v>2.8375394977208331E-5</v>
      </c>
      <c r="DR71" s="115" t="str">
        <f t="shared" si="65"/>
        <v/>
      </c>
      <c r="DS71" s="115" t="str">
        <f t="shared" si="65"/>
        <v/>
      </c>
      <c r="DT71" s="115" t="str">
        <f t="shared" si="65"/>
        <v/>
      </c>
      <c r="DU71" s="115" t="str">
        <f t="shared" si="50"/>
        <v/>
      </c>
      <c r="DV71" s="115" t="str">
        <f t="shared" si="50"/>
        <v/>
      </c>
      <c r="DW71" s="115" t="str">
        <f t="shared" si="50"/>
        <v/>
      </c>
      <c r="DX71" s="115" t="str">
        <f t="shared" si="48"/>
        <v/>
      </c>
      <c r="DY71" s="115" t="str">
        <f t="shared" si="107"/>
        <v/>
      </c>
      <c r="DZ71" s="115" t="str">
        <f t="shared" si="108"/>
        <v/>
      </c>
    </row>
    <row r="72" spans="1:130" ht="15" customHeight="1" x14ac:dyDescent="0.25">
      <c r="A72" s="119" t="str">
        <f>'miRNA Table'!C71</f>
        <v>hsa-miR-144-3p</v>
      </c>
      <c r="B72" s="112" t="s">
        <v>100</v>
      </c>
      <c r="C72" s="113">
        <f>IF('Test Sample Data'!C71="","",IF(SUM('Test Sample Data'!C$3:C$98)&gt;10,IF(AND(ISNUMBER('Test Sample Data'!C71),'Test Sample Data'!C71&lt;$C$101,'Test Sample Data'!C71&gt;0),'Test Sample Data'!C71,$C$101),""))</f>
        <v>24.12</v>
      </c>
      <c r="D72" s="113">
        <f>IF('Test Sample Data'!D71="","",IF(SUM('Test Sample Data'!D$3:D$98)&gt;10,IF(AND(ISNUMBER('Test Sample Data'!D71),'Test Sample Data'!D71&lt;$C$101,'Test Sample Data'!D71&gt;0),'Test Sample Data'!D71,$C$101),""))</f>
        <v>24.24</v>
      </c>
      <c r="E72" s="113">
        <f>IF('Test Sample Data'!E71="","",IF(SUM('Test Sample Data'!E$3:E$98)&gt;10,IF(AND(ISNUMBER('Test Sample Data'!E71),'Test Sample Data'!E71&lt;$C$101,'Test Sample Data'!E71&gt;0),'Test Sample Data'!E71,$C$101),""))</f>
        <v>24.15</v>
      </c>
      <c r="F72" s="113" t="str">
        <f>IF('Test Sample Data'!F71="","",IF(SUM('Test Sample Data'!F$3:F$98)&gt;10,IF(AND(ISNUMBER('Test Sample Data'!F71),'Test Sample Data'!F71&lt;$C$101,'Test Sample Data'!F71&gt;0),'Test Sample Data'!F71,$C$101),""))</f>
        <v/>
      </c>
      <c r="G72" s="113" t="str">
        <f>IF('Test Sample Data'!G71="","",IF(SUM('Test Sample Data'!G$3:G$98)&gt;10,IF(AND(ISNUMBER('Test Sample Data'!G71),'Test Sample Data'!G71&lt;$C$101,'Test Sample Data'!G71&gt;0),'Test Sample Data'!G71,$C$101),""))</f>
        <v/>
      </c>
      <c r="H72" s="113" t="str">
        <f>IF('Test Sample Data'!H71="","",IF(SUM('Test Sample Data'!H$3:H$98)&gt;10,IF(AND(ISNUMBER('Test Sample Data'!H71),'Test Sample Data'!H71&lt;$C$101,'Test Sample Data'!H71&gt;0),'Test Sample Data'!H71,$C$101),""))</f>
        <v/>
      </c>
      <c r="I72" s="113" t="str">
        <f>IF('Test Sample Data'!I71="","",IF(SUM('Test Sample Data'!I$3:I$98)&gt;10,IF(AND(ISNUMBER('Test Sample Data'!I71),'Test Sample Data'!I71&lt;$C$101,'Test Sample Data'!I71&gt;0),'Test Sample Data'!I71,$C$101),""))</f>
        <v/>
      </c>
      <c r="J72" s="113" t="str">
        <f>IF('Test Sample Data'!J71="","",IF(SUM('Test Sample Data'!J$3:J$98)&gt;10,IF(AND(ISNUMBER('Test Sample Data'!J71),'Test Sample Data'!J71&lt;$C$101,'Test Sample Data'!J71&gt;0),'Test Sample Data'!J71,$C$101),""))</f>
        <v/>
      </c>
      <c r="K72" s="113" t="str">
        <f>IF('Test Sample Data'!K71="","",IF(SUM('Test Sample Data'!K$3:K$98)&gt;10,IF(AND(ISNUMBER('Test Sample Data'!K71),'Test Sample Data'!K71&lt;$C$101,'Test Sample Data'!K71&gt;0),'Test Sample Data'!K71,$C$101),""))</f>
        <v/>
      </c>
      <c r="L72" s="113" t="str">
        <f>IF('Test Sample Data'!L71="","",IF(SUM('Test Sample Data'!L$3:L$98)&gt;10,IF(AND(ISNUMBER('Test Sample Data'!L71),'Test Sample Data'!L71&lt;$C$101,'Test Sample Data'!L71&gt;0),'Test Sample Data'!L71,$C$101),""))</f>
        <v/>
      </c>
      <c r="M72" s="113" t="str">
        <f>IF('Test Sample Data'!M71="","",IF(SUM('Test Sample Data'!M$3:M$98)&gt;10,IF(AND(ISNUMBER('Test Sample Data'!M71),'Test Sample Data'!M71&lt;$C$101,'Test Sample Data'!M71&gt;0),'Test Sample Data'!M71,$C$101),""))</f>
        <v/>
      </c>
      <c r="N72" s="113" t="str">
        <f>IF('Test Sample Data'!N71="","",IF(SUM('Test Sample Data'!N$3:N$98)&gt;10,IF(AND(ISNUMBER('Test Sample Data'!N71),'Test Sample Data'!N71&lt;$C$101,'Test Sample Data'!N71&gt;0),'Test Sample Data'!N71,$C$101),""))</f>
        <v/>
      </c>
      <c r="O72" s="112" t="str">
        <f>'miRNA Table'!C71</f>
        <v>hsa-miR-144-3p</v>
      </c>
      <c r="P72" s="112" t="s">
        <v>100</v>
      </c>
      <c r="Q72" s="113">
        <f>IF('Control Sample Data'!C71="","",IF(SUM('Control Sample Data'!C$3:C$98)&gt;10,IF(AND(ISNUMBER('Control Sample Data'!C71),'Control Sample Data'!C71&lt;$C$101,'Control Sample Data'!C71&gt;0),'Control Sample Data'!C71,$C$101),""))</f>
        <v>29.15</v>
      </c>
      <c r="R72" s="113">
        <f>IF('Control Sample Data'!D71="","",IF(SUM('Control Sample Data'!D$3:D$98)&gt;10,IF(AND(ISNUMBER('Control Sample Data'!D71),'Control Sample Data'!D71&lt;$C$101,'Control Sample Data'!D71&gt;0),'Control Sample Data'!D71,$C$101),""))</f>
        <v>28.79</v>
      </c>
      <c r="S72" s="113">
        <f>IF('Control Sample Data'!E71="","",IF(SUM('Control Sample Data'!E$3:E$98)&gt;10,IF(AND(ISNUMBER('Control Sample Data'!E71),'Control Sample Data'!E71&lt;$C$101,'Control Sample Data'!E71&gt;0),'Control Sample Data'!E71,$C$101),""))</f>
        <v>28.59</v>
      </c>
      <c r="T72" s="113" t="str">
        <f>IF('Control Sample Data'!F71="","",IF(SUM('Control Sample Data'!F$3:F$98)&gt;10,IF(AND(ISNUMBER('Control Sample Data'!F71),'Control Sample Data'!F71&lt;$C$101,'Control Sample Data'!F71&gt;0),'Control Sample Data'!F71,$C$101),""))</f>
        <v/>
      </c>
      <c r="U72" s="113" t="str">
        <f>IF('Control Sample Data'!G71="","",IF(SUM('Control Sample Data'!G$3:G$98)&gt;10,IF(AND(ISNUMBER('Control Sample Data'!G71),'Control Sample Data'!G71&lt;$C$101,'Control Sample Data'!G71&gt;0),'Control Sample Data'!G71,$C$101),""))</f>
        <v/>
      </c>
      <c r="V72" s="113" t="str">
        <f>IF('Control Sample Data'!H71="","",IF(SUM('Control Sample Data'!H$3:H$98)&gt;10,IF(AND(ISNUMBER('Control Sample Data'!H71),'Control Sample Data'!H71&lt;$C$101,'Control Sample Data'!H71&gt;0),'Control Sample Data'!H71,$C$101),""))</f>
        <v/>
      </c>
      <c r="W72" s="113" t="str">
        <f>IF('Control Sample Data'!I71="","",IF(SUM('Control Sample Data'!I$3:I$98)&gt;10,IF(AND(ISNUMBER('Control Sample Data'!I71),'Control Sample Data'!I71&lt;$C$101,'Control Sample Data'!I71&gt;0),'Control Sample Data'!I71,$C$101),""))</f>
        <v/>
      </c>
      <c r="X72" s="113" t="str">
        <f>IF('Control Sample Data'!J71="","",IF(SUM('Control Sample Data'!J$3:J$98)&gt;10,IF(AND(ISNUMBER('Control Sample Data'!J71),'Control Sample Data'!J71&lt;$C$101,'Control Sample Data'!J71&gt;0),'Control Sample Data'!J71,$C$101),""))</f>
        <v/>
      </c>
      <c r="Y72" s="113" t="str">
        <f>IF('Control Sample Data'!K71="","",IF(SUM('Control Sample Data'!K$3:K$98)&gt;10,IF(AND(ISNUMBER('Control Sample Data'!K71),'Control Sample Data'!K71&lt;$C$101,'Control Sample Data'!K71&gt;0),'Control Sample Data'!K71,$C$101),""))</f>
        <v/>
      </c>
      <c r="Z72" s="113" t="str">
        <f>IF('Control Sample Data'!L71="","",IF(SUM('Control Sample Data'!L$3:L$98)&gt;10,IF(AND(ISNUMBER('Control Sample Data'!L71),'Control Sample Data'!L71&lt;$C$101,'Control Sample Data'!L71&gt;0),'Control Sample Data'!L71,$C$101),""))</f>
        <v/>
      </c>
      <c r="AA72" s="113" t="str">
        <f>IF('Control Sample Data'!M71="","",IF(SUM('Control Sample Data'!M$3:M$98)&gt;10,IF(AND(ISNUMBER('Control Sample Data'!M71),'Control Sample Data'!M71&lt;$C$101,'Control Sample Data'!M71&gt;0),'Control Sample Data'!M71,$C$101),""))</f>
        <v/>
      </c>
      <c r="AB72" s="144" t="str">
        <f>IF('Control Sample Data'!N71="","",IF(SUM('Control Sample Data'!N$3:N$98)&gt;10,IF(AND(ISNUMBER('Control Sample Data'!N71),'Control Sample Data'!N71&lt;$C$101,'Control Sample Data'!N71&gt;0),'Control Sample Data'!N71,$C$101),""))</f>
        <v/>
      </c>
      <c r="AC72" s="147">
        <f>IF(C72="","",IF(AND('miRNA Table'!$F$4="YES",'miRNA Table'!$F$6="YES"),C72-C$103,C72))</f>
        <v>24.12</v>
      </c>
      <c r="AD72" s="148">
        <f>IF(D72="","",IF(AND('miRNA Table'!$F$4="YES",'miRNA Table'!$F$6="YES"),D72-D$103,D72))</f>
        <v>24.24</v>
      </c>
      <c r="AE72" s="148">
        <f>IF(E72="","",IF(AND('miRNA Table'!$F$4="YES",'miRNA Table'!$F$6="YES"),E72-E$103,E72))</f>
        <v>24.15</v>
      </c>
      <c r="AF72" s="148" t="str">
        <f>IF(F72="","",IF(AND('miRNA Table'!$F$4="YES",'miRNA Table'!$F$6="YES"),F72-F$103,F72))</f>
        <v/>
      </c>
      <c r="AG72" s="148" t="str">
        <f>IF(G72="","",IF(AND('miRNA Table'!$F$4="YES",'miRNA Table'!$F$6="YES"),G72-G$103,G72))</f>
        <v/>
      </c>
      <c r="AH72" s="148" t="str">
        <f>IF(H72="","",IF(AND('miRNA Table'!$F$4="YES",'miRNA Table'!$F$6="YES"),H72-H$103,H72))</f>
        <v/>
      </c>
      <c r="AI72" s="148" t="str">
        <f>IF(I72="","",IF(AND('miRNA Table'!$F$4="YES",'miRNA Table'!$F$6="YES"),I72-I$103,I72))</f>
        <v/>
      </c>
      <c r="AJ72" s="148" t="str">
        <f>IF(J72="","",IF(AND('miRNA Table'!$F$4="YES",'miRNA Table'!$F$6="YES"),J72-J$103,J72))</f>
        <v/>
      </c>
      <c r="AK72" s="148" t="str">
        <f>IF(K72="","",IF(AND('miRNA Table'!$F$4="YES",'miRNA Table'!$F$6="YES"),K72-K$103,K72))</f>
        <v/>
      </c>
      <c r="AL72" s="148" t="str">
        <f>IF(L72="","",IF(AND('miRNA Table'!$F$4="YES",'miRNA Table'!$F$6="YES"),L72-L$103,L72))</f>
        <v/>
      </c>
      <c r="AM72" s="148" t="str">
        <f>IF(M72="","",IF(AND('miRNA Table'!$F$4="YES",'miRNA Table'!$F$6="YES"),M72-M$103,M72))</f>
        <v/>
      </c>
      <c r="AN72" s="149" t="str">
        <f>IF(N72="","",IF(AND('miRNA Table'!$F$4="YES",'miRNA Table'!$F$6="YES"),N72-N$103,N72))</f>
        <v/>
      </c>
      <c r="AO72" s="147">
        <f>IF(Q72="","",IF(AND('miRNA Table'!$F$4="YES",'miRNA Table'!$F$6="YES"),Q72-Q$103,Q72))</f>
        <v>29.15</v>
      </c>
      <c r="AP72" s="148">
        <f>IF(R72="","",IF(AND('miRNA Table'!$F$4="YES",'miRNA Table'!$F$6="YES"),R72-R$103,R72))</f>
        <v>28.79</v>
      </c>
      <c r="AQ72" s="148">
        <f>IF(S72="","",IF(AND('miRNA Table'!$F$4="YES",'miRNA Table'!$F$6="YES"),S72-S$103,S72))</f>
        <v>28.59</v>
      </c>
      <c r="AR72" s="148" t="str">
        <f>IF(T72="","",IF(AND('miRNA Table'!$F$4="YES",'miRNA Table'!$F$6="YES"),T72-T$103,T72))</f>
        <v/>
      </c>
      <c r="AS72" s="148" t="str">
        <f>IF(U72="","",IF(AND('miRNA Table'!$F$4="YES",'miRNA Table'!$F$6="YES"),U72-U$103,U72))</f>
        <v/>
      </c>
      <c r="AT72" s="148" t="str">
        <f>IF(V72="","",IF(AND('miRNA Table'!$F$4="YES",'miRNA Table'!$F$6="YES"),V72-V$103,V72))</f>
        <v/>
      </c>
      <c r="AU72" s="148" t="str">
        <f>IF(W72="","",IF(AND('miRNA Table'!$F$4="YES",'miRNA Table'!$F$6="YES"),W72-W$103,W72))</f>
        <v/>
      </c>
      <c r="AV72" s="148" t="str">
        <f>IF(X72="","",IF(AND('miRNA Table'!$F$4="YES",'miRNA Table'!$F$6="YES"),X72-X$103,X72))</f>
        <v/>
      </c>
      <c r="AW72" s="148" t="str">
        <f>IF(Y72="","",IF(AND('miRNA Table'!$F$4="YES",'miRNA Table'!$F$6="YES"),Y72-Y$103,Y72))</f>
        <v/>
      </c>
      <c r="AX72" s="148" t="str">
        <f>IF(Z72="","",IF(AND('miRNA Table'!$F$4="YES",'miRNA Table'!$F$6="YES"),Z72-Z$103,Z72))</f>
        <v/>
      </c>
      <c r="AY72" s="148" t="str">
        <f>IF(AA72="","",IF(AND('miRNA Table'!$F$4="YES",'miRNA Table'!$F$6="YES"),AA72-AA$103,AA72))</f>
        <v/>
      </c>
      <c r="AZ72" s="149" t="str">
        <f>IF(AB72="","",IF(AND('miRNA Table'!$F$4="YES",'miRNA Table'!$F$6="YES"),AB72-AB$103,AB72))</f>
        <v/>
      </c>
      <c r="BY72" s="111" t="str">
        <f t="shared" si="77"/>
        <v>hsa-miR-144-3p</v>
      </c>
      <c r="BZ72" s="112" t="s">
        <v>100</v>
      </c>
      <c r="CA72" s="113">
        <f t="shared" si="78"/>
        <v>4.5883333333333312</v>
      </c>
      <c r="CB72" s="113">
        <f t="shared" si="79"/>
        <v>4.6133333333333297</v>
      </c>
      <c r="CC72" s="113">
        <f t="shared" si="80"/>
        <v>4.5666666666666664</v>
      </c>
      <c r="CD72" s="113" t="str">
        <f t="shared" si="81"/>
        <v/>
      </c>
      <c r="CE72" s="113" t="str">
        <f t="shared" si="82"/>
        <v/>
      </c>
      <c r="CF72" s="113" t="str">
        <f t="shared" si="83"/>
        <v/>
      </c>
      <c r="CG72" s="113" t="str">
        <f t="shared" si="84"/>
        <v/>
      </c>
      <c r="CH72" s="113" t="str">
        <f t="shared" si="85"/>
        <v/>
      </c>
      <c r="CI72" s="113" t="str">
        <f t="shared" si="86"/>
        <v/>
      </c>
      <c r="CJ72" s="113" t="str">
        <f t="shared" si="87"/>
        <v/>
      </c>
      <c r="CK72" s="113" t="str">
        <f t="shared" si="88"/>
        <v/>
      </c>
      <c r="CL72" s="113" t="str">
        <f t="shared" si="89"/>
        <v/>
      </c>
      <c r="CM72" s="113">
        <f t="shared" si="90"/>
        <v>9.2966666666666633</v>
      </c>
      <c r="CN72" s="113">
        <f t="shared" si="91"/>
        <v>9.0583333333333336</v>
      </c>
      <c r="CO72" s="113">
        <f t="shared" si="92"/>
        <v>8.6950000000000003</v>
      </c>
      <c r="CP72" s="113" t="str">
        <f t="shared" si="93"/>
        <v/>
      </c>
      <c r="CQ72" s="113" t="str">
        <f t="shared" si="94"/>
        <v/>
      </c>
      <c r="CR72" s="113" t="str">
        <f t="shared" si="95"/>
        <v/>
      </c>
      <c r="CS72" s="113" t="str">
        <f t="shared" si="96"/>
        <v/>
      </c>
      <c r="CT72" s="113" t="str">
        <f t="shared" si="97"/>
        <v/>
      </c>
      <c r="CU72" s="113" t="str">
        <f t="shared" si="98"/>
        <v/>
      </c>
      <c r="CV72" s="113" t="str">
        <f t="shared" si="99"/>
        <v/>
      </c>
      <c r="CW72" s="113" t="str">
        <f t="shared" si="100"/>
        <v/>
      </c>
      <c r="CX72" s="113" t="str">
        <f t="shared" si="101"/>
        <v/>
      </c>
      <c r="CY72" s="80">
        <f t="shared" si="102"/>
        <v>4.5894444444444424</v>
      </c>
      <c r="CZ72" s="80">
        <f t="shared" si="103"/>
        <v>9.0166666666666657</v>
      </c>
      <c r="DA72" s="114" t="str">
        <f t="shared" si="104"/>
        <v>hsa-miR-144-3p</v>
      </c>
      <c r="DB72" s="112" t="s">
        <v>190</v>
      </c>
      <c r="DC72" s="115">
        <f t="shared" si="67"/>
        <v>4.1569426847116279E-2</v>
      </c>
      <c r="DD72" s="115">
        <f t="shared" si="68"/>
        <v>4.0855288975065893E-2</v>
      </c>
      <c r="DE72" s="115">
        <f t="shared" si="69"/>
        <v>4.2198435817755946E-2</v>
      </c>
      <c r="DF72" s="115" t="str">
        <f t="shared" si="70"/>
        <v/>
      </c>
      <c r="DG72" s="115" t="str">
        <f t="shared" si="71"/>
        <v/>
      </c>
      <c r="DH72" s="115" t="str">
        <f t="shared" si="72"/>
        <v/>
      </c>
      <c r="DI72" s="115" t="str">
        <f t="shared" si="73"/>
        <v/>
      </c>
      <c r="DJ72" s="115" t="str">
        <f t="shared" si="74"/>
        <v/>
      </c>
      <c r="DK72" s="115" t="str">
        <f t="shared" si="75"/>
        <v/>
      </c>
      <c r="DL72" s="115" t="str">
        <f t="shared" si="76"/>
        <v/>
      </c>
      <c r="DM72" s="115" t="str">
        <f t="shared" si="105"/>
        <v/>
      </c>
      <c r="DN72" s="115" t="str">
        <f t="shared" si="106"/>
        <v/>
      </c>
      <c r="DO72" s="115">
        <f t="shared" si="109"/>
        <v>1.5901001320423873E-3</v>
      </c>
      <c r="DP72" s="115">
        <f t="shared" si="65"/>
        <v>1.8757284083027429E-3</v>
      </c>
      <c r="DQ72" s="115">
        <f t="shared" si="65"/>
        <v>2.412927025638533E-3</v>
      </c>
      <c r="DR72" s="115" t="str">
        <f t="shared" si="65"/>
        <v/>
      </c>
      <c r="DS72" s="115" t="str">
        <f t="shared" si="65"/>
        <v/>
      </c>
      <c r="DT72" s="115" t="str">
        <f t="shared" si="65"/>
        <v/>
      </c>
      <c r="DU72" s="115" t="str">
        <f t="shared" si="50"/>
        <v/>
      </c>
      <c r="DV72" s="115" t="str">
        <f t="shared" si="50"/>
        <v/>
      </c>
      <c r="DW72" s="115" t="str">
        <f t="shared" si="50"/>
        <v/>
      </c>
      <c r="DX72" s="115" t="str">
        <f t="shared" si="48"/>
        <v/>
      </c>
      <c r="DY72" s="115" t="str">
        <f t="shared" si="107"/>
        <v/>
      </c>
      <c r="DZ72" s="115" t="str">
        <f t="shared" si="108"/>
        <v/>
      </c>
    </row>
    <row r="73" spans="1:130" ht="15" customHeight="1" x14ac:dyDescent="0.25">
      <c r="A73" s="119" t="str">
        <f>'miRNA Table'!C72</f>
        <v>hsa-miR-128-3p</v>
      </c>
      <c r="B73" s="112" t="s">
        <v>101</v>
      </c>
      <c r="C73" s="113">
        <f>IF('Test Sample Data'!C72="","",IF(SUM('Test Sample Data'!C$3:C$98)&gt;10,IF(AND(ISNUMBER('Test Sample Data'!C72),'Test Sample Data'!C72&lt;$C$101,'Test Sample Data'!C72&gt;0),'Test Sample Data'!C72,$C$101),""))</f>
        <v>29.33</v>
      </c>
      <c r="D73" s="113">
        <f>IF('Test Sample Data'!D72="","",IF(SUM('Test Sample Data'!D$3:D$98)&gt;10,IF(AND(ISNUMBER('Test Sample Data'!D72),'Test Sample Data'!D72&lt;$C$101,'Test Sample Data'!D72&gt;0),'Test Sample Data'!D72,$C$101),""))</f>
        <v>29.46</v>
      </c>
      <c r="E73" s="113">
        <f>IF('Test Sample Data'!E72="","",IF(SUM('Test Sample Data'!E$3:E$98)&gt;10,IF(AND(ISNUMBER('Test Sample Data'!E72),'Test Sample Data'!E72&lt;$C$101,'Test Sample Data'!E72&gt;0),'Test Sample Data'!E72,$C$101),""))</f>
        <v>29.07</v>
      </c>
      <c r="F73" s="113" t="str">
        <f>IF('Test Sample Data'!F72="","",IF(SUM('Test Sample Data'!F$3:F$98)&gt;10,IF(AND(ISNUMBER('Test Sample Data'!F72),'Test Sample Data'!F72&lt;$C$101,'Test Sample Data'!F72&gt;0),'Test Sample Data'!F72,$C$101),""))</f>
        <v/>
      </c>
      <c r="G73" s="113" t="str">
        <f>IF('Test Sample Data'!G72="","",IF(SUM('Test Sample Data'!G$3:G$98)&gt;10,IF(AND(ISNUMBER('Test Sample Data'!G72),'Test Sample Data'!G72&lt;$C$101,'Test Sample Data'!G72&gt;0),'Test Sample Data'!G72,$C$101),""))</f>
        <v/>
      </c>
      <c r="H73" s="113" t="str">
        <f>IF('Test Sample Data'!H72="","",IF(SUM('Test Sample Data'!H$3:H$98)&gt;10,IF(AND(ISNUMBER('Test Sample Data'!H72),'Test Sample Data'!H72&lt;$C$101,'Test Sample Data'!H72&gt;0),'Test Sample Data'!H72,$C$101),""))</f>
        <v/>
      </c>
      <c r="I73" s="113" t="str">
        <f>IF('Test Sample Data'!I72="","",IF(SUM('Test Sample Data'!I$3:I$98)&gt;10,IF(AND(ISNUMBER('Test Sample Data'!I72),'Test Sample Data'!I72&lt;$C$101,'Test Sample Data'!I72&gt;0),'Test Sample Data'!I72,$C$101),""))</f>
        <v/>
      </c>
      <c r="J73" s="113" t="str">
        <f>IF('Test Sample Data'!J72="","",IF(SUM('Test Sample Data'!J$3:J$98)&gt;10,IF(AND(ISNUMBER('Test Sample Data'!J72),'Test Sample Data'!J72&lt;$C$101,'Test Sample Data'!J72&gt;0),'Test Sample Data'!J72,$C$101),""))</f>
        <v/>
      </c>
      <c r="K73" s="113" t="str">
        <f>IF('Test Sample Data'!K72="","",IF(SUM('Test Sample Data'!K$3:K$98)&gt;10,IF(AND(ISNUMBER('Test Sample Data'!K72),'Test Sample Data'!K72&lt;$C$101,'Test Sample Data'!K72&gt;0),'Test Sample Data'!K72,$C$101),""))</f>
        <v/>
      </c>
      <c r="L73" s="113" t="str">
        <f>IF('Test Sample Data'!L72="","",IF(SUM('Test Sample Data'!L$3:L$98)&gt;10,IF(AND(ISNUMBER('Test Sample Data'!L72),'Test Sample Data'!L72&lt;$C$101,'Test Sample Data'!L72&gt;0),'Test Sample Data'!L72,$C$101),""))</f>
        <v/>
      </c>
      <c r="M73" s="113" t="str">
        <f>IF('Test Sample Data'!M72="","",IF(SUM('Test Sample Data'!M$3:M$98)&gt;10,IF(AND(ISNUMBER('Test Sample Data'!M72),'Test Sample Data'!M72&lt;$C$101,'Test Sample Data'!M72&gt;0),'Test Sample Data'!M72,$C$101),""))</f>
        <v/>
      </c>
      <c r="N73" s="113" t="str">
        <f>IF('Test Sample Data'!N72="","",IF(SUM('Test Sample Data'!N$3:N$98)&gt;10,IF(AND(ISNUMBER('Test Sample Data'!N72),'Test Sample Data'!N72&lt;$C$101,'Test Sample Data'!N72&gt;0),'Test Sample Data'!N72,$C$101),""))</f>
        <v/>
      </c>
      <c r="O73" s="112" t="str">
        <f>'miRNA Table'!C72</f>
        <v>hsa-miR-128-3p</v>
      </c>
      <c r="P73" s="112" t="s">
        <v>101</v>
      </c>
      <c r="Q73" s="113">
        <f>IF('Control Sample Data'!C72="","",IF(SUM('Control Sample Data'!C$3:C$98)&gt;10,IF(AND(ISNUMBER('Control Sample Data'!C72),'Control Sample Data'!C72&lt;$C$101,'Control Sample Data'!C72&gt;0),'Control Sample Data'!C72,$C$101),""))</f>
        <v>26.9</v>
      </c>
      <c r="R73" s="113">
        <f>IF('Control Sample Data'!D72="","",IF(SUM('Control Sample Data'!D$3:D$98)&gt;10,IF(AND(ISNUMBER('Control Sample Data'!D72),'Control Sample Data'!D72&lt;$C$101,'Control Sample Data'!D72&gt;0),'Control Sample Data'!D72,$C$101),""))</f>
        <v>26.75</v>
      </c>
      <c r="S73" s="113">
        <f>IF('Control Sample Data'!E72="","",IF(SUM('Control Sample Data'!E$3:E$98)&gt;10,IF(AND(ISNUMBER('Control Sample Data'!E72),'Control Sample Data'!E72&lt;$C$101,'Control Sample Data'!E72&gt;0),'Control Sample Data'!E72,$C$101),""))</f>
        <v>27.12</v>
      </c>
      <c r="T73" s="113" t="str">
        <f>IF('Control Sample Data'!F72="","",IF(SUM('Control Sample Data'!F$3:F$98)&gt;10,IF(AND(ISNUMBER('Control Sample Data'!F72),'Control Sample Data'!F72&lt;$C$101,'Control Sample Data'!F72&gt;0),'Control Sample Data'!F72,$C$101),""))</f>
        <v/>
      </c>
      <c r="U73" s="113" t="str">
        <f>IF('Control Sample Data'!G72="","",IF(SUM('Control Sample Data'!G$3:G$98)&gt;10,IF(AND(ISNUMBER('Control Sample Data'!G72),'Control Sample Data'!G72&lt;$C$101,'Control Sample Data'!G72&gt;0),'Control Sample Data'!G72,$C$101),""))</f>
        <v/>
      </c>
      <c r="V73" s="113" t="str">
        <f>IF('Control Sample Data'!H72="","",IF(SUM('Control Sample Data'!H$3:H$98)&gt;10,IF(AND(ISNUMBER('Control Sample Data'!H72),'Control Sample Data'!H72&lt;$C$101,'Control Sample Data'!H72&gt;0),'Control Sample Data'!H72,$C$101),""))</f>
        <v/>
      </c>
      <c r="W73" s="113" t="str">
        <f>IF('Control Sample Data'!I72="","",IF(SUM('Control Sample Data'!I$3:I$98)&gt;10,IF(AND(ISNUMBER('Control Sample Data'!I72),'Control Sample Data'!I72&lt;$C$101,'Control Sample Data'!I72&gt;0),'Control Sample Data'!I72,$C$101),""))</f>
        <v/>
      </c>
      <c r="X73" s="113" t="str">
        <f>IF('Control Sample Data'!J72="","",IF(SUM('Control Sample Data'!J$3:J$98)&gt;10,IF(AND(ISNUMBER('Control Sample Data'!J72),'Control Sample Data'!J72&lt;$C$101,'Control Sample Data'!J72&gt;0),'Control Sample Data'!J72,$C$101),""))</f>
        <v/>
      </c>
      <c r="Y73" s="113" t="str">
        <f>IF('Control Sample Data'!K72="","",IF(SUM('Control Sample Data'!K$3:K$98)&gt;10,IF(AND(ISNUMBER('Control Sample Data'!K72),'Control Sample Data'!K72&lt;$C$101,'Control Sample Data'!K72&gt;0),'Control Sample Data'!K72,$C$101),""))</f>
        <v/>
      </c>
      <c r="Z73" s="113" t="str">
        <f>IF('Control Sample Data'!L72="","",IF(SUM('Control Sample Data'!L$3:L$98)&gt;10,IF(AND(ISNUMBER('Control Sample Data'!L72),'Control Sample Data'!L72&lt;$C$101,'Control Sample Data'!L72&gt;0),'Control Sample Data'!L72,$C$101),""))</f>
        <v/>
      </c>
      <c r="AA73" s="113" t="str">
        <f>IF('Control Sample Data'!M72="","",IF(SUM('Control Sample Data'!M$3:M$98)&gt;10,IF(AND(ISNUMBER('Control Sample Data'!M72),'Control Sample Data'!M72&lt;$C$101,'Control Sample Data'!M72&gt;0),'Control Sample Data'!M72,$C$101),""))</f>
        <v/>
      </c>
      <c r="AB73" s="144" t="str">
        <f>IF('Control Sample Data'!N72="","",IF(SUM('Control Sample Data'!N$3:N$98)&gt;10,IF(AND(ISNUMBER('Control Sample Data'!N72),'Control Sample Data'!N72&lt;$C$101,'Control Sample Data'!N72&gt;0),'Control Sample Data'!N72,$C$101),""))</f>
        <v/>
      </c>
      <c r="AC73" s="147">
        <f>IF(C73="","",IF(AND('miRNA Table'!$F$4="YES",'miRNA Table'!$F$6="YES"),C73-C$103,C73))</f>
        <v>29.33</v>
      </c>
      <c r="AD73" s="148">
        <f>IF(D73="","",IF(AND('miRNA Table'!$F$4="YES",'miRNA Table'!$F$6="YES"),D73-D$103,D73))</f>
        <v>29.46</v>
      </c>
      <c r="AE73" s="148">
        <f>IF(E73="","",IF(AND('miRNA Table'!$F$4="YES",'miRNA Table'!$F$6="YES"),E73-E$103,E73))</f>
        <v>29.07</v>
      </c>
      <c r="AF73" s="148" t="str">
        <f>IF(F73="","",IF(AND('miRNA Table'!$F$4="YES",'miRNA Table'!$F$6="YES"),F73-F$103,F73))</f>
        <v/>
      </c>
      <c r="AG73" s="148" t="str">
        <f>IF(G73="","",IF(AND('miRNA Table'!$F$4="YES",'miRNA Table'!$F$6="YES"),G73-G$103,G73))</f>
        <v/>
      </c>
      <c r="AH73" s="148" t="str">
        <f>IF(H73="","",IF(AND('miRNA Table'!$F$4="YES",'miRNA Table'!$F$6="YES"),H73-H$103,H73))</f>
        <v/>
      </c>
      <c r="AI73" s="148" t="str">
        <f>IF(I73="","",IF(AND('miRNA Table'!$F$4="YES",'miRNA Table'!$F$6="YES"),I73-I$103,I73))</f>
        <v/>
      </c>
      <c r="AJ73" s="148" t="str">
        <f>IF(J73="","",IF(AND('miRNA Table'!$F$4="YES",'miRNA Table'!$F$6="YES"),J73-J$103,J73))</f>
        <v/>
      </c>
      <c r="AK73" s="148" t="str">
        <f>IF(K73="","",IF(AND('miRNA Table'!$F$4="YES",'miRNA Table'!$F$6="YES"),K73-K$103,K73))</f>
        <v/>
      </c>
      <c r="AL73" s="148" t="str">
        <f>IF(L73="","",IF(AND('miRNA Table'!$F$4="YES",'miRNA Table'!$F$6="YES"),L73-L$103,L73))</f>
        <v/>
      </c>
      <c r="AM73" s="148" t="str">
        <f>IF(M73="","",IF(AND('miRNA Table'!$F$4="YES",'miRNA Table'!$F$6="YES"),M73-M$103,M73))</f>
        <v/>
      </c>
      <c r="AN73" s="149" t="str">
        <f>IF(N73="","",IF(AND('miRNA Table'!$F$4="YES",'miRNA Table'!$F$6="YES"),N73-N$103,N73))</f>
        <v/>
      </c>
      <c r="AO73" s="147">
        <f>IF(Q73="","",IF(AND('miRNA Table'!$F$4="YES",'miRNA Table'!$F$6="YES"),Q73-Q$103,Q73))</f>
        <v>26.9</v>
      </c>
      <c r="AP73" s="148">
        <f>IF(R73="","",IF(AND('miRNA Table'!$F$4="YES",'miRNA Table'!$F$6="YES"),R73-R$103,R73))</f>
        <v>26.75</v>
      </c>
      <c r="AQ73" s="148">
        <f>IF(S73="","",IF(AND('miRNA Table'!$F$4="YES",'miRNA Table'!$F$6="YES"),S73-S$103,S73))</f>
        <v>27.12</v>
      </c>
      <c r="AR73" s="148" t="str">
        <f>IF(T73="","",IF(AND('miRNA Table'!$F$4="YES",'miRNA Table'!$F$6="YES"),T73-T$103,T73))</f>
        <v/>
      </c>
      <c r="AS73" s="148" t="str">
        <f>IF(U73="","",IF(AND('miRNA Table'!$F$4="YES",'miRNA Table'!$F$6="YES"),U73-U$103,U73))</f>
        <v/>
      </c>
      <c r="AT73" s="148" t="str">
        <f>IF(V73="","",IF(AND('miRNA Table'!$F$4="YES",'miRNA Table'!$F$6="YES"),V73-V$103,V73))</f>
        <v/>
      </c>
      <c r="AU73" s="148" t="str">
        <f>IF(W73="","",IF(AND('miRNA Table'!$F$4="YES",'miRNA Table'!$F$6="YES"),W73-W$103,W73))</f>
        <v/>
      </c>
      <c r="AV73" s="148" t="str">
        <f>IF(X73="","",IF(AND('miRNA Table'!$F$4="YES",'miRNA Table'!$F$6="YES"),X73-X$103,X73))</f>
        <v/>
      </c>
      <c r="AW73" s="148" t="str">
        <f>IF(Y73="","",IF(AND('miRNA Table'!$F$4="YES",'miRNA Table'!$F$6="YES"),Y73-Y$103,Y73))</f>
        <v/>
      </c>
      <c r="AX73" s="148" t="str">
        <f>IF(Z73="","",IF(AND('miRNA Table'!$F$4="YES",'miRNA Table'!$F$6="YES"),Z73-Z$103,Z73))</f>
        <v/>
      </c>
      <c r="AY73" s="148" t="str">
        <f>IF(AA73="","",IF(AND('miRNA Table'!$F$4="YES",'miRNA Table'!$F$6="YES"),AA73-AA$103,AA73))</f>
        <v/>
      </c>
      <c r="AZ73" s="149" t="str">
        <f>IF(AB73="","",IF(AND('miRNA Table'!$F$4="YES",'miRNA Table'!$F$6="YES"),AB73-AB$103,AB73))</f>
        <v/>
      </c>
      <c r="BY73" s="111" t="str">
        <f t="shared" si="77"/>
        <v>hsa-miR-128-3p</v>
      </c>
      <c r="BZ73" s="112" t="s">
        <v>101</v>
      </c>
      <c r="CA73" s="113">
        <f t="shared" si="78"/>
        <v>9.7983333333333285</v>
      </c>
      <c r="CB73" s="113">
        <f t="shared" si="79"/>
        <v>9.8333333333333321</v>
      </c>
      <c r="CC73" s="113">
        <f t="shared" si="80"/>
        <v>9.4866666666666681</v>
      </c>
      <c r="CD73" s="113" t="str">
        <f t="shared" si="81"/>
        <v/>
      </c>
      <c r="CE73" s="113" t="str">
        <f t="shared" si="82"/>
        <v/>
      </c>
      <c r="CF73" s="113" t="str">
        <f t="shared" si="83"/>
        <v/>
      </c>
      <c r="CG73" s="113" t="str">
        <f t="shared" si="84"/>
        <v/>
      </c>
      <c r="CH73" s="113" t="str">
        <f t="shared" si="85"/>
        <v/>
      </c>
      <c r="CI73" s="113" t="str">
        <f t="shared" si="86"/>
        <v/>
      </c>
      <c r="CJ73" s="113" t="str">
        <f t="shared" si="87"/>
        <v/>
      </c>
      <c r="CK73" s="113" t="str">
        <f t="shared" si="88"/>
        <v/>
      </c>
      <c r="CL73" s="113" t="str">
        <f t="shared" si="89"/>
        <v/>
      </c>
      <c r="CM73" s="113">
        <f t="shared" si="90"/>
        <v>7.0466666666666633</v>
      </c>
      <c r="CN73" s="113">
        <f t="shared" si="91"/>
        <v>7.0183333333333344</v>
      </c>
      <c r="CO73" s="113">
        <f t="shared" si="92"/>
        <v>7.2250000000000014</v>
      </c>
      <c r="CP73" s="113" t="str">
        <f t="shared" si="93"/>
        <v/>
      </c>
      <c r="CQ73" s="113" t="str">
        <f t="shared" si="94"/>
        <v/>
      </c>
      <c r="CR73" s="113" t="str">
        <f t="shared" si="95"/>
        <v/>
      </c>
      <c r="CS73" s="113" t="str">
        <f t="shared" si="96"/>
        <v/>
      </c>
      <c r="CT73" s="113" t="str">
        <f t="shared" si="97"/>
        <v/>
      </c>
      <c r="CU73" s="113" t="str">
        <f t="shared" si="98"/>
        <v/>
      </c>
      <c r="CV73" s="113" t="str">
        <f t="shared" si="99"/>
        <v/>
      </c>
      <c r="CW73" s="113" t="str">
        <f t="shared" si="100"/>
        <v/>
      </c>
      <c r="CX73" s="113" t="str">
        <f t="shared" si="101"/>
        <v/>
      </c>
      <c r="CY73" s="80">
        <f t="shared" si="102"/>
        <v>9.7061111111111096</v>
      </c>
      <c r="CZ73" s="80">
        <f t="shared" si="103"/>
        <v>7.0966666666666667</v>
      </c>
      <c r="DA73" s="114" t="str">
        <f t="shared" si="104"/>
        <v>hsa-miR-128-3p</v>
      </c>
      <c r="DB73" s="112" t="s">
        <v>191</v>
      </c>
      <c r="DC73" s="115">
        <f t="shared" si="67"/>
        <v>1.1230724122956504E-3</v>
      </c>
      <c r="DD73" s="115">
        <f t="shared" si="68"/>
        <v>1.0961543440521234E-3</v>
      </c>
      <c r="DE73" s="115">
        <f t="shared" si="69"/>
        <v>1.3938908732137349E-3</v>
      </c>
      <c r="DF73" s="115" t="str">
        <f t="shared" si="70"/>
        <v/>
      </c>
      <c r="DG73" s="115" t="str">
        <f t="shared" si="71"/>
        <v/>
      </c>
      <c r="DH73" s="115" t="str">
        <f t="shared" si="72"/>
        <v/>
      </c>
      <c r="DI73" s="115" t="str">
        <f t="shared" si="73"/>
        <v/>
      </c>
      <c r="DJ73" s="115" t="str">
        <f t="shared" si="74"/>
        <v/>
      </c>
      <c r="DK73" s="115" t="str">
        <f t="shared" si="75"/>
        <v/>
      </c>
      <c r="DL73" s="115" t="str">
        <f t="shared" si="76"/>
        <v/>
      </c>
      <c r="DM73" s="115" t="str">
        <f t="shared" si="105"/>
        <v/>
      </c>
      <c r="DN73" s="115" t="str">
        <f t="shared" si="106"/>
        <v/>
      </c>
      <c r="DO73" s="115">
        <f t="shared" si="109"/>
        <v>7.5638335623662905E-3</v>
      </c>
      <c r="DP73" s="115">
        <f t="shared" si="65"/>
        <v>7.7138492465104996E-3</v>
      </c>
      <c r="DQ73" s="115">
        <f t="shared" si="65"/>
        <v>6.6843361381453241E-3</v>
      </c>
      <c r="DR73" s="115" t="str">
        <f t="shared" si="65"/>
        <v/>
      </c>
      <c r="DS73" s="115" t="str">
        <f t="shared" si="65"/>
        <v/>
      </c>
      <c r="DT73" s="115" t="str">
        <f t="shared" si="65"/>
        <v/>
      </c>
      <c r="DU73" s="115" t="str">
        <f t="shared" si="50"/>
        <v/>
      </c>
      <c r="DV73" s="115" t="str">
        <f t="shared" si="50"/>
        <v/>
      </c>
      <c r="DW73" s="115" t="str">
        <f t="shared" si="50"/>
        <v/>
      </c>
      <c r="DX73" s="115" t="str">
        <f t="shared" si="48"/>
        <v/>
      </c>
      <c r="DY73" s="115" t="str">
        <f t="shared" si="107"/>
        <v/>
      </c>
      <c r="DZ73" s="115" t="str">
        <f t="shared" si="108"/>
        <v/>
      </c>
    </row>
    <row r="74" spans="1:130" ht="15" customHeight="1" x14ac:dyDescent="0.25">
      <c r="A74" s="119" t="str">
        <f>'miRNA Table'!C73</f>
        <v>hsa-miR-143-3p</v>
      </c>
      <c r="B74" s="112" t="s">
        <v>102</v>
      </c>
      <c r="C74" s="113">
        <f>IF('Test Sample Data'!C73="","",IF(SUM('Test Sample Data'!C$3:C$98)&gt;10,IF(AND(ISNUMBER('Test Sample Data'!C73),'Test Sample Data'!C73&lt;$C$101,'Test Sample Data'!C73&gt;0),'Test Sample Data'!C73,$C$101),""))</f>
        <v>18.23</v>
      </c>
      <c r="D74" s="113">
        <f>IF('Test Sample Data'!D73="","",IF(SUM('Test Sample Data'!D$3:D$98)&gt;10,IF(AND(ISNUMBER('Test Sample Data'!D73),'Test Sample Data'!D73&lt;$C$101,'Test Sample Data'!D73&gt;0),'Test Sample Data'!D73,$C$101),""))</f>
        <v>18.260000000000002</v>
      </c>
      <c r="E74" s="113">
        <f>IF('Test Sample Data'!E73="","",IF(SUM('Test Sample Data'!E$3:E$98)&gt;10,IF(AND(ISNUMBER('Test Sample Data'!E73),'Test Sample Data'!E73&lt;$C$101,'Test Sample Data'!E73&gt;0),'Test Sample Data'!E73,$C$101),""))</f>
        <v>18.21</v>
      </c>
      <c r="F74" s="113" t="str">
        <f>IF('Test Sample Data'!F73="","",IF(SUM('Test Sample Data'!F$3:F$98)&gt;10,IF(AND(ISNUMBER('Test Sample Data'!F73),'Test Sample Data'!F73&lt;$C$101,'Test Sample Data'!F73&gt;0),'Test Sample Data'!F73,$C$101),""))</f>
        <v/>
      </c>
      <c r="G74" s="113" t="str">
        <f>IF('Test Sample Data'!G73="","",IF(SUM('Test Sample Data'!G$3:G$98)&gt;10,IF(AND(ISNUMBER('Test Sample Data'!G73),'Test Sample Data'!G73&lt;$C$101,'Test Sample Data'!G73&gt;0),'Test Sample Data'!G73,$C$101),""))</f>
        <v/>
      </c>
      <c r="H74" s="113" t="str">
        <f>IF('Test Sample Data'!H73="","",IF(SUM('Test Sample Data'!H$3:H$98)&gt;10,IF(AND(ISNUMBER('Test Sample Data'!H73),'Test Sample Data'!H73&lt;$C$101,'Test Sample Data'!H73&gt;0),'Test Sample Data'!H73,$C$101),""))</f>
        <v/>
      </c>
      <c r="I74" s="113" t="str">
        <f>IF('Test Sample Data'!I73="","",IF(SUM('Test Sample Data'!I$3:I$98)&gt;10,IF(AND(ISNUMBER('Test Sample Data'!I73),'Test Sample Data'!I73&lt;$C$101,'Test Sample Data'!I73&gt;0),'Test Sample Data'!I73,$C$101),""))</f>
        <v/>
      </c>
      <c r="J74" s="113" t="str">
        <f>IF('Test Sample Data'!J73="","",IF(SUM('Test Sample Data'!J$3:J$98)&gt;10,IF(AND(ISNUMBER('Test Sample Data'!J73),'Test Sample Data'!J73&lt;$C$101,'Test Sample Data'!J73&gt;0),'Test Sample Data'!J73,$C$101),""))</f>
        <v/>
      </c>
      <c r="K74" s="113" t="str">
        <f>IF('Test Sample Data'!K73="","",IF(SUM('Test Sample Data'!K$3:K$98)&gt;10,IF(AND(ISNUMBER('Test Sample Data'!K73),'Test Sample Data'!K73&lt;$C$101,'Test Sample Data'!K73&gt;0),'Test Sample Data'!K73,$C$101),""))</f>
        <v/>
      </c>
      <c r="L74" s="113" t="str">
        <f>IF('Test Sample Data'!L73="","",IF(SUM('Test Sample Data'!L$3:L$98)&gt;10,IF(AND(ISNUMBER('Test Sample Data'!L73),'Test Sample Data'!L73&lt;$C$101,'Test Sample Data'!L73&gt;0),'Test Sample Data'!L73,$C$101),""))</f>
        <v/>
      </c>
      <c r="M74" s="113" t="str">
        <f>IF('Test Sample Data'!M73="","",IF(SUM('Test Sample Data'!M$3:M$98)&gt;10,IF(AND(ISNUMBER('Test Sample Data'!M73),'Test Sample Data'!M73&lt;$C$101,'Test Sample Data'!M73&gt;0),'Test Sample Data'!M73,$C$101),""))</f>
        <v/>
      </c>
      <c r="N74" s="113" t="str">
        <f>IF('Test Sample Data'!N73="","",IF(SUM('Test Sample Data'!N$3:N$98)&gt;10,IF(AND(ISNUMBER('Test Sample Data'!N73),'Test Sample Data'!N73&lt;$C$101,'Test Sample Data'!N73&gt;0),'Test Sample Data'!N73,$C$101),""))</f>
        <v/>
      </c>
      <c r="O74" s="112" t="str">
        <f>'miRNA Table'!C73</f>
        <v>hsa-miR-143-3p</v>
      </c>
      <c r="P74" s="112" t="s">
        <v>102</v>
      </c>
      <c r="Q74" s="113">
        <f>IF('Control Sample Data'!C73="","",IF(SUM('Control Sample Data'!C$3:C$98)&gt;10,IF(AND(ISNUMBER('Control Sample Data'!C73),'Control Sample Data'!C73&lt;$C$101,'Control Sample Data'!C73&gt;0),'Control Sample Data'!C73,$C$101),""))</f>
        <v>18.66</v>
      </c>
      <c r="R74" s="113">
        <f>IF('Control Sample Data'!D73="","",IF(SUM('Control Sample Data'!D$3:D$98)&gt;10,IF(AND(ISNUMBER('Control Sample Data'!D73),'Control Sample Data'!D73&lt;$C$101,'Control Sample Data'!D73&gt;0),'Control Sample Data'!D73,$C$101),""))</f>
        <v>18.59</v>
      </c>
      <c r="S74" s="113">
        <f>IF('Control Sample Data'!E73="","",IF(SUM('Control Sample Data'!E$3:E$98)&gt;10,IF(AND(ISNUMBER('Control Sample Data'!E73),'Control Sample Data'!E73&lt;$C$101,'Control Sample Data'!E73&gt;0),'Control Sample Data'!E73,$C$101),""))</f>
        <v>18.46</v>
      </c>
      <c r="T74" s="113" t="str">
        <f>IF('Control Sample Data'!F73="","",IF(SUM('Control Sample Data'!F$3:F$98)&gt;10,IF(AND(ISNUMBER('Control Sample Data'!F73),'Control Sample Data'!F73&lt;$C$101,'Control Sample Data'!F73&gt;0),'Control Sample Data'!F73,$C$101),""))</f>
        <v/>
      </c>
      <c r="U74" s="113" t="str">
        <f>IF('Control Sample Data'!G73="","",IF(SUM('Control Sample Data'!G$3:G$98)&gt;10,IF(AND(ISNUMBER('Control Sample Data'!G73),'Control Sample Data'!G73&lt;$C$101,'Control Sample Data'!G73&gt;0),'Control Sample Data'!G73,$C$101),""))</f>
        <v/>
      </c>
      <c r="V74" s="113" t="str">
        <f>IF('Control Sample Data'!H73="","",IF(SUM('Control Sample Data'!H$3:H$98)&gt;10,IF(AND(ISNUMBER('Control Sample Data'!H73),'Control Sample Data'!H73&lt;$C$101,'Control Sample Data'!H73&gt;0),'Control Sample Data'!H73,$C$101),""))</f>
        <v/>
      </c>
      <c r="W74" s="113" t="str">
        <f>IF('Control Sample Data'!I73="","",IF(SUM('Control Sample Data'!I$3:I$98)&gt;10,IF(AND(ISNUMBER('Control Sample Data'!I73),'Control Sample Data'!I73&lt;$C$101,'Control Sample Data'!I73&gt;0),'Control Sample Data'!I73,$C$101),""))</f>
        <v/>
      </c>
      <c r="X74" s="113" t="str">
        <f>IF('Control Sample Data'!J73="","",IF(SUM('Control Sample Data'!J$3:J$98)&gt;10,IF(AND(ISNUMBER('Control Sample Data'!J73),'Control Sample Data'!J73&lt;$C$101,'Control Sample Data'!J73&gt;0),'Control Sample Data'!J73,$C$101),""))</f>
        <v/>
      </c>
      <c r="Y74" s="113" t="str">
        <f>IF('Control Sample Data'!K73="","",IF(SUM('Control Sample Data'!K$3:K$98)&gt;10,IF(AND(ISNUMBER('Control Sample Data'!K73),'Control Sample Data'!K73&lt;$C$101,'Control Sample Data'!K73&gt;0),'Control Sample Data'!K73,$C$101),""))</f>
        <v/>
      </c>
      <c r="Z74" s="113" t="str">
        <f>IF('Control Sample Data'!L73="","",IF(SUM('Control Sample Data'!L$3:L$98)&gt;10,IF(AND(ISNUMBER('Control Sample Data'!L73),'Control Sample Data'!L73&lt;$C$101,'Control Sample Data'!L73&gt;0),'Control Sample Data'!L73,$C$101),""))</f>
        <v/>
      </c>
      <c r="AA74" s="113" t="str">
        <f>IF('Control Sample Data'!M73="","",IF(SUM('Control Sample Data'!M$3:M$98)&gt;10,IF(AND(ISNUMBER('Control Sample Data'!M73),'Control Sample Data'!M73&lt;$C$101,'Control Sample Data'!M73&gt;0),'Control Sample Data'!M73,$C$101),""))</f>
        <v/>
      </c>
      <c r="AB74" s="144" t="str">
        <f>IF('Control Sample Data'!N73="","",IF(SUM('Control Sample Data'!N$3:N$98)&gt;10,IF(AND(ISNUMBER('Control Sample Data'!N73),'Control Sample Data'!N73&lt;$C$101,'Control Sample Data'!N73&gt;0),'Control Sample Data'!N73,$C$101),""))</f>
        <v/>
      </c>
      <c r="AC74" s="147">
        <f>IF(C74="","",IF(AND('miRNA Table'!$F$4="YES",'miRNA Table'!$F$6="YES"),C74-C$103,C74))</f>
        <v>18.23</v>
      </c>
      <c r="AD74" s="148">
        <f>IF(D74="","",IF(AND('miRNA Table'!$F$4="YES",'miRNA Table'!$F$6="YES"),D74-D$103,D74))</f>
        <v>18.260000000000002</v>
      </c>
      <c r="AE74" s="148">
        <f>IF(E74="","",IF(AND('miRNA Table'!$F$4="YES",'miRNA Table'!$F$6="YES"),E74-E$103,E74))</f>
        <v>18.21</v>
      </c>
      <c r="AF74" s="148" t="str">
        <f>IF(F74="","",IF(AND('miRNA Table'!$F$4="YES",'miRNA Table'!$F$6="YES"),F74-F$103,F74))</f>
        <v/>
      </c>
      <c r="AG74" s="148" t="str">
        <f>IF(G74="","",IF(AND('miRNA Table'!$F$4="YES",'miRNA Table'!$F$6="YES"),G74-G$103,G74))</f>
        <v/>
      </c>
      <c r="AH74" s="148" t="str">
        <f>IF(H74="","",IF(AND('miRNA Table'!$F$4="YES",'miRNA Table'!$F$6="YES"),H74-H$103,H74))</f>
        <v/>
      </c>
      <c r="AI74" s="148" t="str">
        <f>IF(I74="","",IF(AND('miRNA Table'!$F$4="YES",'miRNA Table'!$F$6="YES"),I74-I$103,I74))</f>
        <v/>
      </c>
      <c r="AJ74" s="148" t="str">
        <f>IF(J74="","",IF(AND('miRNA Table'!$F$4="YES",'miRNA Table'!$F$6="YES"),J74-J$103,J74))</f>
        <v/>
      </c>
      <c r="AK74" s="148" t="str">
        <f>IF(K74="","",IF(AND('miRNA Table'!$F$4="YES",'miRNA Table'!$F$6="YES"),K74-K$103,K74))</f>
        <v/>
      </c>
      <c r="AL74" s="148" t="str">
        <f>IF(L74="","",IF(AND('miRNA Table'!$F$4="YES",'miRNA Table'!$F$6="YES"),L74-L$103,L74))</f>
        <v/>
      </c>
      <c r="AM74" s="148" t="str">
        <f>IF(M74="","",IF(AND('miRNA Table'!$F$4="YES",'miRNA Table'!$F$6="YES"),M74-M$103,M74))</f>
        <v/>
      </c>
      <c r="AN74" s="149" t="str">
        <f>IF(N74="","",IF(AND('miRNA Table'!$F$4="YES",'miRNA Table'!$F$6="YES"),N74-N$103,N74))</f>
        <v/>
      </c>
      <c r="AO74" s="147">
        <f>IF(Q74="","",IF(AND('miRNA Table'!$F$4="YES",'miRNA Table'!$F$6="YES"),Q74-Q$103,Q74))</f>
        <v>18.66</v>
      </c>
      <c r="AP74" s="148">
        <f>IF(R74="","",IF(AND('miRNA Table'!$F$4="YES",'miRNA Table'!$F$6="YES"),R74-R$103,R74))</f>
        <v>18.59</v>
      </c>
      <c r="AQ74" s="148">
        <f>IF(S74="","",IF(AND('miRNA Table'!$F$4="YES",'miRNA Table'!$F$6="YES"),S74-S$103,S74))</f>
        <v>18.46</v>
      </c>
      <c r="AR74" s="148" t="str">
        <f>IF(T74="","",IF(AND('miRNA Table'!$F$4="YES",'miRNA Table'!$F$6="YES"),T74-T$103,T74))</f>
        <v/>
      </c>
      <c r="AS74" s="148" t="str">
        <f>IF(U74="","",IF(AND('miRNA Table'!$F$4="YES",'miRNA Table'!$F$6="YES"),U74-U$103,U74))</f>
        <v/>
      </c>
      <c r="AT74" s="148" t="str">
        <f>IF(V74="","",IF(AND('miRNA Table'!$F$4="YES",'miRNA Table'!$F$6="YES"),V74-V$103,V74))</f>
        <v/>
      </c>
      <c r="AU74" s="148" t="str">
        <f>IF(W74="","",IF(AND('miRNA Table'!$F$4="YES",'miRNA Table'!$F$6="YES"),W74-W$103,W74))</f>
        <v/>
      </c>
      <c r="AV74" s="148" t="str">
        <f>IF(X74="","",IF(AND('miRNA Table'!$F$4="YES",'miRNA Table'!$F$6="YES"),X74-X$103,X74))</f>
        <v/>
      </c>
      <c r="AW74" s="148" t="str">
        <f>IF(Y74="","",IF(AND('miRNA Table'!$F$4="YES",'miRNA Table'!$F$6="YES"),Y74-Y$103,Y74))</f>
        <v/>
      </c>
      <c r="AX74" s="148" t="str">
        <f>IF(Z74="","",IF(AND('miRNA Table'!$F$4="YES",'miRNA Table'!$F$6="YES"),Z74-Z$103,Z74))</f>
        <v/>
      </c>
      <c r="AY74" s="148" t="str">
        <f>IF(AA74="","",IF(AND('miRNA Table'!$F$4="YES",'miRNA Table'!$F$6="YES"),AA74-AA$103,AA74))</f>
        <v/>
      </c>
      <c r="AZ74" s="149" t="str">
        <f>IF(AB74="","",IF(AND('miRNA Table'!$F$4="YES",'miRNA Table'!$F$6="YES"),AB74-AB$103,AB74))</f>
        <v/>
      </c>
      <c r="BY74" s="111" t="str">
        <f t="shared" si="77"/>
        <v>hsa-miR-143-3p</v>
      </c>
      <c r="BZ74" s="112" t="s">
        <v>102</v>
      </c>
      <c r="CA74" s="113">
        <f t="shared" si="78"/>
        <v>-1.3016666666666694</v>
      </c>
      <c r="CB74" s="113">
        <f t="shared" si="79"/>
        <v>-1.3666666666666671</v>
      </c>
      <c r="CC74" s="113">
        <f t="shared" si="80"/>
        <v>-1.3733333333333313</v>
      </c>
      <c r="CD74" s="113" t="str">
        <f t="shared" si="81"/>
        <v/>
      </c>
      <c r="CE74" s="113" t="str">
        <f t="shared" si="82"/>
        <v/>
      </c>
      <c r="CF74" s="113" t="str">
        <f t="shared" si="83"/>
        <v/>
      </c>
      <c r="CG74" s="113" t="str">
        <f t="shared" si="84"/>
        <v/>
      </c>
      <c r="CH74" s="113" t="str">
        <f t="shared" si="85"/>
        <v/>
      </c>
      <c r="CI74" s="113" t="str">
        <f t="shared" si="86"/>
        <v/>
      </c>
      <c r="CJ74" s="113" t="str">
        <f t="shared" si="87"/>
        <v/>
      </c>
      <c r="CK74" s="113" t="str">
        <f t="shared" si="88"/>
        <v/>
      </c>
      <c r="CL74" s="113" t="str">
        <f t="shared" si="89"/>
        <v/>
      </c>
      <c r="CM74" s="113">
        <f t="shared" si="90"/>
        <v>-1.1933333333333351</v>
      </c>
      <c r="CN74" s="113">
        <f t="shared" si="91"/>
        <v>-1.1416666666666657</v>
      </c>
      <c r="CO74" s="113">
        <f t="shared" si="92"/>
        <v>-1.4349999999999987</v>
      </c>
      <c r="CP74" s="113" t="str">
        <f t="shared" si="93"/>
        <v/>
      </c>
      <c r="CQ74" s="113" t="str">
        <f t="shared" si="94"/>
        <v/>
      </c>
      <c r="CR74" s="113" t="str">
        <f t="shared" si="95"/>
        <v/>
      </c>
      <c r="CS74" s="113" t="str">
        <f t="shared" si="96"/>
        <v/>
      </c>
      <c r="CT74" s="113" t="str">
        <f t="shared" si="97"/>
        <v/>
      </c>
      <c r="CU74" s="113" t="str">
        <f t="shared" si="98"/>
        <v/>
      </c>
      <c r="CV74" s="113" t="str">
        <f t="shared" si="99"/>
        <v/>
      </c>
      <c r="CW74" s="113" t="str">
        <f t="shared" si="100"/>
        <v/>
      </c>
      <c r="CX74" s="113" t="str">
        <f t="shared" si="101"/>
        <v/>
      </c>
      <c r="CY74" s="80">
        <f t="shared" si="102"/>
        <v>-1.3472222222222225</v>
      </c>
      <c r="CZ74" s="80">
        <f t="shared" si="103"/>
        <v>-1.2566666666666666</v>
      </c>
      <c r="DA74" s="114" t="str">
        <f t="shared" si="104"/>
        <v>hsa-miR-143-3p</v>
      </c>
      <c r="DB74" s="112" t="s">
        <v>192</v>
      </c>
      <c r="DC74" s="115">
        <f t="shared" si="67"/>
        <v>2.4651350179944345</v>
      </c>
      <c r="DD74" s="115">
        <f t="shared" si="68"/>
        <v>2.5787406168791591</v>
      </c>
      <c r="DE74" s="115">
        <f t="shared" si="69"/>
        <v>2.5906845037838901</v>
      </c>
      <c r="DF74" s="115" t="str">
        <f t="shared" si="70"/>
        <v/>
      </c>
      <c r="DG74" s="115" t="str">
        <f t="shared" si="71"/>
        <v/>
      </c>
      <c r="DH74" s="115" t="str">
        <f t="shared" si="72"/>
        <v/>
      </c>
      <c r="DI74" s="115" t="str">
        <f t="shared" si="73"/>
        <v/>
      </c>
      <c r="DJ74" s="115" t="str">
        <f t="shared" si="74"/>
        <v/>
      </c>
      <c r="DK74" s="115" t="str">
        <f t="shared" si="75"/>
        <v/>
      </c>
      <c r="DL74" s="115" t="str">
        <f t="shared" si="76"/>
        <v/>
      </c>
      <c r="DM74" s="115" t="str">
        <f t="shared" si="105"/>
        <v/>
      </c>
      <c r="DN74" s="115" t="str">
        <f t="shared" si="106"/>
        <v/>
      </c>
      <c r="DO74" s="115">
        <f t="shared" si="109"/>
        <v>2.2868049739338141</v>
      </c>
      <c r="DP74" s="115">
        <f t="shared" si="65"/>
        <v>2.2063576443274915</v>
      </c>
      <c r="DQ74" s="115">
        <f t="shared" si="65"/>
        <v>2.7038216660562493</v>
      </c>
      <c r="DR74" s="115" t="str">
        <f t="shared" si="65"/>
        <v/>
      </c>
      <c r="DS74" s="115" t="str">
        <f t="shared" si="65"/>
        <v/>
      </c>
      <c r="DT74" s="115" t="str">
        <f t="shared" si="65"/>
        <v/>
      </c>
      <c r="DU74" s="115" t="str">
        <f t="shared" si="50"/>
        <v/>
      </c>
      <c r="DV74" s="115" t="str">
        <f t="shared" si="50"/>
        <v/>
      </c>
      <c r="DW74" s="115" t="str">
        <f t="shared" si="50"/>
        <v/>
      </c>
      <c r="DX74" s="115" t="str">
        <f t="shared" si="48"/>
        <v/>
      </c>
      <c r="DY74" s="115" t="str">
        <f t="shared" si="107"/>
        <v/>
      </c>
      <c r="DZ74" s="115" t="str">
        <f t="shared" si="108"/>
        <v/>
      </c>
    </row>
    <row r="75" spans="1:130" ht="15" customHeight="1" x14ac:dyDescent="0.25">
      <c r="A75" s="119" t="str">
        <f>'miRNA Table'!C74</f>
        <v>hsa-miR-215-5p</v>
      </c>
      <c r="B75" s="112" t="s">
        <v>103</v>
      </c>
      <c r="C75" s="113">
        <f>IF('Test Sample Data'!C74="","",IF(SUM('Test Sample Data'!C$3:C$98)&gt;10,IF(AND(ISNUMBER('Test Sample Data'!C74),'Test Sample Data'!C74&lt;$C$101,'Test Sample Data'!C74&gt;0),'Test Sample Data'!C74,$C$101),""))</f>
        <v>28.88</v>
      </c>
      <c r="D75" s="113">
        <f>IF('Test Sample Data'!D74="","",IF(SUM('Test Sample Data'!D$3:D$98)&gt;10,IF(AND(ISNUMBER('Test Sample Data'!D74),'Test Sample Data'!D74&lt;$C$101,'Test Sample Data'!D74&gt;0),'Test Sample Data'!D74,$C$101),""))</f>
        <v>29.09</v>
      </c>
      <c r="E75" s="113">
        <f>IF('Test Sample Data'!E74="","",IF(SUM('Test Sample Data'!E$3:E$98)&gt;10,IF(AND(ISNUMBER('Test Sample Data'!E74),'Test Sample Data'!E74&lt;$C$101,'Test Sample Data'!E74&gt;0),'Test Sample Data'!E74,$C$101),""))</f>
        <v>28.98</v>
      </c>
      <c r="F75" s="113" t="str">
        <f>IF('Test Sample Data'!F74="","",IF(SUM('Test Sample Data'!F$3:F$98)&gt;10,IF(AND(ISNUMBER('Test Sample Data'!F74),'Test Sample Data'!F74&lt;$C$101,'Test Sample Data'!F74&gt;0),'Test Sample Data'!F74,$C$101),""))</f>
        <v/>
      </c>
      <c r="G75" s="113" t="str">
        <f>IF('Test Sample Data'!G74="","",IF(SUM('Test Sample Data'!G$3:G$98)&gt;10,IF(AND(ISNUMBER('Test Sample Data'!G74),'Test Sample Data'!G74&lt;$C$101,'Test Sample Data'!G74&gt;0),'Test Sample Data'!G74,$C$101),""))</f>
        <v/>
      </c>
      <c r="H75" s="113" t="str">
        <f>IF('Test Sample Data'!H74="","",IF(SUM('Test Sample Data'!H$3:H$98)&gt;10,IF(AND(ISNUMBER('Test Sample Data'!H74),'Test Sample Data'!H74&lt;$C$101,'Test Sample Data'!H74&gt;0),'Test Sample Data'!H74,$C$101),""))</f>
        <v/>
      </c>
      <c r="I75" s="113" t="str">
        <f>IF('Test Sample Data'!I74="","",IF(SUM('Test Sample Data'!I$3:I$98)&gt;10,IF(AND(ISNUMBER('Test Sample Data'!I74),'Test Sample Data'!I74&lt;$C$101,'Test Sample Data'!I74&gt;0),'Test Sample Data'!I74,$C$101),""))</f>
        <v/>
      </c>
      <c r="J75" s="113" t="str">
        <f>IF('Test Sample Data'!J74="","",IF(SUM('Test Sample Data'!J$3:J$98)&gt;10,IF(AND(ISNUMBER('Test Sample Data'!J74),'Test Sample Data'!J74&lt;$C$101,'Test Sample Data'!J74&gt;0),'Test Sample Data'!J74,$C$101),""))</f>
        <v/>
      </c>
      <c r="K75" s="113" t="str">
        <f>IF('Test Sample Data'!K74="","",IF(SUM('Test Sample Data'!K$3:K$98)&gt;10,IF(AND(ISNUMBER('Test Sample Data'!K74),'Test Sample Data'!K74&lt;$C$101,'Test Sample Data'!K74&gt;0),'Test Sample Data'!K74,$C$101),""))</f>
        <v/>
      </c>
      <c r="L75" s="113" t="str">
        <f>IF('Test Sample Data'!L74="","",IF(SUM('Test Sample Data'!L$3:L$98)&gt;10,IF(AND(ISNUMBER('Test Sample Data'!L74),'Test Sample Data'!L74&lt;$C$101,'Test Sample Data'!L74&gt;0),'Test Sample Data'!L74,$C$101),""))</f>
        <v/>
      </c>
      <c r="M75" s="113" t="str">
        <f>IF('Test Sample Data'!M74="","",IF(SUM('Test Sample Data'!M$3:M$98)&gt;10,IF(AND(ISNUMBER('Test Sample Data'!M74),'Test Sample Data'!M74&lt;$C$101,'Test Sample Data'!M74&gt;0),'Test Sample Data'!M74,$C$101),""))</f>
        <v/>
      </c>
      <c r="N75" s="113" t="str">
        <f>IF('Test Sample Data'!N74="","",IF(SUM('Test Sample Data'!N$3:N$98)&gt;10,IF(AND(ISNUMBER('Test Sample Data'!N74),'Test Sample Data'!N74&lt;$C$101,'Test Sample Data'!N74&gt;0),'Test Sample Data'!N74,$C$101),""))</f>
        <v/>
      </c>
      <c r="O75" s="112" t="str">
        <f>'miRNA Table'!C74</f>
        <v>hsa-miR-215-5p</v>
      </c>
      <c r="P75" s="112" t="s">
        <v>103</v>
      </c>
      <c r="Q75" s="113">
        <f>IF('Control Sample Data'!C74="","",IF(SUM('Control Sample Data'!C$3:C$98)&gt;10,IF(AND(ISNUMBER('Control Sample Data'!C74),'Control Sample Data'!C74&lt;$C$101,'Control Sample Data'!C74&gt;0),'Control Sample Data'!C74,$C$101),""))</f>
        <v>31.03</v>
      </c>
      <c r="R75" s="113">
        <f>IF('Control Sample Data'!D74="","",IF(SUM('Control Sample Data'!D$3:D$98)&gt;10,IF(AND(ISNUMBER('Control Sample Data'!D74),'Control Sample Data'!D74&lt;$C$101,'Control Sample Data'!D74&gt;0),'Control Sample Data'!D74,$C$101),""))</f>
        <v>31.22</v>
      </c>
      <c r="S75" s="113">
        <f>IF('Control Sample Data'!E74="","",IF(SUM('Control Sample Data'!E$3:E$98)&gt;10,IF(AND(ISNUMBER('Control Sample Data'!E74),'Control Sample Data'!E74&lt;$C$101,'Control Sample Data'!E74&gt;0),'Control Sample Data'!E74,$C$101),""))</f>
        <v>31.44</v>
      </c>
      <c r="T75" s="113" t="str">
        <f>IF('Control Sample Data'!F74="","",IF(SUM('Control Sample Data'!F$3:F$98)&gt;10,IF(AND(ISNUMBER('Control Sample Data'!F74),'Control Sample Data'!F74&lt;$C$101,'Control Sample Data'!F74&gt;0),'Control Sample Data'!F74,$C$101),""))</f>
        <v/>
      </c>
      <c r="U75" s="113" t="str">
        <f>IF('Control Sample Data'!G74="","",IF(SUM('Control Sample Data'!G$3:G$98)&gt;10,IF(AND(ISNUMBER('Control Sample Data'!G74),'Control Sample Data'!G74&lt;$C$101,'Control Sample Data'!G74&gt;0),'Control Sample Data'!G74,$C$101),""))</f>
        <v/>
      </c>
      <c r="V75" s="113" t="str">
        <f>IF('Control Sample Data'!H74="","",IF(SUM('Control Sample Data'!H$3:H$98)&gt;10,IF(AND(ISNUMBER('Control Sample Data'!H74),'Control Sample Data'!H74&lt;$C$101,'Control Sample Data'!H74&gt;0),'Control Sample Data'!H74,$C$101),""))</f>
        <v/>
      </c>
      <c r="W75" s="113" t="str">
        <f>IF('Control Sample Data'!I74="","",IF(SUM('Control Sample Data'!I$3:I$98)&gt;10,IF(AND(ISNUMBER('Control Sample Data'!I74),'Control Sample Data'!I74&lt;$C$101,'Control Sample Data'!I74&gt;0),'Control Sample Data'!I74,$C$101),""))</f>
        <v/>
      </c>
      <c r="X75" s="113" t="str">
        <f>IF('Control Sample Data'!J74="","",IF(SUM('Control Sample Data'!J$3:J$98)&gt;10,IF(AND(ISNUMBER('Control Sample Data'!J74),'Control Sample Data'!J74&lt;$C$101,'Control Sample Data'!J74&gt;0),'Control Sample Data'!J74,$C$101),""))</f>
        <v/>
      </c>
      <c r="Y75" s="113" t="str">
        <f>IF('Control Sample Data'!K74="","",IF(SUM('Control Sample Data'!K$3:K$98)&gt;10,IF(AND(ISNUMBER('Control Sample Data'!K74),'Control Sample Data'!K74&lt;$C$101,'Control Sample Data'!K74&gt;0),'Control Sample Data'!K74,$C$101),""))</f>
        <v/>
      </c>
      <c r="Z75" s="113" t="str">
        <f>IF('Control Sample Data'!L74="","",IF(SUM('Control Sample Data'!L$3:L$98)&gt;10,IF(AND(ISNUMBER('Control Sample Data'!L74),'Control Sample Data'!L74&lt;$C$101,'Control Sample Data'!L74&gt;0),'Control Sample Data'!L74,$C$101),""))</f>
        <v/>
      </c>
      <c r="AA75" s="113" t="str">
        <f>IF('Control Sample Data'!M74="","",IF(SUM('Control Sample Data'!M$3:M$98)&gt;10,IF(AND(ISNUMBER('Control Sample Data'!M74),'Control Sample Data'!M74&lt;$C$101,'Control Sample Data'!M74&gt;0),'Control Sample Data'!M74,$C$101),""))</f>
        <v/>
      </c>
      <c r="AB75" s="144" t="str">
        <f>IF('Control Sample Data'!N74="","",IF(SUM('Control Sample Data'!N$3:N$98)&gt;10,IF(AND(ISNUMBER('Control Sample Data'!N74),'Control Sample Data'!N74&lt;$C$101,'Control Sample Data'!N74&gt;0),'Control Sample Data'!N74,$C$101),""))</f>
        <v/>
      </c>
      <c r="AC75" s="147">
        <f>IF(C75="","",IF(AND('miRNA Table'!$F$4="YES",'miRNA Table'!$F$6="YES"),C75-C$103,C75))</f>
        <v>28.88</v>
      </c>
      <c r="AD75" s="148">
        <f>IF(D75="","",IF(AND('miRNA Table'!$F$4="YES",'miRNA Table'!$F$6="YES"),D75-D$103,D75))</f>
        <v>29.09</v>
      </c>
      <c r="AE75" s="148">
        <f>IF(E75="","",IF(AND('miRNA Table'!$F$4="YES",'miRNA Table'!$F$6="YES"),E75-E$103,E75))</f>
        <v>28.98</v>
      </c>
      <c r="AF75" s="148" t="str">
        <f>IF(F75="","",IF(AND('miRNA Table'!$F$4="YES",'miRNA Table'!$F$6="YES"),F75-F$103,F75))</f>
        <v/>
      </c>
      <c r="AG75" s="148" t="str">
        <f>IF(G75="","",IF(AND('miRNA Table'!$F$4="YES",'miRNA Table'!$F$6="YES"),G75-G$103,G75))</f>
        <v/>
      </c>
      <c r="AH75" s="148" t="str">
        <f>IF(H75="","",IF(AND('miRNA Table'!$F$4="YES",'miRNA Table'!$F$6="YES"),H75-H$103,H75))</f>
        <v/>
      </c>
      <c r="AI75" s="148" t="str">
        <f>IF(I75="","",IF(AND('miRNA Table'!$F$4="YES",'miRNA Table'!$F$6="YES"),I75-I$103,I75))</f>
        <v/>
      </c>
      <c r="AJ75" s="148" t="str">
        <f>IF(J75="","",IF(AND('miRNA Table'!$F$4="YES",'miRNA Table'!$F$6="YES"),J75-J$103,J75))</f>
        <v/>
      </c>
      <c r="AK75" s="148" t="str">
        <f>IF(K75="","",IF(AND('miRNA Table'!$F$4="YES",'miRNA Table'!$F$6="YES"),K75-K$103,K75))</f>
        <v/>
      </c>
      <c r="AL75" s="148" t="str">
        <f>IF(L75="","",IF(AND('miRNA Table'!$F$4="YES",'miRNA Table'!$F$6="YES"),L75-L$103,L75))</f>
        <v/>
      </c>
      <c r="AM75" s="148" t="str">
        <f>IF(M75="","",IF(AND('miRNA Table'!$F$4="YES",'miRNA Table'!$F$6="YES"),M75-M$103,M75))</f>
        <v/>
      </c>
      <c r="AN75" s="149" t="str">
        <f>IF(N75="","",IF(AND('miRNA Table'!$F$4="YES",'miRNA Table'!$F$6="YES"),N75-N$103,N75))</f>
        <v/>
      </c>
      <c r="AO75" s="147">
        <f>IF(Q75="","",IF(AND('miRNA Table'!$F$4="YES",'miRNA Table'!$F$6="YES"),Q75-Q$103,Q75))</f>
        <v>31.03</v>
      </c>
      <c r="AP75" s="148">
        <f>IF(R75="","",IF(AND('miRNA Table'!$F$4="YES",'miRNA Table'!$F$6="YES"),R75-R$103,R75))</f>
        <v>31.22</v>
      </c>
      <c r="AQ75" s="148">
        <f>IF(S75="","",IF(AND('miRNA Table'!$F$4="YES",'miRNA Table'!$F$6="YES"),S75-S$103,S75))</f>
        <v>31.44</v>
      </c>
      <c r="AR75" s="148" t="str">
        <f>IF(T75="","",IF(AND('miRNA Table'!$F$4="YES",'miRNA Table'!$F$6="YES"),T75-T$103,T75))</f>
        <v/>
      </c>
      <c r="AS75" s="148" t="str">
        <f>IF(U75="","",IF(AND('miRNA Table'!$F$4="YES",'miRNA Table'!$F$6="YES"),U75-U$103,U75))</f>
        <v/>
      </c>
      <c r="AT75" s="148" t="str">
        <f>IF(V75="","",IF(AND('miRNA Table'!$F$4="YES",'miRNA Table'!$F$6="YES"),V75-V$103,V75))</f>
        <v/>
      </c>
      <c r="AU75" s="148" t="str">
        <f>IF(W75="","",IF(AND('miRNA Table'!$F$4="YES",'miRNA Table'!$F$6="YES"),W75-W$103,W75))</f>
        <v/>
      </c>
      <c r="AV75" s="148" t="str">
        <f>IF(X75="","",IF(AND('miRNA Table'!$F$4="YES",'miRNA Table'!$F$6="YES"),X75-X$103,X75))</f>
        <v/>
      </c>
      <c r="AW75" s="148" t="str">
        <f>IF(Y75="","",IF(AND('miRNA Table'!$F$4="YES",'miRNA Table'!$F$6="YES"),Y75-Y$103,Y75))</f>
        <v/>
      </c>
      <c r="AX75" s="148" t="str">
        <f>IF(Z75="","",IF(AND('miRNA Table'!$F$4="YES",'miRNA Table'!$F$6="YES"),Z75-Z$103,Z75))</f>
        <v/>
      </c>
      <c r="AY75" s="148" t="str">
        <f>IF(AA75="","",IF(AND('miRNA Table'!$F$4="YES",'miRNA Table'!$F$6="YES"),AA75-AA$103,AA75))</f>
        <v/>
      </c>
      <c r="AZ75" s="149" t="str">
        <f>IF(AB75="","",IF(AND('miRNA Table'!$F$4="YES",'miRNA Table'!$F$6="YES"),AB75-AB$103,AB75))</f>
        <v/>
      </c>
      <c r="BY75" s="111" t="str">
        <f t="shared" si="77"/>
        <v>hsa-miR-215-5p</v>
      </c>
      <c r="BZ75" s="112" t="s">
        <v>103</v>
      </c>
      <c r="CA75" s="113">
        <f t="shared" si="78"/>
        <v>9.3483333333333292</v>
      </c>
      <c r="CB75" s="113">
        <f t="shared" si="79"/>
        <v>9.4633333333333312</v>
      </c>
      <c r="CC75" s="113">
        <f t="shared" si="80"/>
        <v>9.3966666666666683</v>
      </c>
      <c r="CD75" s="113" t="str">
        <f t="shared" si="81"/>
        <v/>
      </c>
      <c r="CE75" s="113" t="str">
        <f t="shared" si="82"/>
        <v/>
      </c>
      <c r="CF75" s="113" t="str">
        <f t="shared" si="83"/>
        <v/>
      </c>
      <c r="CG75" s="113" t="str">
        <f t="shared" si="84"/>
        <v/>
      </c>
      <c r="CH75" s="113" t="str">
        <f t="shared" si="85"/>
        <v/>
      </c>
      <c r="CI75" s="113" t="str">
        <f t="shared" si="86"/>
        <v/>
      </c>
      <c r="CJ75" s="113" t="str">
        <f t="shared" si="87"/>
        <v/>
      </c>
      <c r="CK75" s="113" t="str">
        <f t="shared" si="88"/>
        <v/>
      </c>
      <c r="CL75" s="113" t="str">
        <f t="shared" si="89"/>
        <v/>
      </c>
      <c r="CM75" s="113">
        <f t="shared" si="90"/>
        <v>11.176666666666666</v>
      </c>
      <c r="CN75" s="113">
        <f t="shared" si="91"/>
        <v>11.488333333333333</v>
      </c>
      <c r="CO75" s="113">
        <f t="shared" si="92"/>
        <v>11.545000000000002</v>
      </c>
      <c r="CP75" s="113" t="str">
        <f t="shared" si="93"/>
        <v/>
      </c>
      <c r="CQ75" s="113" t="str">
        <f t="shared" si="94"/>
        <v/>
      </c>
      <c r="CR75" s="113" t="str">
        <f t="shared" si="95"/>
        <v/>
      </c>
      <c r="CS75" s="113" t="str">
        <f t="shared" si="96"/>
        <v/>
      </c>
      <c r="CT75" s="113" t="str">
        <f t="shared" si="97"/>
        <v/>
      </c>
      <c r="CU75" s="113" t="str">
        <f t="shared" si="98"/>
        <v/>
      </c>
      <c r="CV75" s="113" t="str">
        <f t="shared" si="99"/>
        <v/>
      </c>
      <c r="CW75" s="113" t="str">
        <f t="shared" si="100"/>
        <v/>
      </c>
      <c r="CX75" s="113" t="str">
        <f t="shared" si="101"/>
        <v/>
      </c>
      <c r="CY75" s="80">
        <f t="shared" si="102"/>
        <v>9.4027777777777768</v>
      </c>
      <c r="CZ75" s="80">
        <f t="shared" si="103"/>
        <v>11.403333333333334</v>
      </c>
      <c r="DA75" s="114" t="str">
        <f t="shared" si="104"/>
        <v>hsa-miR-215-5p</v>
      </c>
      <c r="DB75" s="112" t="s">
        <v>193</v>
      </c>
      <c r="DC75" s="115">
        <f t="shared" si="67"/>
        <v>1.534162126446128E-3</v>
      </c>
      <c r="DD75" s="115">
        <f t="shared" si="68"/>
        <v>1.4166181693513454E-3</v>
      </c>
      <c r="DE75" s="115">
        <f t="shared" si="69"/>
        <v>1.4836158830425757E-3</v>
      </c>
      <c r="DF75" s="115" t="str">
        <f t="shared" si="70"/>
        <v/>
      </c>
      <c r="DG75" s="115" t="str">
        <f t="shared" si="71"/>
        <v/>
      </c>
      <c r="DH75" s="115" t="str">
        <f t="shared" si="72"/>
        <v/>
      </c>
      <c r="DI75" s="115" t="str">
        <f t="shared" si="73"/>
        <v/>
      </c>
      <c r="DJ75" s="115" t="str">
        <f t="shared" si="74"/>
        <v/>
      </c>
      <c r="DK75" s="115" t="str">
        <f t="shared" si="75"/>
        <v/>
      </c>
      <c r="DL75" s="115" t="str">
        <f t="shared" si="76"/>
        <v/>
      </c>
      <c r="DM75" s="115" t="str">
        <f t="shared" si="105"/>
        <v/>
      </c>
      <c r="DN75" s="115" t="str">
        <f t="shared" si="106"/>
        <v/>
      </c>
      <c r="DO75" s="115">
        <f t="shared" si="109"/>
        <v>4.32004312099437E-4</v>
      </c>
      <c r="DP75" s="115">
        <f t="shared" si="65"/>
        <v>3.4807037927799136E-4</v>
      </c>
      <c r="DQ75" s="115">
        <f t="shared" si="65"/>
        <v>3.3466377074699733E-4</v>
      </c>
      <c r="DR75" s="115" t="str">
        <f t="shared" si="65"/>
        <v/>
      </c>
      <c r="DS75" s="115" t="str">
        <f t="shared" si="65"/>
        <v/>
      </c>
      <c r="DT75" s="115" t="str">
        <f t="shared" si="65"/>
        <v/>
      </c>
      <c r="DU75" s="115" t="str">
        <f t="shared" si="50"/>
        <v/>
      </c>
      <c r="DV75" s="115" t="str">
        <f t="shared" si="50"/>
        <v/>
      </c>
      <c r="DW75" s="115" t="str">
        <f t="shared" si="50"/>
        <v/>
      </c>
      <c r="DX75" s="115" t="str">
        <f t="shared" si="48"/>
        <v/>
      </c>
      <c r="DY75" s="115" t="str">
        <f t="shared" si="107"/>
        <v/>
      </c>
      <c r="DZ75" s="115" t="str">
        <f t="shared" si="108"/>
        <v/>
      </c>
    </row>
    <row r="76" spans="1:130" ht="15" customHeight="1" x14ac:dyDescent="0.25">
      <c r="A76" s="119" t="str">
        <f>'miRNA Table'!C75</f>
        <v>hsa-miR-19a-3p</v>
      </c>
      <c r="B76" s="112" t="s">
        <v>104</v>
      </c>
      <c r="C76" s="113">
        <f>IF('Test Sample Data'!C75="","",IF(SUM('Test Sample Data'!C$3:C$98)&gt;10,IF(AND(ISNUMBER('Test Sample Data'!C75),'Test Sample Data'!C75&lt;$C$101,'Test Sample Data'!C75&gt;0),'Test Sample Data'!C75,$C$101),""))</f>
        <v>28.56</v>
      </c>
      <c r="D76" s="113">
        <f>IF('Test Sample Data'!D75="","",IF(SUM('Test Sample Data'!D$3:D$98)&gt;10,IF(AND(ISNUMBER('Test Sample Data'!D75),'Test Sample Data'!D75&lt;$C$101,'Test Sample Data'!D75&gt;0),'Test Sample Data'!D75,$C$101),""))</f>
        <v>28.4</v>
      </c>
      <c r="E76" s="113">
        <f>IF('Test Sample Data'!E75="","",IF(SUM('Test Sample Data'!E$3:E$98)&gt;10,IF(AND(ISNUMBER('Test Sample Data'!E75),'Test Sample Data'!E75&lt;$C$101,'Test Sample Data'!E75&gt;0),'Test Sample Data'!E75,$C$101),""))</f>
        <v>28.45</v>
      </c>
      <c r="F76" s="113" t="str">
        <f>IF('Test Sample Data'!F75="","",IF(SUM('Test Sample Data'!F$3:F$98)&gt;10,IF(AND(ISNUMBER('Test Sample Data'!F75),'Test Sample Data'!F75&lt;$C$101,'Test Sample Data'!F75&gt;0),'Test Sample Data'!F75,$C$101),""))</f>
        <v/>
      </c>
      <c r="G76" s="113" t="str">
        <f>IF('Test Sample Data'!G75="","",IF(SUM('Test Sample Data'!G$3:G$98)&gt;10,IF(AND(ISNUMBER('Test Sample Data'!G75),'Test Sample Data'!G75&lt;$C$101,'Test Sample Data'!G75&gt;0),'Test Sample Data'!G75,$C$101),""))</f>
        <v/>
      </c>
      <c r="H76" s="113" t="str">
        <f>IF('Test Sample Data'!H75="","",IF(SUM('Test Sample Data'!H$3:H$98)&gt;10,IF(AND(ISNUMBER('Test Sample Data'!H75),'Test Sample Data'!H75&lt;$C$101,'Test Sample Data'!H75&gt;0),'Test Sample Data'!H75,$C$101),""))</f>
        <v/>
      </c>
      <c r="I76" s="113" t="str">
        <f>IF('Test Sample Data'!I75="","",IF(SUM('Test Sample Data'!I$3:I$98)&gt;10,IF(AND(ISNUMBER('Test Sample Data'!I75),'Test Sample Data'!I75&lt;$C$101,'Test Sample Data'!I75&gt;0),'Test Sample Data'!I75,$C$101),""))</f>
        <v/>
      </c>
      <c r="J76" s="113" t="str">
        <f>IF('Test Sample Data'!J75="","",IF(SUM('Test Sample Data'!J$3:J$98)&gt;10,IF(AND(ISNUMBER('Test Sample Data'!J75),'Test Sample Data'!J75&lt;$C$101,'Test Sample Data'!J75&gt;0),'Test Sample Data'!J75,$C$101),""))</f>
        <v/>
      </c>
      <c r="K76" s="113" t="str">
        <f>IF('Test Sample Data'!K75="","",IF(SUM('Test Sample Data'!K$3:K$98)&gt;10,IF(AND(ISNUMBER('Test Sample Data'!K75),'Test Sample Data'!K75&lt;$C$101,'Test Sample Data'!K75&gt;0),'Test Sample Data'!K75,$C$101),""))</f>
        <v/>
      </c>
      <c r="L76" s="113" t="str">
        <f>IF('Test Sample Data'!L75="","",IF(SUM('Test Sample Data'!L$3:L$98)&gt;10,IF(AND(ISNUMBER('Test Sample Data'!L75),'Test Sample Data'!L75&lt;$C$101,'Test Sample Data'!L75&gt;0),'Test Sample Data'!L75,$C$101),""))</f>
        <v/>
      </c>
      <c r="M76" s="113" t="str">
        <f>IF('Test Sample Data'!M75="","",IF(SUM('Test Sample Data'!M$3:M$98)&gt;10,IF(AND(ISNUMBER('Test Sample Data'!M75),'Test Sample Data'!M75&lt;$C$101,'Test Sample Data'!M75&gt;0),'Test Sample Data'!M75,$C$101),""))</f>
        <v/>
      </c>
      <c r="N76" s="113" t="str">
        <f>IF('Test Sample Data'!N75="","",IF(SUM('Test Sample Data'!N$3:N$98)&gt;10,IF(AND(ISNUMBER('Test Sample Data'!N75),'Test Sample Data'!N75&lt;$C$101,'Test Sample Data'!N75&gt;0),'Test Sample Data'!N75,$C$101),""))</f>
        <v/>
      </c>
      <c r="O76" s="112" t="str">
        <f>'miRNA Table'!C75</f>
        <v>hsa-miR-19a-3p</v>
      </c>
      <c r="P76" s="112" t="s">
        <v>104</v>
      </c>
      <c r="Q76" s="113">
        <f>IF('Control Sample Data'!C75="","",IF(SUM('Control Sample Data'!C$3:C$98)&gt;10,IF(AND(ISNUMBER('Control Sample Data'!C75),'Control Sample Data'!C75&lt;$C$101,'Control Sample Data'!C75&gt;0),'Control Sample Data'!C75,$C$101),""))</f>
        <v>28.25</v>
      </c>
      <c r="R76" s="113">
        <f>IF('Control Sample Data'!D75="","",IF(SUM('Control Sample Data'!D$3:D$98)&gt;10,IF(AND(ISNUMBER('Control Sample Data'!D75),'Control Sample Data'!D75&lt;$C$101,'Control Sample Data'!D75&gt;0),'Control Sample Data'!D75,$C$101),""))</f>
        <v>27.77</v>
      </c>
      <c r="S76" s="113">
        <f>IF('Control Sample Data'!E75="","",IF(SUM('Control Sample Data'!E$3:E$98)&gt;10,IF(AND(ISNUMBER('Control Sample Data'!E75),'Control Sample Data'!E75&lt;$C$101,'Control Sample Data'!E75&gt;0),'Control Sample Data'!E75,$C$101),""))</f>
        <v>28.31</v>
      </c>
      <c r="T76" s="113" t="str">
        <f>IF('Control Sample Data'!F75="","",IF(SUM('Control Sample Data'!F$3:F$98)&gt;10,IF(AND(ISNUMBER('Control Sample Data'!F75),'Control Sample Data'!F75&lt;$C$101,'Control Sample Data'!F75&gt;0),'Control Sample Data'!F75,$C$101),""))</f>
        <v/>
      </c>
      <c r="U76" s="113" t="str">
        <f>IF('Control Sample Data'!G75="","",IF(SUM('Control Sample Data'!G$3:G$98)&gt;10,IF(AND(ISNUMBER('Control Sample Data'!G75),'Control Sample Data'!G75&lt;$C$101,'Control Sample Data'!G75&gt;0),'Control Sample Data'!G75,$C$101),""))</f>
        <v/>
      </c>
      <c r="V76" s="113" t="str">
        <f>IF('Control Sample Data'!H75="","",IF(SUM('Control Sample Data'!H$3:H$98)&gt;10,IF(AND(ISNUMBER('Control Sample Data'!H75),'Control Sample Data'!H75&lt;$C$101,'Control Sample Data'!H75&gt;0),'Control Sample Data'!H75,$C$101),""))</f>
        <v/>
      </c>
      <c r="W76" s="113" t="str">
        <f>IF('Control Sample Data'!I75="","",IF(SUM('Control Sample Data'!I$3:I$98)&gt;10,IF(AND(ISNUMBER('Control Sample Data'!I75),'Control Sample Data'!I75&lt;$C$101,'Control Sample Data'!I75&gt;0),'Control Sample Data'!I75,$C$101),""))</f>
        <v/>
      </c>
      <c r="X76" s="113" t="str">
        <f>IF('Control Sample Data'!J75="","",IF(SUM('Control Sample Data'!J$3:J$98)&gt;10,IF(AND(ISNUMBER('Control Sample Data'!J75),'Control Sample Data'!J75&lt;$C$101,'Control Sample Data'!J75&gt;0),'Control Sample Data'!J75,$C$101),""))</f>
        <v/>
      </c>
      <c r="Y76" s="113" t="str">
        <f>IF('Control Sample Data'!K75="","",IF(SUM('Control Sample Data'!K$3:K$98)&gt;10,IF(AND(ISNUMBER('Control Sample Data'!K75),'Control Sample Data'!K75&lt;$C$101,'Control Sample Data'!K75&gt;0),'Control Sample Data'!K75,$C$101),""))</f>
        <v/>
      </c>
      <c r="Z76" s="113" t="str">
        <f>IF('Control Sample Data'!L75="","",IF(SUM('Control Sample Data'!L$3:L$98)&gt;10,IF(AND(ISNUMBER('Control Sample Data'!L75),'Control Sample Data'!L75&lt;$C$101,'Control Sample Data'!L75&gt;0),'Control Sample Data'!L75,$C$101),""))</f>
        <v/>
      </c>
      <c r="AA76" s="113" t="str">
        <f>IF('Control Sample Data'!M75="","",IF(SUM('Control Sample Data'!M$3:M$98)&gt;10,IF(AND(ISNUMBER('Control Sample Data'!M75),'Control Sample Data'!M75&lt;$C$101,'Control Sample Data'!M75&gt;0),'Control Sample Data'!M75,$C$101),""))</f>
        <v/>
      </c>
      <c r="AB76" s="144" t="str">
        <f>IF('Control Sample Data'!N75="","",IF(SUM('Control Sample Data'!N$3:N$98)&gt;10,IF(AND(ISNUMBER('Control Sample Data'!N75),'Control Sample Data'!N75&lt;$C$101,'Control Sample Data'!N75&gt;0),'Control Sample Data'!N75,$C$101),""))</f>
        <v/>
      </c>
      <c r="AC76" s="147">
        <f>IF(C76="","",IF(AND('miRNA Table'!$F$4="YES",'miRNA Table'!$F$6="YES"),C76-C$103,C76))</f>
        <v>28.56</v>
      </c>
      <c r="AD76" s="148">
        <f>IF(D76="","",IF(AND('miRNA Table'!$F$4="YES",'miRNA Table'!$F$6="YES"),D76-D$103,D76))</f>
        <v>28.4</v>
      </c>
      <c r="AE76" s="148">
        <f>IF(E76="","",IF(AND('miRNA Table'!$F$4="YES",'miRNA Table'!$F$6="YES"),E76-E$103,E76))</f>
        <v>28.45</v>
      </c>
      <c r="AF76" s="148" t="str">
        <f>IF(F76="","",IF(AND('miRNA Table'!$F$4="YES",'miRNA Table'!$F$6="YES"),F76-F$103,F76))</f>
        <v/>
      </c>
      <c r="AG76" s="148" t="str">
        <f>IF(G76="","",IF(AND('miRNA Table'!$F$4="YES",'miRNA Table'!$F$6="YES"),G76-G$103,G76))</f>
        <v/>
      </c>
      <c r="AH76" s="148" t="str">
        <f>IF(H76="","",IF(AND('miRNA Table'!$F$4="YES",'miRNA Table'!$F$6="YES"),H76-H$103,H76))</f>
        <v/>
      </c>
      <c r="AI76" s="148" t="str">
        <f>IF(I76="","",IF(AND('miRNA Table'!$F$4="YES",'miRNA Table'!$F$6="YES"),I76-I$103,I76))</f>
        <v/>
      </c>
      <c r="AJ76" s="148" t="str">
        <f>IF(J76="","",IF(AND('miRNA Table'!$F$4="YES",'miRNA Table'!$F$6="YES"),J76-J$103,J76))</f>
        <v/>
      </c>
      <c r="AK76" s="148" t="str">
        <f>IF(K76="","",IF(AND('miRNA Table'!$F$4="YES",'miRNA Table'!$F$6="YES"),K76-K$103,K76))</f>
        <v/>
      </c>
      <c r="AL76" s="148" t="str">
        <f>IF(L76="","",IF(AND('miRNA Table'!$F$4="YES",'miRNA Table'!$F$6="YES"),L76-L$103,L76))</f>
        <v/>
      </c>
      <c r="AM76" s="148" t="str">
        <f>IF(M76="","",IF(AND('miRNA Table'!$F$4="YES",'miRNA Table'!$F$6="YES"),M76-M$103,M76))</f>
        <v/>
      </c>
      <c r="AN76" s="149" t="str">
        <f>IF(N76="","",IF(AND('miRNA Table'!$F$4="YES",'miRNA Table'!$F$6="YES"),N76-N$103,N76))</f>
        <v/>
      </c>
      <c r="AO76" s="147">
        <f>IF(Q76="","",IF(AND('miRNA Table'!$F$4="YES",'miRNA Table'!$F$6="YES"),Q76-Q$103,Q76))</f>
        <v>28.25</v>
      </c>
      <c r="AP76" s="148">
        <f>IF(R76="","",IF(AND('miRNA Table'!$F$4="YES",'miRNA Table'!$F$6="YES"),R76-R$103,R76))</f>
        <v>27.77</v>
      </c>
      <c r="AQ76" s="148">
        <f>IF(S76="","",IF(AND('miRNA Table'!$F$4="YES",'miRNA Table'!$F$6="YES"),S76-S$103,S76))</f>
        <v>28.31</v>
      </c>
      <c r="AR76" s="148" t="str">
        <f>IF(T76="","",IF(AND('miRNA Table'!$F$4="YES",'miRNA Table'!$F$6="YES"),T76-T$103,T76))</f>
        <v/>
      </c>
      <c r="AS76" s="148" t="str">
        <f>IF(U76="","",IF(AND('miRNA Table'!$F$4="YES",'miRNA Table'!$F$6="YES"),U76-U$103,U76))</f>
        <v/>
      </c>
      <c r="AT76" s="148" t="str">
        <f>IF(V76="","",IF(AND('miRNA Table'!$F$4="YES",'miRNA Table'!$F$6="YES"),V76-V$103,V76))</f>
        <v/>
      </c>
      <c r="AU76" s="148" t="str">
        <f>IF(W76="","",IF(AND('miRNA Table'!$F$4="YES",'miRNA Table'!$F$6="YES"),W76-W$103,W76))</f>
        <v/>
      </c>
      <c r="AV76" s="148" t="str">
        <f>IF(X76="","",IF(AND('miRNA Table'!$F$4="YES",'miRNA Table'!$F$6="YES"),X76-X$103,X76))</f>
        <v/>
      </c>
      <c r="AW76" s="148" t="str">
        <f>IF(Y76="","",IF(AND('miRNA Table'!$F$4="YES",'miRNA Table'!$F$6="YES"),Y76-Y$103,Y76))</f>
        <v/>
      </c>
      <c r="AX76" s="148" t="str">
        <f>IF(Z76="","",IF(AND('miRNA Table'!$F$4="YES",'miRNA Table'!$F$6="YES"),Z76-Z$103,Z76))</f>
        <v/>
      </c>
      <c r="AY76" s="148" t="str">
        <f>IF(AA76="","",IF(AND('miRNA Table'!$F$4="YES",'miRNA Table'!$F$6="YES"),AA76-AA$103,AA76))</f>
        <v/>
      </c>
      <c r="AZ76" s="149" t="str">
        <f>IF(AB76="","",IF(AND('miRNA Table'!$F$4="YES",'miRNA Table'!$F$6="YES"),AB76-AB$103,AB76))</f>
        <v/>
      </c>
      <c r="BY76" s="111" t="str">
        <f t="shared" si="77"/>
        <v>hsa-miR-19a-3p</v>
      </c>
      <c r="BZ76" s="112" t="s">
        <v>104</v>
      </c>
      <c r="CA76" s="113">
        <f t="shared" si="78"/>
        <v>9.0283333333333289</v>
      </c>
      <c r="CB76" s="113">
        <f t="shared" si="79"/>
        <v>8.7733333333333299</v>
      </c>
      <c r="CC76" s="113">
        <f t="shared" si="80"/>
        <v>8.8666666666666671</v>
      </c>
      <c r="CD76" s="113" t="str">
        <f t="shared" si="81"/>
        <v/>
      </c>
      <c r="CE76" s="113" t="str">
        <f t="shared" si="82"/>
        <v/>
      </c>
      <c r="CF76" s="113" t="str">
        <f t="shared" si="83"/>
        <v/>
      </c>
      <c r="CG76" s="113" t="str">
        <f t="shared" si="84"/>
        <v/>
      </c>
      <c r="CH76" s="113" t="str">
        <f t="shared" si="85"/>
        <v/>
      </c>
      <c r="CI76" s="113" t="str">
        <f t="shared" si="86"/>
        <v/>
      </c>
      <c r="CJ76" s="113" t="str">
        <f t="shared" si="87"/>
        <v/>
      </c>
      <c r="CK76" s="113" t="str">
        <f t="shared" si="88"/>
        <v/>
      </c>
      <c r="CL76" s="113" t="str">
        <f t="shared" si="89"/>
        <v/>
      </c>
      <c r="CM76" s="113">
        <f t="shared" si="90"/>
        <v>8.3966666666666647</v>
      </c>
      <c r="CN76" s="113">
        <f t="shared" si="91"/>
        <v>8.038333333333334</v>
      </c>
      <c r="CO76" s="113">
        <f t="shared" si="92"/>
        <v>8.4149999999999991</v>
      </c>
      <c r="CP76" s="113" t="str">
        <f t="shared" si="93"/>
        <v/>
      </c>
      <c r="CQ76" s="113" t="str">
        <f t="shared" si="94"/>
        <v/>
      </c>
      <c r="CR76" s="113" t="str">
        <f t="shared" si="95"/>
        <v/>
      </c>
      <c r="CS76" s="113" t="str">
        <f t="shared" si="96"/>
        <v/>
      </c>
      <c r="CT76" s="113" t="str">
        <f t="shared" si="97"/>
        <v/>
      </c>
      <c r="CU76" s="113" t="str">
        <f t="shared" si="98"/>
        <v/>
      </c>
      <c r="CV76" s="113" t="str">
        <f t="shared" si="99"/>
        <v/>
      </c>
      <c r="CW76" s="113" t="str">
        <f t="shared" si="100"/>
        <v/>
      </c>
      <c r="CX76" s="113" t="str">
        <f t="shared" si="101"/>
        <v/>
      </c>
      <c r="CY76" s="80">
        <f t="shared" si="102"/>
        <v>8.8894444444444414</v>
      </c>
      <c r="CZ76" s="80">
        <f t="shared" si="103"/>
        <v>8.2833333333333332</v>
      </c>
      <c r="DA76" s="114" t="str">
        <f t="shared" si="104"/>
        <v>hsa-miR-19a-3p</v>
      </c>
      <c r="DB76" s="112" t="s">
        <v>194</v>
      </c>
      <c r="DC76" s="115">
        <f t="shared" si="67"/>
        <v>1.9151414494105602E-3</v>
      </c>
      <c r="DD76" s="115">
        <f t="shared" si="68"/>
        <v>2.2854067445431982E-3</v>
      </c>
      <c r="DE76" s="115">
        <f t="shared" si="69"/>
        <v>2.1422362884660658E-3</v>
      </c>
      <c r="DF76" s="115" t="str">
        <f t="shared" si="70"/>
        <v/>
      </c>
      <c r="DG76" s="115" t="str">
        <f t="shared" si="71"/>
        <v/>
      </c>
      <c r="DH76" s="115" t="str">
        <f t="shared" si="72"/>
        <v/>
      </c>
      <c r="DI76" s="115" t="str">
        <f t="shared" si="73"/>
        <v/>
      </c>
      <c r="DJ76" s="115" t="str">
        <f t="shared" si="74"/>
        <v/>
      </c>
      <c r="DK76" s="115" t="str">
        <f t="shared" si="75"/>
        <v/>
      </c>
      <c r="DL76" s="115" t="str">
        <f t="shared" si="76"/>
        <v/>
      </c>
      <c r="DM76" s="115" t="str">
        <f t="shared" si="105"/>
        <v/>
      </c>
      <c r="DN76" s="115" t="str">
        <f t="shared" si="106"/>
        <v/>
      </c>
      <c r="DO76" s="115">
        <f t="shared" si="109"/>
        <v>2.96723176608516E-3</v>
      </c>
      <c r="DP76" s="115">
        <f t="shared" si="65"/>
        <v>3.8038252022200561E-3</v>
      </c>
      <c r="DQ76" s="115">
        <f t="shared" si="65"/>
        <v>2.9297636509488666E-3</v>
      </c>
      <c r="DR76" s="115" t="str">
        <f t="shared" si="65"/>
        <v/>
      </c>
      <c r="DS76" s="115" t="str">
        <f t="shared" si="65"/>
        <v/>
      </c>
      <c r="DT76" s="115" t="str">
        <f t="shared" si="65"/>
        <v/>
      </c>
      <c r="DU76" s="115" t="str">
        <f t="shared" si="50"/>
        <v/>
      </c>
      <c r="DV76" s="115" t="str">
        <f t="shared" si="50"/>
        <v/>
      </c>
      <c r="DW76" s="115" t="str">
        <f t="shared" si="50"/>
        <v/>
      </c>
      <c r="DX76" s="115" t="str">
        <f t="shared" si="48"/>
        <v/>
      </c>
      <c r="DY76" s="115" t="str">
        <f t="shared" si="107"/>
        <v/>
      </c>
      <c r="DZ76" s="115" t="str">
        <f t="shared" si="108"/>
        <v/>
      </c>
    </row>
    <row r="77" spans="1:130" ht="15" customHeight="1" x14ac:dyDescent="0.25">
      <c r="A77" s="119" t="str">
        <f>'miRNA Table'!C76</f>
        <v>hsa-miR-193a-5p</v>
      </c>
      <c r="B77" s="112" t="s">
        <v>105</v>
      </c>
      <c r="C77" s="113">
        <f>IF('Test Sample Data'!C76="","",IF(SUM('Test Sample Data'!C$3:C$98)&gt;10,IF(AND(ISNUMBER('Test Sample Data'!C76),'Test Sample Data'!C76&lt;$C$101,'Test Sample Data'!C76&gt;0),'Test Sample Data'!C76,$C$101),""))</f>
        <v>17.89</v>
      </c>
      <c r="D77" s="113">
        <f>IF('Test Sample Data'!D76="","",IF(SUM('Test Sample Data'!D$3:D$98)&gt;10,IF(AND(ISNUMBER('Test Sample Data'!D76),'Test Sample Data'!D76&lt;$C$101,'Test Sample Data'!D76&gt;0),'Test Sample Data'!D76,$C$101),""))</f>
        <v>18.02</v>
      </c>
      <c r="E77" s="113">
        <f>IF('Test Sample Data'!E76="","",IF(SUM('Test Sample Data'!E$3:E$98)&gt;10,IF(AND(ISNUMBER('Test Sample Data'!E76),'Test Sample Data'!E76&lt;$C$101,'Test Sample Data'!E76&gt;0),'Test Sample Data'!E76,$C$101),""))</f>
        <v>17.82</v>
      </c>
      <c r="F77" s="113" t="str">
        <f>IF('Test Sample Data'!F76="","",IF(SUM('Test Sample Data'!F$3:F$98)&gt;10,IF(AND(ISNUMBER('Test Sample Data'!F76),'Test Sample Data'!F76&lt;$C$101,'Test Sample Data'!F76&gt;0),'Test Sample Data'!F76,$C$101),""))</f>
        <v/>
      </c>
      <c r="G77" s="113" t="str">
        <f>IF('Test Sample Data'!G76="","",IF(SUM('Test Sample Data'!G$3:G$98)&gt;10,IF(AND(ISNUMBER('Test Sample Data'!G76),'Test Sample Data'!G76&lt;$C$101,'Test Sample Data'!G76&gt;0),'Test Sample Data'!G76,$C$101),""))</f>
        <v/>
      </c>
      <c r="H77" s="113" t="str">
        <f>IF('Test Sample Data'!H76="","",IF(SUM('Test Sample Data'!H$3:H$98)&gt;10,IF(AND(ISNUMBER('Test Sample Data'!H76),'Test Sample Data'!H76&lt;$C$101,'Test Sample Data'!H76&gt;0),'Test Sample Data'!H76,$C$101),""))</f>
        <v/>
      </c>
      <c r="I77" s="113" t="str">
        <f>IF('Test Sample Data'!I76="","",IF(SUM('Test Sample Data'!I$3:I$98)&gt;10,IF(AND(ISNUMBER('Test Sample Data'!I76),'Test Sample Data'!I76&lt;$C$101,'Test Sample Data'!I76&gt;0),'Test Sample Data'!I76,$C$101),""))</f>
        <v/>
      </c>
      <c r="J77" s="113" t="str">
        <f>IF('Test Sample Data'!J76="","",IF(SUM('Test Sample Data'!J$3:J$98)&gt;10,IF(AND(ISNUMBER('Test Sample Data'!J76),'Test Sample Data'!J76&lt;$C$101,'Test Sample Data'!J76&gt;0),'Test Sample Data'!J76,$C$101),""))</f>
        <v/>
      </c>
      <c r="K77" s="113" t="str">
        <f>IF('Test Sample Data'!K76="","",IF(SUM('Test Sample Data'!K$3:K$98)&gt;10,IF(AND(ISNUMBER('Test Sample Data'!K76),'Test Sample Data'!K76&lt;$C$101,'Test Sample Data'!K76&gt;0),'Test Sample Data'!K76,$C$101),""))</f>
        <v/>
      </c>
      <c r="L77" s="113" t="str">
        <f>IF('Test Sample Data'!L76="","",IF(SUM('Test Sample Data'!L$3:L$98)&gt;10,IF(AND(ISNUMBER('Test Sample Data'!L76),'Test Sample Data'!L76&lt;$C$101,'Test Sample Data'!L76&gt;0),'Test Sample Data'!L76,$C$101),""))</f>
        <v/>
      </c>
      <c r="M77" s="113" t="str">
        <f>IF('Test Sample Data'!M76="","",IF(SUM('Test Sample Data'!M$3:M$98)&gt;10,IF(AND(ISNUMBER('Test Sample Data'!M76),'Test Sample Data'!M76&lt;$C$101,'Test Sample Data'!M76&gt;0),'Test Sample Data'!M76,$C$101),""))</f>
        <v/>
      </c>
      <c r="N77" s="113" t="str">
        <f>IF('Test Sample Data'!N76="","",IF(SUM('Test Sample Data'!N$3:N$98)&gt;10,IF(AND(ISNUMBER('Test Sample Data'!N76),'Test Sample Data'!N76&lt;$C$101,'Test Sample Data'!N76&gt;0),'Test Sample Data'!N76,$C$101),""))</f>
        <v/>
      </c>
      <c r="O77" s="112" t="str">
        <f>'miRNA Table'!C76</f>
        <v>hsa-miR-193a-5p</v>
      </c>
      <c r="P77" s="112" t="s">
        <v>105</v>
      </c>
      <c r="Q77" s="113">
        <f>IF('Control Sample Data'!C76="","",IF(SUM('Control Sample Data'!C$3:C$98)&gt;10,IF(AND(ISNUMBER('Control Sample Data'!C76),'Control Sample Data'!C76&lt;$C$101,'Control Sample Data'!C76&gt;0),'Control Sample Data'!C76,$C$101),""))</f>
        <v>22.99</v>
      </c>
      <c r="R77" s="113">
        <f>IF('Control Sample Data'!D76="","",IF(SUM('Control Sample Data'!D$3:D$98)&gt;10,IF(AND(ISNUMBER('Control Sample Data'!D76),'Control Sample Data'!D76&lt;$C$101,'Control Sample Data'!D76&gt;0),'Control Sample Data'!D76,$C$101),""))</f>
        <v>22.89</v>
      </c>
      <c r="S77" s="113">
        <f>IF('Control Sample Data'!E76="","",IF(SUM('Control Sample Data'!E$3:E$98)&gt;10,IF(AND(ISNUMBER('Control Sample Data'!E76),'Control Sample Data'!E76&lt;$C$101,'Control Sample Data'!E76&gt;0),'Control Sample Data'!E76,$C$101),""))</f>
        <v>23.23</v>
      </c>
      <c r="T77" s="113" t="str">
        <f>IF('Control Sample Data'!F76="","",IF(SUM('Control Sample Data'!F$3:F$98)&gt;10,IF(AND(ISNUMBER('Control Sample Data'!F76),'Control Sample Data'!F76&lt;$C$101,'Control Sample Data'!F76&gt;0),'Control Sample Data'!F76,$C$101),""))</f>
        <v/>
      </c>
      <c r="U77" s="113" t="str">
        <f>IF('Control Sample Data'!G76="","",IF(SUM('Control Sample Data'!G$3:G$98)&gt;10,IF(AND(ISNUMBER('Control Sample Data'!G76),'Control Sample Data'!G76&lt;$C$101,'Control Sample Data'!G76&gt;0),'Control Sample Data'!G76,$C$101),""))</f>
        <v/>
      </c>
      <c r="V77" s="113" t="str">
        <f>IF('Control Sample Data'!H76="","",IF(SUM('Control Sample Data'!H$3:H$98)&gt;10,IF(AND(ISNUMBER('Control Sample Data'!H76),'Control Sample Data'!H76&lt;$C$101,'Control Sample Data'!H76&gt;0),'Control Sample Data'!H76,$C$101),""))</f>
        <v/>
      </c>
      <c r="W77" s="113" t="str">
        <f>IF('Control Sample Data'!I76="","",IF(SUM('Control Sample Data'!I$3:I$98)&gt;10,IF(AND(ISNUMBER('Control Sample Data'!I76),'Control Sample Data'!I76&lt;$C$101,'Control Sample Data'!I76&gt;0),'Control Sample Data'!I76,$C$101),""))</f>
        <v/>
      </c>
      <c r="X77" s="113" t="str">
        <f>IF('Control Sample Data'!J76="","",IF(SUM('Control Sample Data'!J$3:J$98)&gt;10,IF(AND(ISNUMBER('Control Sample Data'!J76),'Control Sample Data'!J76&lt;$C$101,'Control Sample Data'!J76&gt;0),'Control Sample Data'!J76,$C$101),""))</f>
        <v/>
      </c>
      <c r="Y77" s="113" t="str">
        <f>IF('Control Sample Data'!K76="","",IF(SUM('Control Sample Data'!K$3:K$98)&gt;10,IF(AND(ISNUMBER('Control Sample Data'!K76),'Control Sample Data'!K76&lt;$C$101,'Control Sample Data'!K76&gt;0),'Control Sample Data'!K76,$C$101),""))</f>
        <v/>
      </c>
      <c r="Z77" s="113" t="str">
        <f>IF('Control Sample Data'!L76="","",IF(SUM('Control Sample Data'!L$3:L$98)&gt;10,IF(AND(ISNUMBER('Control Sample Data'!L76),'Control Sample Data'!L76&lt;$C$101,'Control Sample Data'!L76&gt;0),'Control Sample Data'!L76,$C$101),""))</f>
        <v/>
      </c>
      <c r="AA77" s="113" t="str">
        <f>IF('Control Sample Data'!M76="","",IF(SUM('Control Sample Data'!M$3:M$98)&gt;10,IF(AND(ISNUMBER('Control Sample Data'!M76),'Control Sample Data'!M76&lt;$C$101,'Control Sample Data'!M76&gt;0),'Control Sample Data'!M76,$C$101),""))</f>
        <v/>
      </c>
      <c r="AB77" s="144" t="str">
        <f>IF('Control Sample Data'!N76="","",IF(SUM('Control Sample Data'!N$3:N$98)&gt;10,IF(AND(ISNUMBER('Control Sample Data'!N76),'Control Sample Data'!N76&lt;$C$101,'Control Sample Data'!N76&gt;0),'Control Sample Data'!N76,$C$101),""))</f>
        <v/>
      </c>
      <c r="AC77" s="147">
        <f>IF(C77="","",IF(AND('miRNA Table'!$F$4="YES",'miRNA Table'!$F$6="YES"),C77-C$103,C77))</f>
        <v>17.89</v>
      </c>
      <c r="AD77" s="148">
        <f>IF(D77="","",IF(AND('miRNA Table'!$F$4="YES",'miRNA Table'!$F$6="YES"),D77-D$103,D77))</f>
        <v>18.02</v>
      </c>
      <c r="AE77" s="148">
        <f>IF(E77="","",IF(AND('miRNA Table'!$F$4="YES",'miRNA Table'!$F$6="YES"),E77-E$103,E77))</f>
        <v>17.82</v>
      </c>
      <c r="AF77" s="148" t="str">
        <f>IF(F77="","",IF(AND('miRNA Table'!$F$4="YES",'miRNA Table'!$F$6="YES"),F77-F$103,F77))</f>
        <v/>
      </c>
      <c r="AG77" s="148" t="str">
        <f>IF(G77="","",IF(AND('miRNA Table'!$F$4="YES",'miRNA Table'!$F$6="YES"),G77-G$103,G77))</f>
        <v/>
      </c>
      <c r="AH77" s="148" t="str">
        <f>IF(H77="","",IF(AND('miRNA Table'!$F$4="YES",'miRNA Table'!$F$6="YES"),H77-H$103,H77))</f>
        <v/>
      </c>
      <c r="AI77" s="148" t="str">
        <f>IF(I77="","",IF(AND('miRNA Table'!$F$4="YES",'miRNA Table'!$F$6="YES"),I77-I$103,I77))</f>
        <v/>
      </c>
      <c r="AJ77" s="148" t="str">
        <f>IF(J77="","",IF(AND('miRNA Table'!$F$4="YES",'miRNA Table'!$F$6="YES"),J77-J$103,J77))</f>
        <v/>
      </c>
      <c r="AK77" s="148" t="str">
        <f>IF(K77="","",IF(AND('miRNA Table'!$F$4="YES",'miRNA Table'!$F$6="YES"),K77-K$103,K77))</f>
        <v/>
      </c>
      <c r="AL77" s="148" t="str">
        <f>IF(L77="","",IF(AND('miRNA Table'!$F$4="YES",'miRNA Table'!$F$6="YES"),L77-L$103,L77))</f>
        <v/>
      </c>
      <c r="AM77" s="148" t="str">
        <f>IF(M77="","",IF(AND('miRNA Table'!$F$4="YES",'miRNA Table'!$F$6="YES"),M77-M$103,M77))</f>
        <v/>
      </c>
      <c r="AN77" s="149" t="str">
        <f>IF(N77="","",IF(AND('miRNA Table'!$F$4="YES",'miRNA Table'!$F$6="YES"),N77-N$103,N77))</f>
        <v/>
      </c>
      <c r="AO77" s="147">
        <f>IF(Q77="","",IF(AND('miRNA Table'!$F$4="YES",'miRNA Table'!$F$6="YES"),Q77-Q$103,Q77))</f>
        <v>22.99</v>
      </c>
      <c r="AP77" s="148">
        <f>IF(R77="","",IF(AND('miRNA Table'!$F$4="YES",'miRNA Table'!$F$6="YES"),R77-R$103,R77))</f>
        <v>22.89</v>
      </c>
      <c r="AQ77" s="148">
        <f>IF(S77="","",IF(AND('miRNA Table'!$F$4="YES",'miRNA Table'!$F$6="YES"),S77-S$103,S77))</f>
        <v>23.23</v>
      </c>
      <c r="AR77" s="148" t="str">
        <f>IF(T77="","",IF(AND('miRNA Table'!$F$4="YES",'miRNA Table'!$F$6="YES"),T77-T$103,T77))</f>
        <v/>
      </c>
      <c r="AS77" s="148" t="str">
        <f>IF(U77="","",IF(AND('miRNA Table'!$F$4="YES",'miRNA Table'!$F$6="YES"),U77-U$103,U77))</f>
        <v/>
      </c>
      <c r="AT77" s="148" t="str">
        <f>IF(V77="","",IF(AND('miRNA Table'!$F$4="YES",'miRNA Table'!$F$6="YES"),V77-V$103,V77))</f>
        <v/>
      </c>
      <c r="AU77" s="148" t="str">
        <f>IF(W77="","",IF(AND('miRNA Table'!$F$4="YES",'miRNA Table'!$F$6="YES"),W77-W$103,W77))</f>
        <v/>
      </c>
      <c r="AV77" s="148" t="str">
        <f>IF(X77="","",IF(AND('miRNA Table'!$F$4="YES",'miRNA Table'!$F$6="YES"),X77-X$103,X77))</f>
        <v/>
      </c>
      <c r="AW77" s="148" t="str">
        <f>IF(Y77="","",IF(AND('miRNA Table'!$F$4="YES",'miRNA Table'!$F$6="YES"),Y77-Y$103,Y77))</f>
        <v/>
      </c>
      <c r="AX77" s="148" t="str">
        <f>IF(Z77="","",IF(AND('miRNA Table'!$F$4="YES",'miRNA Table'!$F$6="YES"),Z77-Z$103,Z77))</f>
        <v/>
      </c>
      <c r="AY77" s="148" t="str">
        <f>IF(AA77="","",IF(AND('miRNA Table'!$F$4="YES",'miRNA Table'!$F$6="YES"),AA77-AA$103,AA77))</f>
        <v/>
      </c>
      <c r="AZ77" s="149" t="str">
        <f>IF(AB77="","",IF(AND('miRNA Table'!$F$4="YES",'miRNA Table'!$F$6="YES"),AB77-AB$103,AB77))</f>
        <v/>
      </c>
      <c r="BY77" s="111" t="str">
        <f t="shared" si="77"/>
        <v>hsa-miR-193a-5p</v>
      </c>
      <c r="BZ77" s="112" t="s">
        <v>105</v>
      </c>
      <c r="CA77" s="113">
        <f t="shared" si="78"/>
        <v>-1.6416666666666693</v>
      </c>
      <c r="CB77" s="113">
        <f t="shared" si="79"/>
        <v>-1.6066666666666691</v>
      </c>
      <c r="CC77" s="113">
        <f t="shared" si="80"/>
        <v>-1.7633333333333319</v>
      </c>
      <c r="CD77" s="113" t="str">
        <f t="shared" si="81"/>
        <v/>
      </c>
      <c r="CE77" s="113" t="str">
        <f t="shared" si="82"/>
        <v/>
      </c>
      <c r="CF77" s="113" t="str">
        <f t="shared" si="83"/>
        <v/>
      </c>
      <c r="CG77" s="113" t="str">
        <f t="shared" si="84"/>
        <v/>
      </c>
      <c r="CH77" s="113" t="str">
        <f t="shared" si="85"/>
        <v/>
      </c>
      <c r="CI77" s="113" t="str">
        <f t="shared" si="86"/>
        <v/>
      </c>
      <c r="CJ77" s="113" t="str">
        <f t="shared" si="87"/>
        <v/>
      </c>
      <c r="CK77" s="113" t="str">
        <f t="shared" si="88"/>
        <v/>
      </c>
      <c r="CL77" s="113" t="str">
        <f t="shared" si="89"/>
        <v/>
      </c>
      <c r="CM77" s="113">
        <f t="shared" si="90"/>
        <v>3.1366666666666632</v>
      </c>
      <c r="CN77" s="113">
        <f t="shared" si="91"/>
        <v>3.158333333333335</v>
      </c>
      <c r="CO77" s="113">
        <f t="shared" si="92"/>
        <v>3.3350000000000009</v>
      </c>
      <c r="CP77" s="113" t="str">
        <f t="shared" si="93"/>
        <v/>
      </c>
      <c r="CQ77" s="113" t="str">
        <f t="shared" si="94"/>
        <v/>
      </c>
      <c r="CR77" s="113" t="str">
        <f t="shared" si="95"/>
        <v/>
      </c>
      <c r="CS77" s="113" t="str">
        <f t="shared" si="96"/>
        <v/>
      </c>
      <c r="CT77" s="113" t="str">
        <f t="shared" si="97"/>
        <v/>
      </c>
      <c r="CU77" s="113" t="str">
        <f t="shared" si="98"/>
        <v/>
      </c>
      <c r="CV77" s="113" t="str">
        <f t="shared" si="99"/>
        <v/>
      </c>
      <c r="CW77" s="113" t="str">
        <f t="shared" si="100"/>
        <v/>
      </c>
      <c r="CX77" s="113" t="str">
        <f t="shared" si="101"/>
        <v/>
      </c>
      <c r="CY77" s="80">
        <f t="shared" si="102"/>
        <v>-1.6705555555555567</v>
      </c>
      <c r="CZ77" s="80">
        <f t="shared" si="103"/>
        <v>3.2099999999999995</v>
      </c>
      <c r="DA77" s="114" t="str">
        <f t="shared" si="104"/>
        <v>hsa-miR-193a-5p</v>
      </c>
      <c r="DB77" s="112" t="s">
        <v>195</v>
      </c>
      <c r="DC77" s="115">
        <f t="shared" si="67"/>
        <v>3.1202609040534997</v>
      </c>
      <c r="DD77" s="115">
        <f t="shared" si="68"/>
        <v>3.0454737442645516</v>
      </c>
      <c r="DE77" s="115">
        <f t="shared" si="69"/>
        <v>3.3948158852364876</v>
      </c>
      <c r="DF77" s="115" t="str">
        <f t="shared" si="70"/>
        <v/>
      </c>
      <c r="DG77" s="115" t="str">
        <f t="shared" si="71"/>
        <v/>
      </c>
      <c r="DH77" s="115" t="str">
        <f t="shared" si="72"/>
        <v/>
      </c>
      <c r="DI77" s="115" t="str">
        <f t="shared" si="73"/>
        <v/>
      </c>
      <c r="DJ77" s="115" t="str">
        <f t="shared" si="74"/>
        <v/>
      </c>
      <c r="DK77" s="115" t="str">
        <f t="shared" si="75"/>
        <v/>
      </c>
      <c r="DL77" s="115" t="str">
        <f t="shared" si="76"/>
        <v/>
      </c>
      <c r="DM77" s="115" t="str">
        <f t="shared" si="105"/>
        <v/>
      </c>
      <c r="DN77" s="115" t="str">
        <f t="shared" si="106"/>
        <v/>
      </c>
      <c r="DO77" s="115">
        <f t="shared" si="109"/>
        <v>0.11370229924978545</v>
      </c>
      <c r="DP77" s="115">
        <f t="shared" si="65"/>
        <v>0.11200745523899394</v>
      </c>
      <c r="DQ77" s="115">
        <f t="shared" si="65"/>
        <v>9.909801707628553E-2</v>
      </c>
      <c r="DR77" s="115" t="str">
        <f t="shared" si="65"/>
        <v/>
      </c>
      <c r="DS77" s="115" t="str">
        <f t="shared" si="65"/>
        <v/>
      </c>
      <c r="DT77" s="115" t="str">
        <f t="shared" si="65"/>
        <v/>
      </c>
      <c r="DU77" s="115" t="str">
        <f t="shared" si="50"/>
        <v/>
      </c>
      <c r="DV77" s="115" t="str">
        <f t="shared" si="50"/>
        <v/>
      </c>
      <c r="DW77" s="115" t="str">
        <f t="shared" si="50"/>
        <v/>
      </c>
      <c r="DX77" s="115" t="str">
        <f t="shared" si="48"/>
        <v/>
      </c>
      <c r="DY77" s="115" t="str">
        <f t="shared" si="107"/>
        <v/>
      </c>
      <c r="DZ77" s="115" t="str">
        <f t="shared" si="108"/>
        <v/>
      </c>
    </row>
    <row r="78" spans="1:130" ht="15" customHeight="1" x14ac:dyDescent="0.25">
      <c r="A78" s="119" t="str">
        <f>'miRNA Table'!C77</f>
        <v>hsa-miR-18a-5p</v>
      </c>
      <c r="B78" s="112" t="s">
        <v>106</v>
      </c>
      <c r="C78" s="113">
        <f>IF('Test Sample Data'!C77="","",IF(SUM('Test Sample Data'!C$3:C$98)&gt;10,IF(AND(ISNUMBER('Test Sample Data'!C77),'Test Sample Data'!C77&lt;$C$101,'Test Sample Data'!C77&gt;0),'Test Sample Data'!C77,$C$101),""))</f>
        <v>30.63</v>
      </c>
      <c r="D78" s="113">
        <f>IF('Test Sample Data'!D77="","",IF(SUM('Test Sample Data'!D$3:D$98)&gt;10,IF(AND(ISNUMBER('Test Sample Data'!D77),'Test Sample Data'!D77&lt;$C$101,'Test Sample Data'!D77&gt;0),'Test Sample Data'!D77,$C$101),""))</f>
        <v>30.45</v>
      </c>
      <c r="E78" s="113">
        <f>IF('Test Sample Data'!E77="","",IF(SUM('Test Sample Data'!E$3:E$98)&gt;10,IF(AND(ISNUMBER('Test Sample Data'!E77),'Test Sample Data'!E77&lt;$C$101,'Test Sample Data'!E77&gt;0),'Test Sample Data'!E77,$C$101),""))</f>
        <v>30.09</v>
      </c>
      <c r="F78" s="113" t="str">
        <f>IF('Test Sample Data'!F77="","",IF(SUM('Test Sample Data'!F$3:F$98)&gt;10,IF(AND(ISNUMBER('Test Sample Data'!F77),'Test Sample Data'!F77&lt;$C$101,'Test Sample Data'!F77&gt;0),'Test Sample Data'!F77,$C$101),""))</f>
        <v/>
      </c>
      <c r="G78" s="113" t="str">
        <f>IF('Test Sample Data'!G77="","",IF(SUM('Test Sample Data'!G$3:G$98)&gt;10,IF(AND(ISNUMBER('Test Sample Data'!G77),'Test Sample Data'!G77&lt;$C$101,'Test Sample Data'!G77&gt;0),'Test Sample Data'!G77,$C$101),""))</f>
        <v/>
      </c>
      <c r="H78" s="113" t="str">
        <f>IF('Test Sample Data'!H77="","",IF(SUM('Test Sample Data'!H$3:H$98)&gt;10,IF(AND(ISNUMBER('Test Sample Data'!H77),'Test Sample Data'!H77&lt;$C$101,'Test Sample Data'!H77&gt;0),'Test Sample Data'!H77,$C$101),""))</f>
        <v/>
      </c>
      <c r="I78" s="113" t="str">
        <f>IF('Test Sample Data'!I77="","",IF(SUM('Test Sample Data'!I$3:I$98)&gt;10,IF(AND(ISNUMBER('Test Sample Data'!I77),'Test Sample Data'!I77&lt;$C$101,'Test Sample Data'!I77&gt;0),'Test Sample Data'!I77,$C$101),""))</f>
        <v/>
      </c>
      <c r="J78" s="113" t="str">
        <f>IF('Test Sample Data'!J77="","",IF(SUM('Test Sample Data'!J$3:J$98)&gt;10,IF(AND(ISNUMBER('Test Sample Data'!J77),'Test Sample Data'!J77&lt;$C$101,'Test Sample Data'!J77&gt;0),'Test Sample Data'!J77,$C$101),""))</f>
        <v/>
      </c>
      <c r="K78" s="113" t="str">
        <f>IF('Test Sample Data'!K77="","",IF(SUM('Test Sample Data'!K$3:K$98)&gt;10,IF(AND(ISNUMBER('Test Sample Data'!K77),'Test Sample Data'!K77&lt;$C$101,'Test Sample Data'!K77&gt;0),'Test Sample Data'!K77,$C$101),""))</f>
        <v/>
      </c>
      <c r="L78" s="113" t="str">
        <f>IF('Test Sample Data'!L77="","",IF(SUM('Test Sample Data'!L$3:L$98)&gt;10,IF(AND(ISNUMBER('Test Sample Data'!L77),'Test Sample Data'!L77&lt;$C$101,'Test Sample Data'!L77&gt;0),'Test Sample Data'!L77,$C$101),""))</f>
        <v/>
      </c>
      <c r="M78" s="113" t="str">
        <f>IF('Test Sample Data'!M77="","",IF(SUM('Test Sample Data'!M$3:M$98)&gt;10,IF(AND(ISNUMBER('Test Sample Data'!M77),'Test Sample Data'!M77&lt;$C$101,'Test Sample Data'!M77&gt;0),'Test Sample Data'!M77,$C$101),""))</f>
        <v/>
      </c>
      <c r="N78" s="113" t="str">
        <f>IF('Test Sample Data'!N77="","",IF(SUM('Test Sample Data'!N$3:N$98)&gt;10,IF(AND(ISNUMBER('Test Sample Data'!N77),'Test Sample Data'!N77&lt;$C$101,'Test Sample Data'!N77&gt;0),'Test Sample Data'!N77,$C$101),""))</f>
        <v/>
      </c>
      <c r="O78" s="112" t="str">
        <f>'miRNA Table'!C77</f>
        <v>hsa-miR-18a-5p</v>
      </c>
      <c r="P78" s="112" t="s">
        <v>106</v>
      </c>
      <c r="Q78" s="113">
        <f>IF('Control Sample Data'!C77="","",IF(SUM('Control Sample Data'!C$3:C$98)&gt;10,IF(AND(ISNUMBER('Control Sample Data'!C77),'Control Sample Data'!C77&lt;$C$101,'Control Sample Data'!C77&gt;0),'Control Sample Data'!C77,$C$101),""))</f>
        <v>34.1</v>
      </c>
      <c r="R78" s="113">
        <f>IF('Control Sample Data'!D77="","",IF(SUM('Control Sample Data'!D$3:D$98)&gt;10,IF(AND(ISNUMBER('Control Sample Data'!D77),'Control Sample Data'!D77&lt;$C$101,'Control Sample Data'!D77&gt;0),'Control Sample Data'!D77,$C$101),""))</f>
        <v>34.729999999999997</v>
      </c>
      <c r="S78" s="113">
        <f>IF('Control Sample Data'!E77="","",IF(SUM('Control Sample Data'!E$3:E$98)&gt;10,IF(AND(ISNUMBER('Control Sample Data'!E77),'Control Sample Data'!E77&lt;$C$101,'Control Sample Data'!E77&gt;0),'Control Sample Data'!E77,$C$101),""))</f>
        <v>33.92</v>
      </c>
      <c r="T78" s="113" t="str">
        <f>IF('Control Sample Data'!F77="","",IF(SUM('Control Sample Data'!F$3:F$98)&gt;10,IF(AND(ISNUMBER('Control Sample Data'!F77),'Control Sample Data'!F77&lt;$C$101,'Control Sample Data'!F77&gt;0),'Control Sample Data'!F77,$C$101),""))</f>
        <v/>
      </c>
      <c r="U78" s="113" t="str">
        <f>IF('Control Sample Data'!G77="","",IF(SUM('Control Sample Data'!G$3:G$98)&gt;10,IF(AND(ISNUMBER('Control Sample Data'!G77),'Control Sample Data'!G77&lt;$C$101,'Control Sample Data'!G77&gt;0),'Control Sample Data'!G77,$C$101),""))</f>
        <v/>
      </c>
      <c r="V78" s="113" t="str">
        <f>IF('Control Sample Data'!H77="","",IF(SUM('Control Sample Data'!H$3:H$98)&gt;10,IF(AND(ISNUMBER('Control Sample Data'!H77),'Control Sample Data'!H77&lt;$C$101,'Control Sample Data'!H77&gt;0),'Control Sample Data'!H77,$C$101),""))</f>
        <v/>
      </c>
      <c r="W78" s="113" t="str">
        <f>IF('Control Sample Data'!I77="","",IF(SUM('Control Sample Data'!I$3:I$98)&gt;10,IF(AND(ISNUMBER('Control Sample Data'!I77),'Control Sample Data'!I77&lt;$C$101,'Control Sample Data'!I77&gt;0),'Control Sample Data'!I77,$C$101),""))</f>
        <v/>
      </c>
      <c r="X78" s="113" t="str">
        <f>IF('Control Sample Data'!J77="","",IF(SUM('Control Sample Data'!J$3:J$98)&gt;10,IF(AND(ISNUMBER('Control Sample Data'!J77),'Control Sample Data'!J77&lt;$C$101,'Control Sample Data'!J77&gt;0),'Control Sample Data'!J77,$C$101),""))</f>
        <v/>
      </c>
      <c r="Y78" s="113" t="str">
        <f>IF('Control Sample Data'!K77="","",IF(SUM('Control Sample Data'!K$3:K$98)&gt;10,IF(AND(ISNUMBER('Control Sample Data'!K77),'Control Sample Data'!K77&lt;$C$101,'Control Sample Data'!K77&gt;0),'Control Sample Data'!K77,$C$101),""))</f>
        <v/>
      </c>
      <c r="Z78" s="113" t="str">
        <f>IF('Control Sample Data'!L77="","",IF(SUM('Control Sample Data'!L$3:L$98)&gt;10,IF(AND(ISNUMBER('Control Sample Data'!L77),'Control Sample Data'!L77&lt;$C$101,'Control Sample Data'!L77&gt;0),'Control Sample Data'!L77,$C$101),""))</f>
        <v/>
      </c>
      <c r="AA78" s="113" t="str">
        <f>IF('Control Sample Data'!M77="","",IF(SUM('Control Sample Data'!M$3:M$98)&gt;10,IF(AND(ISNUMBER('Control Sample Data'!M77),'Control Sample Data'!M77&lt;$C$101,'Control Sample Data'!M77&gt;0),'Control Sample Data'!M77,$C$101),""))</f>
        <v/>
      </c>
      <c r="AB78" s="144" t="str">
        <f>IF('Control Sample Data'!N77="","",IF(SUM('Control Sample Data'!N$3:N$98)&gt;10,IF(AND(ISNUMBER('Control Sample Data'!N77),'Control Sample Data'!N77&lt;$C$101,'Control Sample Data'!N77&gt;0),'Control Sample Data'!N77,$C$101),""))</f>
        <v/>
      </c>
      <c r="AC78" s="147">
        <f>IF(C78="","",IF(AND('miRNA Table'!$F$4="YES",'miRNA Table'!$F$6="YES"),C78-C$103,C78))</f>
        <v>30.63</v>
      </c>
      <c r="AD78" s="148">
        <f>IF(D78="","",IF(AND('miRNA Table'!$F$4="YES",'miRNA Table'!$F$6="YES"),D78-D$103,D78))</f>
        <v>30.45</v>
      </c>
      <c r="AE78" s="148">
        <f>IF(E78="","",IF(AND('miRNA Table'!$F$4="YES",'miRNA Table'!$F$6="YES"),E78-E$103,E78))</f>
        <v>30.09</v>
      </c>
      <c r="AF78" s="148" t="str">
        <f>IF(F78="","",IF(AND('miRNA Table'!$F$4="YES",'miRNA Table'!$F$6="YES"),F78-F$103,F78))</f>
        <v/>
      </c>
      <c r="AG78" s="148" t="str">
        <f>IF(G78="","",IF(AND('miRNA Table'!$F$4="YES",'miRNA Table'!$F$6="YES"),G78-G$103,G78))</f>
        <v/>
      </c>
      <c r="AH78" s="148" t="str">
        <f>IF(H78="","",IF(AND('miRNA Table'!$F$4="YES",'miRNA Table'!$F$6="YES"),H78-H$103,H78))</f>
        <v/>
      </c>
      <c r="AI78" s="148" t="str">
        <f>IF(I78="","",IF(AND('miRNA Table'!$F$4="YES",'miRNA Table'!$F$6="YES"),I78-I$103,I78))</f>
        <v/>
      </c>
      <c r="AJ78" s="148" t="str">
        <f>IF(J78="","",IF(AND('miRNA Table'!$F$4="YES",'miRNA Table'!$F$6="YES"),J78-J$103,J78))</f>
        <v/>
      </c>
      <c r="AK78" s="148" t="str">
        <f>IF(K78="","",IF(AND('miRNA Table'!$F$4="YES",'miRNA Table'!$F$6="YES"),K78-K$103,K78))</f>
        <v/>
      </c>
      <c r="AL78" s="148" t="str">
        <f>IF(L78="","",IF(AND('miRNA Table'!$F$4="YES",'miRNA Table'!$F$6="YES"),L78-L$103,L78))</f>
        <v/>
      </c>
      <c r="AM78" s="148" t="str">
        <f>IF(M78="","",IF(AND('miRNA Table'!$F$4="YES",'miRNA Table'!$F$6="YES"),M78-M$103,M78))</f>
        <v/>
      </c>
      <c r="AN78" s="149" t="str">
        <f>IF(N78="","",IF(AND('miRNA Table'!$F$4="YES",'miRNA Table'!$F$6="YES"),N78-N$103,N78))</f>
        <v/>
      </c>
      <c r="AO78" s="147">
        <f>IF(Q78="","",IF(AND('miRNA Table'!$F$4="YES",'miRNA Table'!$F$6="YES"),Q78-Q$103,Q78))</f>
        <v>34.1</v>
      </c>
      <c r="AP78" s="148">
        <f>IF(R78="","",IF(AND('miRNA Table'!$F$4="YES",'miRNA Table'!$F$6="YES"),R78-R$103,R78))</f>
        <v>34.729999999999997</v>
      </c>
      <c r="AQ78" s="148">
        <f>IF(S78="","",IF(AND('miRNA Table'!$F$4="YES",'miRNA Table'!$F$6="YES"),S78-S$103,S78))</f>
        <v>33.92</v>
      </c>
      <c r="AR78" s="148" t="str">
        <f>IF(T78="","",IF(AND('miRNA Table'!$F$4="YES",'miRNA Table'!$F$6="YES"),T78-T$103,T78))</f>
        <v/>
      </c>
      <c r="AS78" s="148" t="str">
        <f>IF(U78="","",IF(AND('miRNA Table'!$F$4="YES",'miRNA Table'!$F$6="YES"),U78-U$103,U78))</f>
        <v/>
      </c>
      <c r="AT78" s="148" t="str">
        <f>IF(V78="","",IF(AND('miRNA Table'!$F$4="YES",'miRNA Table'!$F$6="YES"),V78-V$103,V78))</f>
        <v/>
      </c>
      <c r="AU78" s="148" t="str">
        <f>IF(W78="","",IF(AND('miRNA Table'!$F$4="YES",'miRNA Table'!$F$6="YES"),W78-W$103,W78))</f>
        <v/>
      </c>
      <c r="AV78" s="148" t="str">
        <f>IF(X78="","",IF(AND('miRNA Table'!$F$4="YES",'miRNA Table'!$F$6="YES"),X78-X$103,X78))</f>
        <v/>
      </c>
      <c r="AW78" s="148" t="str">
        <f>IF(Y78="","",IF(AND('miRNA Table'!$F$4="YES",'miRNA Table'!$F$6="YES"),Y78-Y$103,Y78))</f>
        <v/>
      </c>
      <c r="AX78" s="148" t="str">
        <f>IF(Z78="","",IF(AND('miRNA Table'!$F$4="YES",'miRNA Table'!$F$6="YES"),Z78-Z$103,Z78))</f>
        <v/>
      </c>
      <c r="AY78" s="148" t="str">
        <f>IF(AA78="","",IF(AND('miRNA Table'!$F$4="YES",'miRNA Table'!$F$6="YES"),AA78-AA$103,AA78))</f>
        <v/>
      </c>
      <c r="AZ78" s="149" t="str">
        <f>IF(AB78="","",IF(AND('miRNA Table'!$F$4="YES",'miRNA Table'!$F$6="YES"),AB78-AB$103,AB78))</f>
        <v/>
      </c>
      <c r="BY78" s="111" t="str">
        <f t="shared" si="77"/>
        <v>hsa-miR-18a-5p</v>
      </c>
      <c r="BZ78" s="112" t="s">
        <v>106</v>
      </c>
      <c r="CA78" s="113">
        <f t="shared" si="78"/>
        <v>11.098333333333329</v>
      </c>
      <c r="CB78" s="113">
        <f t="shared" si="79"/>
        <v>10.823333333333331</v>
      </c>
      <c r="CC78" s="113">
        <f t="shared" si="80"/>
        <v>10.506666666666668</v>
      </c>
      <c r="CD78" s="113" t="str">
        <f t="shared" si="81"/>
        <v/>
      </c>
      <c r="CE78" s="113" t="str">
        <f t="shared" si="82"/>
        <v/>
      </c>
      <c r="CF78" s="113" t="str">
        <f t="shared" si="83"/>
        <v/>
      </c>
      <c r="CG78" s="113" t="str">
        <f t="shared" si="84"/>
        <v/>
      </c>
      <c r="CH78" s="113" t="str">
        <f t="shared" si="85"/>
        <v/>
      </c>
      <c r="CI78" s="113" t="str">
        <f t="shared" si="86"/>
        <v/>
      </c>
      <c r="CJ78" s="113" t="str">
        <f t="shared" si="87"/>
        <v/>
      </c>
      <c r="CK78" s="113" t="str">
        <f t="shared" si="88"/>
        <v/>
      </c>
      <c r="CL78" s="113" t="str">
        <f t="shared" si="89"/>
        <v/>
      </c>
      <c r="CM78" s="113">
        <f t="shared" si="90"/>
        <v>14.246666666666666</v>
      </c>
      <c r="CN78" s="113">
        <f t="shared" si="91"/>
        <v>14.998333333333331</v>
      </c>
      <c r="CO78" s="113">
        <f t="shared" si="92"/>
        <v>14.025000000000002</v>
      </c>
      <c r="CP78" s="113" t="str">
        <f t="shared" si="93"/>
        <v/>
      </c>
      <c r="CQ78" s="113" t="str">
        <f t="shared" si="94"/>
        <v/>
      </c>
      <c r="CR78" s="113" t="str">
        <f t="shared" si="95"/>
        <v/>
      </c>
      <c r="CS78" s="113" t="str">
        <f t="shared" si="96"/>
        <v/>
      </c>
      <c r="CT78" s="113" t="str">
        <f t="shared" si="97"/>
        <v/>
      </c>
      <c r="CU78" s="113" t="str">
        <f t="shared" si="98"/>
        <v/>
      </c>
      <c r="CV78" s="113" t="str">
        <f t="shared" si="99"/>
        <v/>
      </c>
      <c r="CW78" s="113" t="str">
        <f t="shared" si="100"/>
        <v/>
      </c>
      <c r="CX78" s="113" t="str">
        <f t="shared" si="101"/>
        <v/>
      </c>
      <c r="CY78" s="80">
        <f t="shared" si="102"/>
        <v>10.809444444444443</v>
      </c>
      <c r="CZ78" s="80">
        <f t="shared" si="103"/>
        <v>14.423333333333332</v>
      </c>
      <c r="DA78" s="114" t="str">
        <f t="shared" si="104"/>
        <v>hsa-miR-18a-5p</v>
      </c>
      <c r="DB78" s="112" t="s">
        <v>196</v>
      </c>
      <c r="DC78" s="115">
        <f t="shared" si="67"/>
        <v>4.5610912908436007E-4</v>
      </c>
      <c r="DD78" s="115">
        <f t="shared" si="68"/>
        <v>5.5188935023103446E-4</v>
      </c>
      <c r="DE78" s="115">
        <f t="shared" si="69"/>
        <v>6.873503828290961E-4</v>
      </c>
      <c r="DF78" s="115" t="str">
        <f t="shared" si="70"/>
        <v/>
      </c>
      <c r="DG78" s="115" t="str">
        <f t="shared" si="71"/>
        <v/>
      </c>
      <c r="DH78" s="115" t="str">
        <f t="shared" si="72"/>
        <v/>
      </c>
      <c r="DI78" s="115" t="str">
        <f t="shared" si="73"/>
        <v/>
      </c>
      <c r="DJ78" s="115" t="str">
        <f t="shared" si="74"/>
        <v/>
      </c>
      <c r="DK78" s="115" t="str">
        <f t="shared" si="75"/>
        <v/>
      </c>
      <c r="DL78" s="115" t="str">
        <f t="shared" si="76"/>
        <v/>
      </c>
      <c r="DM78" s="115" t="str">
        <f t="shared" si="105"/>
        <v/>
      </c>
      <c r="DN78" s="115" t="str">
        <f t="shared" si="106"/>
        <v/>
      </c>
      <c r="DO78" s="115">
        <f t="shared" si="109"/>
        <v>5.144296537809444E-5</v>
      </c>
      <c r="DP78" s="115">
        <f t="shared" si="65"/>
        <v>3.0552853785822289E-5</v>
      </c>
      <c r="DQ78" s="115">
        <f t="shared" si="65"/>
        <v>5.9986608797927887E-5</v>
      </c>
      <c r="DR78" s="115" t="str">
        <f t="shared" si="65"/>
        <v/>
      </c>
      <c r="DS78" s="115" t="str">
        <f t="shared" si="65"/>
        <v/>
      </c>
      <c r="DT78" s="115" t="str">
        <f t="shared" si="65"/>
        <v/>
      </c>
      <c r="DU78" s="115" t="str">
        <f t="shared" si="50"/>
        <v/>
      </c>
      <c r="DV78" s="115" t="str">
        <f t="shared" si="50"/>
        <v/>
      </c>
      <c r="DW78" s="115" t="str">
        <f t="shared" si="50"/>
        <v/>
      </c>
      <c r="DX78" s="115" t="str">
        <f t="shared" si="48"/>
        <v/>
      </c>
      <c r="DY78" s="115" t="str">
        <f t="shared" si="107"/>
        <v/>
      </c>
      <c r="DZ78" s="115" t="str">
        <f t="shared" si="108"/>
        <v/>
      </c>
    </row>
    <row r="79" spans="1:130" ht="15" customHeight="1" x14ac:dyDescent="0.25">
      <c r="A79" s="119" t="str">
        <f>'miRNA Table'!C78</f>
        <v>hsa-miR-125b-5p</v>
      </c>
      <c r="B79" s="112" t="s">
        <v>107</v>
      </c>
      <c r="C79" s="113">
        <f>IF('Test Sample Data'!C78="","",IF(SUM('Test Sample Data'!C$3:C$98)&gt;10,IF(AND(ISNUMBER('Test Sample Data'!C78),'Test Sample Data'!C78&lt;$C$101,'Test Sample Data'!C78&gt;0),'Test Sample Data'!C78,$C$101),""))</f>
        <v>26.31</v>
      </c>
      <c r="D79" s="113">
        <f>IF('Test Sample Data'!D78="","",IF(SUM('Test Sample Data'!D$3:D$98)&gt;10,IF(AND(ISNUMBER('Test Sample Data'!D78),'Test Sample Data'!D78&lt;$C$101,'Test Sample Data'!D78&gt;0),'Test Sample Data'!D78,$C$101),""))</f>
        <v>26.14</v>
      </c>
      <c r="E79" s="113">
        <f>IF('Test Sample Data'!E78="","",IF(SUM('Test Sample Data'!E$3:E$98)&gt;10,IF(AND(ISNUMBER('Test Sample Data'!E78),'Test Sample Data'!E78&lt;$C$101,'Test Sample Data'!E78&gt;0),'Test Sample Data'!E78,$C$101),""))</f>
        <v>26.02</v>
      </c>
      <c r="F79" s="113" t="str">
        <f>IF('Test Sample Data'!F78="","",IF(SUM('Test Sample Data'!F$3:F$98)&gt;10,IF(AND(ISNUMBER('Test Sample Data'!F78),'Test Sample Data'!F78&lt;$C$101,'Test Sample Data'!F78&gt;0),'Test Sample Data'!F78,$C$101),""))</f>
        <v/>
      </c>
      <c r="G79" s="113" t="str">
        <f>IF('Test Sample Data'!G78="","",IF(SUM('Test Sample Data'!G$3:G$98)&gt;10,IF(AND(ISNUMBER('Test Sample Data'!G78),'Test Sample Data'!G78&lt;$C$101,'Test Sample Data'!G78&gt;0),'Test Sample Data'!G78,$C$101),""))</f>
        <v/>
      </c>
      <c r="H79" s="113" t="str">
        <f>IF('Test Sample Data'!H78="","",IF(SUM('Test Sample Data'!H$3:H$98)&gt;10,IF(AND(ISNUMBER('Test Sample Data'!H78),'Test Sample Data'!H78&lt;$C$101,'Test Sample Data'!H78&gt;0),'Test Sample Data'!H78,$C$101),""))</f>
        <v/>
      </c>
      <c r="I79" s="113" t="str">
        <f>IF('Test Sample Data'!I78="","",IF(SUM('Test Sample Data'!I$3:I$98)&gt;10,IF(AND(ISNUMBER('Test Sample Data'!I78),'Test Sample Data'!I78&lt;$C$101,'Test Sample Data'!I78&gt;0),'Test Sample Data'!I78,$C$101),""))</f>
        <v/>
      </c>
      <c r="J79" s="113" t="str">
        <f>IF('Test Sample Data'!J78="","",IF(SUM('Test Sample Data'!J$3:J$98)&gt;10,IF(AND(ISNUMBER('Test Sample Data'!J78),'Test Sample Data'!J78&lt;$C$101,'Test Sample Data'!J78&gt;0),'Test Sample Data'!J78,$C$101),""))</f>
        <v/>
      </c>
      <c r="K79" s="113" t="str">
        <f>IF('Test Sample Data'!K78="","",IF(SUM('Test Sample Data'!K$3:K$98)&gt;10,IF(AND(ISNUMBER('Test Sample Data'!K78),'Test Sample Data'!K78&lt;$C$101,'Test Sample Data'!K78&gt;0),'Test Sample Data'!K78,$C$101),""))</f>
        <v/>
      </c>
      <c r="L79" s="113" t="str">
        <f>IF('Test Sample Data'!L78="","",IF(SUM('Test Sample Data'!L$3:L$98)&gt;10,IF(AND(ISNUMBER('Test Sample Data'!L78),'Test Sample Data'!L78&lt;$C$101,'Test Sample Data'!L78&gt;0),'Test Sample Data'!L78,$C$101),""))</f>
        <v/>
      </c>
      <c r="M79" s="113" t="str">
        <f>IF('Test Sample Data'!M78="","",IF(SUM('Test Sample Data'!M$3:M$98)&gt;10,IF(AND(ISNUMBER('Test Sample Data'!M78),'Test Sample Data'!M78&lt;$C$101,'Test Sample Data'!M78&gt;0),'Test Sample Data'!M78,$C$101),""))</f>
        <v/>
      </c>
      <c r="N79" s="113" t="str">
        <f>IF('Test Sample Data'!N78="","",IF(SUM('Test Sample Data'!N$3:N$98)&gt;10,IF(AND(ISNUMBER('Test Sample Data'!N78),'Test Sample Data'!N78&lt;$C$101,'Test Sample Data'!N78&gt;0),'Test Sample Data'!N78,$C$101),""))</f>
        <v/>
      </c>
      <c r="O79" s="112" t="str">
        <f>'miRNA Table'!C78</f>
        <v>hsa-miR-125b-5p</v>
      </c>
      <c r="P79" s="112" t="s">
        <v>107</v>
      </c>
      <c r="Q79" s="113">
        <f>IF('Control Sample Data'!C78="","",IF(SUM('Control Sample Data'!C$3:C$98)&gt;10,IF(AND(ISNUMBER('Control Sample Data'!C78),'Control Sample Data'!C78&lt;$C$101,'Control Sample Data'!C78&gt;0),'Control Sample Data'!C78,$C$101),""))</f>
        <v>21.65</v>
      </c>
      <c r="R79" s="113">
        <f>IF('Control Sample Data'!D78="","",IF(SUM('Control Sample Data'!D$3:D$98)&gt;10,IF(AND(ISNUMBER('Control Sample Data'!D78),'Control Sample Data'!D78&lt;$C$101,'Control Sample Data'!D78&gt;0),'Control Sample Data'!D78,$C$101),""))</f>
        <v>21.51</v>
      </c>
      <c r="S79" s="113">
        <f>IF('Control Sample Data'!E78="","",IF(SUM('Control Sample Data'!E$3:E$98)&gt;10,IF(AND(ISNUMBER('Control Sample Data'!E78),'Control Sample Data'!E78&lt;$C$101,'Control Sample Data'!E78&gt;0),'Control Sample Data'!E78,$C$101),""))</f>
        <v>21.93</v>
      </c>
      <c r="T79" s="113" t="str">
        <f>IF('Control Sample Data'!F78="","",IF(SUM('Control Sample Data'!F$3:F$98)&gt;10,IF(AND(ISNUMBER('Control Sample Data'!F78),'Control Sample Data'!F78&lt;$C$101,'Control Sample Data'!F78&gt;0),'Control Sample Data'!F78,$C$101),""))</f>
        <v/>
      </c>
      <c r="U79" s="113" t="str">
        <f>IF('Control Sample Data'!G78="","",IF(SUM('Control Sample Data'!G$3:G$98)&gt;10,IF(AND(ISNUMBER('Control Sample Data'!G78),'Control Sample Data'!G78&lt;$C$101,'Control Sample Data'!G78&gt;0),'Control Sample Data'!G78,$C$101),""))</f>
        <v/>
      </c>
      <c r="V79" s="113" t="str">
        <f>IF('Control Sample Data'!H78="","",IF(SUM('Control Sample Data'!H$3:H$98)&gt;10,IF(AND(ISNUMBER('Control Sample Data'!H78),'Control Sample Data'!H78&lt;$C$101,'Control Sample Data'!H78&gt;0),'Control Sample Data'!H78,$C$101),""))</f>
        <v/>
      </c>
      <c r="W79" s="113" t="str">
        <f>IF('Control Sample Data'!I78="","",IF(SUM('Control Sample Data'!I$3:I$98)&gt;10,IF(AND(ISNUMBER('Control Sample Data'!I78),'Control Sample Data'!I78&lt;$C$101,'Control Sample Data'!I78&gt;0),'Control Sample Data'!I78,$C$101),""))</f>
        <v/>
      </c>
      <c r="X79" s="113" t="str">
        <f>IF('Control Sample Data'!J78="","",IF(SUM('Control Sample Data'!J$3:J$98)&gt;10,IF(AND(ISNUMBER('Control Sample Data'!J78),'Control Sample Data'!J78&lt;$C$101,'Control Sample Data'!J78&gt;0),'Control Sample Data'!J78,$C$101),""))</f>
        <v/>
      </c>
      <c r="Y79" s="113" t="str">
        <f>IF('Control Sample Data'!K78="","",IF(SUM('Control Sample Data'!K$3:K$98)&gt;10,IF(AND(ISNUMBER('Control Sample Data'!K78),'Control Sample Data'!K78&lt;$C$101,'Control Sample Data'!K78&gt;0),'Control Sample Data'!K78,$C$101),""))</f>
        <v/>
      </c>
      <c r="Z79" s="113" t="str">
        <f>IF('Control Sample Data'!L78="","",IF(SUM('Control Sample Data'!L$3:L$98)&gt;10,IF(AND(ISNUMBER('Control Sample Data'!L78),'Control Sample Data'!L78&lt;$C$101,'Control Sample Data'!L78&gt;0),'Control Sample Data'!L78,$C$101),""))</f>
        <v/>
      </c>
      <c r="AA79" s="113" t="str">
        <f>IF('Control Sample Data'!M78="","",IF(SUM('Control Sample Data'!M$3:M$98)&gt;10,IF(AND(ISNUMBER('Control Sample Data'!M78),'Control Sample Data'!M78&lt;$C$101,'Control Sample Data'!M78&gt;0),'Control Sample Data'!M78,$C$101),""))</f>
        <v/>
      </c>
      <c r="AB79" s="144" t="str">
        <f>IF('Control Sample Data'!N78="","",IF(SUM('Control Sample Data'!N$3:N$98)&gt;10,IF(AND(ISNUMBER('Control Sample Data'!N78),'Control Sample Data'!N78&lt;$C$101,'Control Sample Data'!N78&gt;0),'Control Sample Data'!N78,$C$101),""))</f>
        <v/>
      </c>
      <c r="AC79" s="147">
        <f>IF(C79="","",IF(AND('miRNA Table'!$F$4="YES",'miRNA Table'!$F$6="YES"),C79-C$103,C79))</f>
        <v>26.31</v>
      </c>
      <c r="AD79" s="148">
        <f>IF(D79="","",IF(AND('miRNA Table'!$F$4="YES",'miRNA Table'!$F$6="YES"),D79-D$103,D79))</f>
        <v>26.14</v>
      </c>
      <c r="AE79" s="148">
        <f>IF(E79="","",IF(AND('miRNA Table'!$F$4="YES",'miRNA Table'!$F$6="YES"),E79-E$103,E79))</f>
        <v>26.02</v>
      </c>
      <c r="AF79" s="148" t="str">
        <f>IF(F79="","",IF(AND('miRNA Table'!$F$4="YES",'miRNA Table'!$F$6="YES"),F79-F$103,F79))</f>
        <v/>
      </c>
      <c r="AG79" s="148" t="str">
        <f>IF(G79="","",IF(AND('miRNA Table'!$F$4="YES",'miRNA Table'!$F$6="YES"),G79-G$103,G79))</f>
        <v/>
      </c>
      <c r="AH79" s="148" t="str">
        <f>IF(H79="","",IF(AND('miRNA Table'!$F$4="YES",'miRNA Table'!$F$6="YES"),H79-H$103,H79))</f>
        <v/>
      </c>
      <c r="AI79" s="148" t="str">
        <f>IF(I79="","",IF(AND('miRNA Table'!$F$4="YES",'miRNA Table'!$F$6="YES"),I79-I$103,I79))</f>
        <v/>
      </c>
      <c r="AJ79" s="148" t="str">
        <f>IF(J79="","",IF(AND('miRNA Table'!$F$4="YES",'miRNA Table'!$F$6="YES"),J79-J$103,J79))</f>
        <v/>
      </c>
      <c r="AK79" s="148" t="str">
        <f>IF(K79="","",IF(AND('miRNA Table'!$F$4="YES",'miRNA Table'!$F$6="YES"),K79-K$103,K79))</f>
        <v/>
      </c>
      <c r="AL79" s="148" t="str">
        <f>IF(L79="","",IF(AND('miRNA Table'!$F$4="YES",'miRNA Table'!$F$6="YES"),L79-L$103,L79))</f>
        <v/>
      </c>
      <c r="AM79" s="148" t="str">
        <f>IF(M79="","",IF(AND('miRNA Table'!$F$4="YES",'miRNA Table'!$F$6="YES"),M79-M$103,M79))</f>
        <v/>
      </c>
      <c r="AN79" s="149" t="str">
        <f>IF(N79="","",IF(AND('miRNA Table'!$F$4="YES",'miRNA Table'!$F$6="YES"),N79-N$103,N79))</f>
        <v/>
      </c>
      <c r="AO79" s="147">
        <f>IF(Q79="","",IF(AND('miRNA Table'!$F$4="YES",'miRNA Table'!$F$6="YES"),Q79-Q$103,Q79))</f>
        <v>21.65</v>
      </c>
      <c r="AP79" s="148">
        <f>IF(R79="","",IF(AND('miRNA Table'!$F$4="YES",'miRNA Table'!$F$6="YES"),R79-R$103,R79))</f>
        <v>21.51</v>
      </c>
      <c r="AQ79" s="148">
        <f>IF(S79="","",IF(AND('miRNA Table'!$F$4="YES",'miRNA Table'!$F$6="YES"),S79-S$103,S79))</f>
        <v>21.93</v>
      </c>
      <c r="AR79" s="148" t="str">
        <f>IF(T79="","",IF(AND('miRNA Table'!$F$4="YES",'miRNA Table'!$F$6="YES"),T79-T$103,T79))</f>
        <v/>
      </c>
      <c r="AS79" s="148" t="str">
        <f>IF(U79="","",IF(AND('miRNA Table'!$F$4="YES",'miRNA Table'!$F$6="YES"),U79-U$103,U79))</f>
        <v/>
      </c>
      <c r="AT79" s="148" t="str">
        <f>IF(V79="","",IF(AND('miRNA Table'!$F$4="YES",'miRNA Table'!$F$6="YES"),V79-V$103,V79))</f>
        <v/>
      </c>
      <c r="AU79" s="148" t="str">
        <f>IF(W79="","",IF(AND('miRNA Table'!$F$4="YES",'miRNA Table'!$F$6="YES"),W79-W$103,W79))</f>
        <v/>
      </c>
      <c r="AV79" s="148" t="str">
        <f>IF(X79="","",IF(AND('miRNA Table'!$F$4="YES",'miRNA Table'!$F$6="YES"),X79-X$103,X79))</f>
        <v/>
      </c>
      <c r="AW79" s="148" t="str">
        <f>IF(Y79="","",IF(AND('miRNA Table'!$F$4="YES",'miRNA Table'!$F$6="YES"),Y79-Y$103,Y79))</f>
        <v/>
      </c>
      <c r="AX79" s="148" t="str">
        <f>IF(Z79="","",IF(AND('miRNA Table'!$F$4="YES",'miRNA Table'!$F$6="YES"),Z79-Z$103,Z79))</f>
        <v/>
      </c>
      <c r="AY79" s="148" t="str">
        <f>IF(AA79="","",IF(AND('miRNA Table'!$F$4="YES",'miRNA Table'!$F$6="YES"),AA79-AA$103,AA79))</f>
        <v/>
      </c>
      <c r="AZ79" s="149" t="str">
        <f>IF(AB79="","",IF(AND('miRNA Table'!$F$4="YES",'miRNA Table'!$F$6="YES"),AB79-AB$103,AB79))</f>
        <v/>
      </c>
      <c r="BY79" s="111" t="str">
        <f t="shared" si="77"/>
        <v>hsa-miR-125b-5p</v>
      </c>
      <c r="BZ79" s="112" t="s">
        <v>107</v>
      </c>
      <c r="CA79" s="113">
        <f t="shared" si="78"/>
        <v>6.7783333333333289</v>
      </c>
      <c r="CB79" s="113">
        <f t="shared" si="79"/>
        <v>6.5133333333333319</v>
      </c>
      <c r="CC79" s="113">
        <f t="shared" si="80"/>
        <v>6.4366666666666674</v>
      </c>
      <c r="CD79" s="113" t="str">
        <f t="shared" si="81"/>
        <v/>
      </c>
      <c r="CE79" s="113" t="str">
        <f t="shared" si="82"/>
        <v/>
      </c>
      <c r="CF79" s="113" t="str">
        <f t="shared" si="83"/>
        <v/>
      </c>
      <c r="CG79" s="113" t="str">
        <f t="shared" si="84"/>
        <v/>
      </c>
      <c r="CH79" s="113" t="str">
        <f t="shared" si="85"/>
        <v/>
      </c>
      <c r="CI79" s="113" t="str">
        <f t="shared" si="86"/>
        <v/>
      </c>
      <c r="CJ79" s="113" t="str">
        <f t="shared" si="87"/>
        <v/>
      </c>
      <c r="CK79" s="113" t="str">
        <f t="shared" si="88"/>
        <v/>
      </c>
      <c r="CL79" s="113" t="str">
        <f t="shared" si="89"/>
        <v/>
      </c>
      <c r="CM79" s="113">
        <f t="shared" si="90"/>
        <v>1.7966666666666633</v>
      </c>
      <c r="CN79" s="113">
        <f t="shared" si="91"/>
        <v>1.778333333333336</v>
      </c>
      <c r="CO79" s="113">
        <f t="shared" si="92"/>
        <v>2.0350000000000001</v>
      </c>
      <c r="CP79" s="113" t="str">
        <f t="shared" si="93"/>
        <v/>
      </c>
      <c r="CQ79" s="113" t="str">
        <f t="shared" si="94"/>
        <v/>
      </c>
      <c r="CR79" s="113" t="str">
        <f t="shared" si="95"/>
        <v/>
      </c>
      <c r="CS79" s="113" t="str">
        <f t="shared" si="96"/>
        <v/>
      </c>
      <c r="CT79" s="113" t="str">
        <f t="shared" si="97"/>
        <v/>
      </c>
      <c r="CU79" s="113" t="str">
        <f t="shared" si="98"/>
        <v/>
      </c>
      <c r="CV79" s="113" t="str">
        <f t="shared" si="99"/>
        <v/>
      </c>
      <c r="CW79" s="113" t="str">
        <f t="shared" si="100"/>
        <v/>
      </c>
      <c r="CX79" s="113" t="str">
        <f t="shared" si="101"/>
        <v/>
      </c>
      <c r="CY79" s="80">
        <f t="shared" si="102"/>
        <v>6.5761111111111097</v>
      </c>
      <c r="CZ79" s="80">
        <f t="shared" si="103"/>
        <v>1.8699999999999999</v>
      </c>
      <c r="DA79" s="114" t="str">
        <f t="shared" si="104"/>
        <v>hsa-miR-125b-5p</v>
      </c>
      <c r="DB79" s="112" t="s">
        <v>197</v>
      </c>
      <c r="DC79" s="115">
        <f t="shared" si="67"/>
        <v>9.109999351502647E-3</v>
      </c>
      <c r="DD79" s="115">
        <f t="shared" si="68"/>
        <v>1.0946903631931787E-2</v>
      </c>
      <c r="DE79" s="115">
        <f t="shared" si="69"/>
        <v>1.1544370629606476E-2</v>
      </c>
      <c r="DF79" s="115" t="str">
        <f t="shared" si="70"/>
        <v/>
      </c>
      <c r="DG79" s="115" t="str">
        <f t="shared" si="71"/>
        <v/>
      </c>
      <c r="DH79" s="115" t="str">
        <f t="shared" si="72"/>
        <v/>
      </c>
      <c r="DI79" s="115" t="str">
        <f t="shared" si="73"/>
        <v/>
      </c>
      <c r="DJ79" s="115" t="str">
        <f t="shared" si="74"/>
        <v/>
      </c>
      <c r="DK79" s="115" t="str">
        <f t="shared" si="75"/>
        <v/>
      </c>
      <c r="DL79" s="115" t="str">
        <f t="shared" si="76"/>
        <v/>
      </c>
      <c r="DM79" s="115" t="str">
        <f t="shared" si="105"/>
        <v/>
      </c>
      <c r="DN79" s="115" t="str">
        <f t="shared" si="106"/>
        <v/>
      </c>
      <c r="DO79" s="115">
        <f t="shared" si="109"/>
        <v>0.28783887004999592</v>
      </c>
      <c r="DP79" s="115">
        <f t="shared" si="65"/>
        <v>0.29151997924808321</v>
      </c>
      <c r="DQ79" s="115">
        <f t="shared" si="65"/>
        <v>0.24400794019405617</v>
      </c>
      <c r="DR79" s="115" t="str">
        <f t="shared" si="65"/>
        <v/>
      </c>
      <c r="DS79" s="115" t="str">
        <f t="shared" si="65"/>
        <v/>
      </c>
      <c r="DT79" s="115" t="str">
        <f t="shared" si="65"/>
        <v/>
      </c>
      <c r="DU79" s="115" t="str">
        <f t="shared" si="50"/>
        <v/>
      </c>
      <c r="DV79" s="115" t="str">
        <f t="shared" si="50"/>
        <v/>
      </c>
      <c r="DW79" s="115" t="str">
        <f t="shared" si="50"/>
        <v/>
      </c>
      <c r="DX79" s="115" t="str">
        <f t="shared" si="48"/>
        <v/>
      </c>
      <c r="DY79" s="115" t="str">
        <f t="shared" si="107"/>
        <v/>
      </c>
      <c r="DZ79" s="115" t="str">
        <f t="shared" si="108"/>
        <v/>
      </c>
    </row>
    <row r="80" spans="1:130" ht="15" customHeight="1" x14ac:dyDescent="0.25">
      <c r="A80" s="119" t="str">
        <f>'miRNA Table'!C79</f>
        <v>hsa-miR-126-3p</v>
      </c>
      <c r="B80" s="112" t="s">
        <v>108</v>
      </c>
      <c r="C80" s="113">
        <f>IF('Test Sample Data'!C79="","",IF(SUM('Test Sample Data'!C$3:C$98)&gt;10,IF(AND(ISNUMBER('Test Sample Data'!C79),'Test Sample Data'!C79&lt;$C$101,'Test Sample Data'!C79&gt;0),'Test Sample Data'!C79,$C$101),""))</f>
        <v>26.92</v>
      </c>
      <c r="D80" s="113">
        <f>IF('Test Sample Data'!D79="","",IF(SUM('Test Sample Data'!D$3:D$98)&gt;10,IF(AND(ISNUMBER('Test Sample Data'!D79),'Test Sample Data'!D79&lt;$C$101,'Test Sample Data'!D79&gt;0),'Test Sample Data'!D79,$C$101),""))</f>
        <v>26.46</v>
      </c>
      <c r="E80" s="113">
        <f>IF('Test Sample Data'!E79="","",IF(SUM('Test Sample Data'!E$3:E$98)&gt;10,IF(AND(ISNUMBER('Test Sample Data'!E79),'Test Sample Data'!E79&lt;$C$101,'Test Sample Data'!E79&gt;0),'Test Sample Data'!E79,$C$101),""))</f>
        <v>26.46</v>
      </c>
      <c r="F80" s="113" t="str">
        <f>IF('Test Sample Data'!F79="","",IF(SUM('Test Sample Data'!F$3:F$98)&gt;10,IF(AND(ISNUMBER('Test Sample Data'!F79),'Test Sample Data'!F79&lt;$C$101,'Test Sample Data'!F79&gt;0),'Test Sample Data'!F79,$C$101),""))</f>
        <v/>
      </c>
      <c r="G80" s="113" t="str">
        <f>IF('Test Sample Data'!G79="","",IF(SUM('Test Sample Data'!G$3:G$98)&gt;10,IF(AND(ISNUMBER('Test Sample Data'!G79),'Test Sample Data'!G79&lt;$C$101,'Test Sample Data'!G79&gt;0),'Test Sample Data'!G79,$C$101),""))</f>
        <v/>
      </c>
      <c r="H80" s="113" t="str">
        <f>IF('Test Sample Data'!H79="","",IF(SUM('Test Sample Data'!H$3:H$98)&gt;10,IF(AND(ISNUMBER('Test Sample Data'!H79),'Test Sample Data'!H79&lt;$C$101,'Test Sample Data'!H79&gt;0),'Test Sample Data'!H79,$C$101),""))</f>
        <v/>
      </c>
      <c r="I80" s="113" t="str">
        <f>IF('Test Sample Data'!I79="","",IF(SUM('Test Sample Data'!I$3:I$98)&gt;10,IF(AND(ISNUMBER('Test Sample Data'!I79),'Test Sample Data'!I79&lt;$C$101,'Test Sample Data'!I79&gt;0),'Test Sample Data'!I79,$C$101),""))</f>
        <v/>
      </c>
      <c r="J80" s="113" t="str">
        <f>IF('Test Sample Data'!J79="","",IF(SUM('Test Sample Data'!J$3:J$98)&gt;10,IF(AND(ISNUMBER('Test Sample Data'!J79),'Test Sample Data'!J79&lt;$C$101,'Test Sample Data'!J79&gt;0),'Test Sample Data'!J79,$C$101),""))</f>
        <v/>
      </c>
      <c r="K80" s="113" t="str">
        <f>IF('Test Sample Data'!K79="","",IF(SUM('Test Sample Data'!K$3:K$98)&gt;10,IF(AND(ISNUMBER('Test Sample Data'!K79),'Test Sample Data'!K79&lt;$C$101,'Test Sample Data'!K79&gt;0),'Test Sample Data'!K79,$C$101),""))</f>
        <v/>
      </c>
      <c r="L80" s="113" t="str">
        <f>IF('Test Sample Data'!L79="","",IF(SUM('Test Sample Data'!L$3:L$98)&gt;10,IF(AND(ISNUMBER('Test Sample Data'!L79),'Test Sample Data'!L79&lt;$C$101,'Test Sample Data'!L79&gt;0),'Test Sample Data'!L79,$C$101),""))</f>
        <v/>
      </c>
      <c r="M80" s="113" t="str">
        <f>IF('Test Sample Data'!M79="","",IF(SUM('Test Sample Data'!M$3:M$98)&gt;10,IF(AND(ISNUMBER('Test Sample Data'!M79),'Test Sample Data'!M79&lt;$C$101,'Test Sample Data'!M79&gt;0),'Test Sample Data'!M79,$C$101),""))</f>
        <v/>
      </c>
      <c r="N80" s="113" t="str">
        <f>IF('Test Sample Data'!N79="","",IF(SUM('Test Sample Data'!N$3:N$98)&gt;10,IF(AND(ISNUMBER('Test Sample Data'!N79),'Test Sample Data'!N79&lt;$C$101,'Test Sample Data'!N79&gt;0),'Test Sample Data'!N79,$C$101),""))</f>
        <v/>
      </c>
      <c r="O80" s="112" t="str">
        <f>'miRNA Table'!C79</f>
        <v>hsa-miR-126-3p</v>
      </c>
      <c r="P80" s="112" t="s">
        <v>108</v>
      </c>
      <c r="Q80" s="113">
        <f>IF('Control Sample Data'!C79="","",IF(SUM('Control Sample Data'!C$3:C$98)&gt;10,IF(AND(ISNUMBER('Control Sample Data'!C79),'Control Sample Data'!C79&lt;$C$101,'Control Sample Data'!C79&gt;0),'Control Sample Data'!C79,$C$101),""))</f>
        <v>29.08</v>
      </c>
      <c r="R80" s="113">
        <f>IF('Control Sample Data'!D79="","",IF(SUM('Control Sample Data'!D$3:D$98)&gt;10,IF(AND(ISNUMBER('Control Sample Data'!D79),'Control Sample Data'!D79&lt;$C$101,'Control Sample Data'!D79&gt;0),'Control Sample Data'!D79,$C$101),""))</f>
        <v>28.85</v>
      </c>
      <c r="S80" s="113">
        <f>IF('Control Sample Data'!E79="","",IF(SUM('Control Sample Data'!E$3:E$98)&gt;10,IF(AND(ISNUMBER('Control Sample Data'!E79),'Control Sample Data'!E79&lt;$C$101,'Control Sample Data'!E79&gt;0),'Control Sample Data'!E79,$C$101),""))</f>
        <v>29.36</v>
      </c>
      <c r="T80" s="113" t="str">
        <f>IF('Control Sample Data'!F79="","",IF(SUM('Control Sample Data'!F$3:F$98)&gt;10,IF(AND(ISNUMBER('Control Sample Data'!F79),'Control Sample Data'!F79&lt;$C$101,'Control Sample Data'!F79&gt;0),'Control Sample Data'!F79,$C$101),""))</f>
        <v/>
      </c>
      <c r="U80" s="113" t="str">
        <f>IF('Control Sample Data'!G79="","",IF(SUM('Control Sample Data'!G$3:G$98)&gt;10,IF(AND(ISNUMBER('Control Sample Data'!G79),'Control Sample Data'!G79&lt;$C$101,'Control Sample Data'!G79&gt;0),'Control Sample Data'!G79,$C$101),""))</f>
        <v/>
      </c>
      <c r="V80" s="113" t="str">
        <f>IF('Control Sample Data'!H79="","",IF(SUM('Control Sample Data'!H$3:H$98)&gt;10,IF(AND(ISNUMBER('Control Sample Data'!H79),'Control Sample Data'!H79&lt;$C$101,'Control Sample Data'!H79&gt;0),'Control Sample Data'!H79,$C$101),""))</f>
        <v/>
      </c>
      <c r="W80" s="113" t="str">
        <f>IF('Control Sample Data'!I79="","",IF(SUM('Control Sample Data'!I$3:I$98)&gt;10,IF(AND(ISNUMBER('Control Sample Data'!I79),'Control Sample Data'!I79&lt;$C$101,'Control Sample Data'!I79&gt;0),'Control Sample Data'!I79,$C$101),""))</f>
        <v/>
      </c>
      <c r="X80" s="113" t="str">
        <f>IF('Control Sample Data'!J79="","",IF(SUM('Control Sample Data'!J$3:J$98)&gt;10,IF(AND(ISNUMBER('Control Sample Data'!J79),'Control Sample Data'!J79&lt;$C$101,'Control Sample Data'!J79&gt;0),'Control Sample Data'!J79,$C$101),""))</f>
        <v/>
      </c>
      <c r="Y80" s="113" t="str">
        <f>IF('Control Sample Data'!K79="","",IF(SUM('Control Sample Data'!K$3:K$98)&gt;10,IF(AND(ISNUMBER('Control Sample Data'!K79),'Control Sample Data'!K79&lt;$C$101,'Control Sample Data'!K79&gt;0),'Control Sample Data'!K79,$C$101),""))</f>
        <v/>
      </c>
      <c r="Z80" s="113" t="str">
        <f>IF('Control Sample Data'!L79="","",IF(SUM('Control Sample Data'!L$3:L$98)&gt;10,IF(AND(ISNUMBER('Control Sample Data'!L79),'Control Sample Data'!L79&lt;$C$101,'Control Sample Data'!L79&gt;0),'Control Sample Data'!L79,$C$101),""))</f>
        <v/>
      </c>
      <c r="AA80" s="113" t="str">
        <f>IF('Control Sample Data'!M79="","",IF(SUM('Control Sample Data'!M$3:M$98)&gt;10,IF(AND(ISNUMBER('Control Sample Data'!M79),'Control Sample Data'!M79&lt;$C$101,'Control Sample Data'!M79&gt;0),'Control Sample Data'!M79,$C$101),""))</f>
        <v/>
      </c>
      <c r="AB80" s="144" t="str">
        <f>IF('Control Sample Data'!N79="","",IF(SUM('Control Sample Data'!N$3:N$98)&gt;10,IF(AND(ISNUMBER('Control Sample Data'!N79),'Control Sample Data'!N79&lt;$C$101,'Control Sample Data'!N79&gt;0),'Control Sample Data'!N79,$C$101),""))</f>
        <v/>
      </c>
      <c r="AC80" s="147">
        <f>IF(C80="","",IF(AND('miRNA Table'!$F$4="YES",'miRNA Table'!$F$6="YES"),C80-C$103,C80))</f>
        <v>26.92</v>
      </c>
      <c r="AD80" s="148">
        <f>IF(D80="","",IF(AND('miRNA Table'!$F$4="YES",'miRNA Table'!$F$6="YES"),D80-D$103,D80))</f>
        <v>26.46</v>
      </c>
      <c r="AE80" s="148">
        <f>IF(E80="","",IF(AND('miRNA Table'!$F$4="YES",'miRNA Table'!$F$6="YES"),E80-E$103,E80))</f>
        <v>26.46</v>
      </c>
      <c r="AF80" s="148" t="str">
        <f>IF(F80="","",IF(AND('miRNA Table'!$F$4="YES",'miRNA Table'!$F$6="YES"),F80-F$103,F80))</f>
        <v/>
      </c>
      <c r="AG80" s="148" t="str">
        <f>IF(G80="","",IF(AND('miRNA Table'!$F$4="YES",'miRNA Table'!$F$6="YES"),G80-G$103,G80))</f>
        <v/>
      </c>
      <c r="AH80" s="148" t="str">
        <f>IF(H80="","",IF(AND('miRNA Table'!$F$4="YES",'miRNA Table'!$F$6="YES"),H80-H$103,H80))</f>
        <v/>
      </c>
      <c r="AI80" s="148" t="str">
        <f>IF(I80="","",IF(AND('miRNA Table'!$F$4="YES",'miRNA Table'!$F$6="YES"),I80-I$103,I80))</f>
        <v/>
      </c>
      <c r="AJ80" s="148" t="str">
        <f>IF(J80="","",IF(AND('miRNA Table'!$F$4="YES",'miRNA Table'!$F$6="YES"),J80-J$103,J80))</f>
        <v/>
      </c>
      <c r="AK80" s="148" t="str">
        <f>IF(K80="","",IF(AND('miRNA Table'!$F$4="YES",'miRNA Table'!$F$6="YES"),K80-K$103,K80))</f>
        <v/>
      </c>
      <c r="AL80" s="148" t="str">
        <f>IF(L80="","",IF(AND('miRNA Table'!$F$4="YES",'miRNA Table'!$F$6="YES"),L80-L$103,L80))</f>
        <v/>
      </c>
      <c r="AM80" s="148" t="str">
        <f>IF(M80="","",IF(AND('miRNA Table'!$F$4="YES",'miRNA Table'!$F$6="YES"),M80-M$103,M80))</f>
        <v/>
      </c>
      <c r="AN80" s="149" t="str">
        <f>IF(N80="","",IF(AND('miRNA Table'!$F$4="YES",'miRNA Table'!$F$6="YES"),N80-N$103,N80))</f>
        <v/>
      </c>
      <c r="AO80" s="147">
        <f>IF(Q80="","",IF(AND('miRNA Table'!$F$4="YES",'miRNA Table'!$F$6="YES"),Q80-Q$103,Q80))</f>
        <v>29.08</v>
      </c>
      <c r="AP80" s="148">
        <f>IF(R80="","",IF(AND('miRNA Table'!$F$4="YES",'miRNA Table'!$F$6="YES"),R80-R$103,R80))</f>
        <v>28.85</v>
      </c>
      <c r="AQ80" s="148">
        <f>IF(S80="","",IF(AND('miRNA Table'!$F$4="YES",'miRNA Table'!$F$6="YES"),S80-S$103,S80))</f>
        <v>29.36</v>
      </c>
      <c r="AR80" s="148" t="str">
        <f>IF(T80="","",IF(AND('miRNA Table'!$F$4="YES",'miRNA Table'!$F$6="YES"),T80-T$103,T80))</f>
        <v/>
      </c>
      <c r="AS80" s="148" t="str">
        <f>IF(U80="","",IF(AND('miRNA Table'!$F$4="YES",'miRNA Table'!$F$6="YES"),U80-U$103,U80))</f>
        <v/>
      </c>
      <c r="AT80" s="148" t="str">
        <f>IF(V80="","",IF(AND('miRNA Table'!$F$4="YES",'miRNA Table'!$F$6="YES"),V80-V$103,V80))</f>
        <v/>
      </c>
      <c r="AU80" s="148" t="str">
        <f>IF(W80="","",IF(AND('miRNA Table'!$F$4="YES",'miRNA Table'!$F$6="YES"),W80-W$103,W80))</f>
        <v/>
      </c>
      <c r="AV80" s="148" t="str">
        <f>IF(X80="","",IF(AND('miRNA Table'!$F$4="YES",'miRNA Table'!$F$6="YES"),X80-X$103,X80))</f>
        <v/>
      </c>
      <c r="AW80" s="148" t="str">
        <f>IF(Y80="","",IF(AND('miRNA Table'!$F$4="YES",'miRNA Table'!$F$6="YES"),Y80-Y$103,Y80))</f>
        <v/>
      </c>
      <c r="AX80" s="148" t="str">
        <f>IF(Z80="","",IF(AND('miRNA Table'!$F$4="YES",'miRNA Table'!$F$6="YES"),Z80-Z$103,Z80))</f>
        <v/>
      </c>
      <c r="AY80" s="148" t="str">
        <f>IF(AA80="","",IF(AND('miRNA Table'!$F$4="YES",'miRNA Table'!$F$6="YES"),AA80-AA$103,AA80))</f>
        <v/>
      </c>
      <c r="AZ80" s="149" t="str">
        <f>IF(AB80="","",IF(AND('miRNA Table'!$F$4="YES",'miRNA Table'!$F$6="YES"),AB80-AB$103,AB80))</f>
        <v/>
      </c>
      <c r="BY80" s="111" t="str">
        <f t="shared" si="77"/>
        <v>hsa-miR-126-3p</v>
      </c>
      <c r="BZ80" s="112" t="s">
        <v>108</v>
      </c>
      <c r="CA80" s="113">
        <f t="shared" si="78"/>
        <v>7.3883333333333319</v>
      </c>
      <c r="CB80" s="113">
        <f t="shared" si="79"/>
        <v>6.8333333333333321</v>
      </c>
      <c r="CC80" s="113">
        <f t="shared" si="80"/>
        <v>6.8766666666666687</v>
      </c>
      <c r="CD80" s="113" t="str">
        <f t="shared" si="81"/>
        <v/>
      </c>
      <c r="CE80" s="113" t="str">
        <f t="shared" si="82"/>
        <v/>
      </c>
      <c r="CF80" s="113" t="str">
        <f t="shared" si="83"/>
        <v/>
      </c>
      <c r="CG80" s="113" t="str">
        <f t="shared" si="84"/>
        <v/>
      </c>
      <c r="CH80" s="113" t="str">
        <f t="shared" si="85"/>
        <v/>
      </c>
      <c r="CI80" s="113" t="str">
        <f t="shared" si="86"/>
        <v/>
      </c>
      <c r="CJ80" s="113" t="str">
        <f t="shared" si="87"/>
        <v/>
      </c>
      <c r="CK80" s="113" t="str">
        <f t="shared" si="88"/>
        <v/>
      </c>
      <c r="CL80" s="113" t="str">
        <f t="shared" si="89"/>
        <v/>
      </c>
      <c r="CM80" s="113">
        <f t="shared" si="90"/>
        <v>9.226666666666663</v>
      </c>
      <c r="CN80" s="113">
        <f t="shared" si="91"/>
        <v>9.1183333333333358</v>
      </c>
      <c r="CO80" s="113">
        <f t="shared" si="92"/>
        <v>9.4649999999999999</v>
      </c>
      <c r="CP80" s="113" t="str">
        <f t="shared" si="93"/>
        <v/>
      </c>
      <c r="CQ80" s="113" t="str">
        <f t="shared" si="94"/>
        <v/>
      </c>
      <c r="CR80" s="113" t="str">
        <f t="shared" si="95"/>
        <v/>
      </c>
      <c r="CS80" s="113" t="str">
        <f t="shared" si="96"/>
        <v/>
      </c>
      <c r="CT80" s="113" t="str">
        <f t="shared" si="97"/>
        <v/>
      </c>
      <c r="CU80" s="113" t="str">
        <f t="shared" si="98"/>
        <v/>
      </c>
      <c r="CV80" s="113" t="str">
        <f t="shared" si="99"/>
        <v/>
      </c>
      <c r="CW80" s="113" t="str">
        <f t="shared" si="100"/>
        <v/>
      </c>
      <c r="CX80" s="113" t="str">
        <f t="shared" si="101"/>
        <v/>
      </c>
      <c r="CY80" s="80">
        <f t="shared" si="102"/>
        <v>7.0327777777777776</v>
      </c>
      <c r="CZ80" s="80">
        <f t="shared" si="103"/>
        <v>9.27</v>
      </c>
      <c r="DA80" s="114" t="str">
        <f t="shared" si="104"/>
        <v>hsa-miR-126-3p</v>
      </c>
      <c r="DB80" s="112" t="s">
        <v>198</v>
      </c>
      <c r="DC80" s="115">
        <f t="shared" si="67"/>
        <v>5.9688415296815052E-3</v>
      </c>
      <c r="DD80" s="115">
        <f t="shared" si="68"/>
        <v>8.7692347524169819E-3</v>
      </c>
      <c r="DE80" s="115">
        <f t="shared" si="69"/>
        <v>8.5097551261141494E-3</v>
      </c>
      <c r="DF80" s="115" t="str">
        <f t="shared" si="70"/>
        <v/>
      </c>
      <c r="DG80" s="115" t="str">
        <f t="shared" si="71"/>
        <v/>
      </c>
      <c r="DH80" s="115" t="str">
        <f t="shared" si="72"/>
        <v/>
      </c>
      <c r="DI80" s="115" t="str">
        <f t="shared" si="73"/>
        <v/>
      </c>
      <c r="DJ80" s="115" t="str">
        <f t="shared" si="74"/>
        <v/>
      </c>
      <c r="DK80" s="115" t="str">
        <f t="shared" si="75"/>
        <v/>
      </c>
      <c r="DL80" s="115" t="str">
        <f t="shared" si="76"/>
        <v/>
      </c>
      <c r="DM80" s="115" t="str">
        <f t="shared" si="105"/>
        <v/>
      </c>
      <c r="DN80" s="115" t="str">
        <f t="shared" si="106"/>
        <v/>
      </c>
      <c r="DO80" s="115">
        <f t="shared" si="109"/>
        <v>1.6691546372361362E-3</v>
      </c>
      <c r="DP80" s="115">
        <f t="shared" si="65"/>
        <v>1.7993189596839079E-3</v>
      </c>
      <c r="DQ80" s="115">
        <f t="shared" si="65"/>
        <v>1.4149825728074997E-3</v>
      </c>
      <c r="DR80" s="115" t="str">
        <f t="shared" si="65"/>
        <v/>
      </c>
      <c r="DS80" s="115" t="str">
        <f t="shared" si="65"/>
        <v/>
      </c>
      <c r="DT80" s="115" t="str">
        <f t="shared" si="65"/>
        <v/>
      </c>
      <c r="DU80" s="115" t="str">
        <f t="shared" si="50"/>
        <v/>
      </c>
      <c r="DV80" s="115" t="str">
        <f t="shared" si="50"/>
        <v/>
      </c>
      <c r="DW80" s="115" t="str">
        <f t="shared" si="50"/>
        <v/>
      </c>
      <c r="DX80" s="115" t="str">
        <f t="shared" si="48"/>
        <v/>
      </c>
      <c r="DY80" s="115" t="str">
        <f t="shared" si="107"/>
        <v/>
      </c>
      <c r="DZ80" s="115" t="str">
        <f t="shared" si="108"/>
        <v/>
      </c>
    </row>
    <row r="81" spans="1:130" ht="15" customHeight="1" x14ac:dyDescent="0.25">
      <c r="A81" s="119" t="str">
        <f>'miRNA Table'!C80</f>
        <v>hsa-miR-27a-3p</v>
      </c>
      <c r="B81" s="112" t="s">
        <v>109</v>
      </c>
      <c r="C81" s="113">
        <f>IF('Test Sample Data'!C80="","",IF(SUM('Test Sample Data'!C$3:C$98)&gt;10,IF(AND(ISNUMBER('Test Sample Data'!C80),'Test Sample Data'!C80&lt;$C$101,'Test Sample Data'!C80&gt;0),'Test Sample Data'!C80,$C$101),""))</f>
        <v>26.03</v>
      </c>
      <c r="D81" s="113">
        <f>IF('Test Sample Data'!D80="","",IF(SUM('Test Sample Data'!D$3:D$98)&gt;10,IF(AND(ISNUMBER('Test Sample Data'!D80),'Test Sample Data'!D80&lt;$C$101,'Test Sample Data'!D80&gt;0),'Test Sample Data'!D80,$C$101),""))</f>
        <v>26.09</v>
      </c>
      <c r="E81" s="113">
        <f>IF('Test Sample Data'!E80="","",IF(SUM('Test Sample Data'!E$3:E$98)&gt;10,IF(AND(ISNUMBER('Test Sample Data'!E80),'Test Sample Data'!E80&lt;$C$101,'Test Sample Data'!E80&gt;0),'Test Sample Data'!E80,$C$101),""))</f>
        <v>26.02</v>
      </c>
      <c r="F81" s="113" t="str">
        <f>IF('Test Sample Data'!F80="","",IF(SUM('Test Sample Data'!F$3:F$98)&gt;10,IF(AND(ISNUMBER('Test Sample Data'!F80),'Test Sample Data'!F80&lt;$C$101,'Test Sample Data'!F80&gt;0),'Test Sample Data'!F80,$C$101),""))</f>
        <v/>
      </c>
      <c r="G81" s="113" t="str">
        <f>IF('Test Sample Data'!G80="","",IF(SUM('Test Sample Data'!G$3:G$98)&gt;10,IF(AND(ISNUMBER('Test Sample Data'!G80),'Test Sample Data'!G80&lt;$C$101,'Test Sample Data'!G80&gt;0),'Test Sample Data'!G80,$C$101),""))</f>
        <v/>
      </c>
      <c r="H81" s="113" t="str">
        <f>IF('Test Sample Data'!H80="","",IF(SUM('Test Sample Data'!H$3:H$98)&gt;10,IF(AND(ISNUMBER('Test Sample Data'!H80),'Test Sample Data'!H80&lt;$C$101,'Test Sample Data'!H80&gt;0),'Test Sample Data'!H80,$C$101),""))</f>
        <v/>
      </c>
      <c r="I81" s="113" t="str">
        <f>IF('Test Sample Data'!I80="","",IF(SUM('Test Sample Data'!I$3:I$98)&gt;10,IF(AND(ISNUMBER('Test Sample Data'!I80),'Test Sample Data'!I80&lt;$C$101,'Test Sample Data'!I80&gt;0),'Test Sample Data'!I80,$C$101),""))</f>
        <v/>
      </c>
      <c r="J81" s="113" t="str">
        <f>IF('Test Sample Data'!J80="","",IF(SUM('Test Sample Data'!J$3:J$98)&gt;10,IF(AND(ISNUMBER('Test Sample Data'!J80),'Test Sample Data'!J80&lt;$C$101,'Test Sample Data'!J80&gt;0),'Test Sample Data'!J80,$C$101),""))</f>
        <v/>
      </c>
      <c r="K81" s="113" t="str">
        <f>IF('Test Sample Data'!K80="","",IF(SUM('Test Sample Data'!K$3:K$98)&gt;10,IF(AND(ISNUMBER('Test Sample Data'!K80),'Test Sample Data'!K80&lt;$C$101,'Test Sample Data'!K80&gt;0),'Test Sample Data'!K80,$C$101),""))</f>
        <v/>
      </c>
      <c r="L81" s="113" t="str">
        <f>IF('Test Sample Data'!L80="","",IF(SUM('Test Sample Data'!L$3:L$98)&gt;10,IF(AND(ISNUMBER('Test Sample Data'!L80),'Test Sample Data'!L80&lt;$C$101,'Test Sample Data'!L80&gt;0),'Test Sample Data'!L80,$C$101),""))</f>
        <v/>
      </c>
      <c r="M81" s="113" t="str">
        <f>IF('Test Sample Data'!M80="","",IF(SUM('Test Sample Data'!M$3:M$98)&gt;10,IF(AND(ISNUMBER('Test Sample Data'!M80),'Test Sample Data'!M80&lt;$C$101,'Test Sample Data'!M80&gt;0),'Test Sample Data'!M80,$C$101),""))</f>
        <v/>
      </c>
      <c r="N81" s="113" t="str">
        <f>IF('Test Sample Data'!N80="","",IF(SUM('Test Sample Data'!N$3:N$98)&gt;10,IF(AND(ISNUMBER('Test Sample Data'!N80),'Test Sample Data'!N80&lt;$C$101,'Test Sample Data'!N80&gt;0),'Test Sample Data'!N80,$C$101),""))</f>
        <v/>
      </c>
      <c r="O81" s="112" t="str">
        <f>'miRNA Table'!C80</f>
        <v>hsa-miR-27a-3p</v>
      </c>
      <c r="P81" s="112" t="s">
        <v>109</v>
      </c>
      <c r="Q81" s="113">
        <f>IF('Control Sample Data'!C80="","",IF(SUM('Control Sample Data'!C$3:C$98)&gt;10,IF(AND(ISNUMBER('Control Sample Data'!C80),'Control Sample Data'!C80&lt;$C$101,'Control Sample Data'!C80&gt;0),'Control Sample Data'!C80,$C$101),""))</f>
        <v>26.16</v>
      </c>
      <c r="R81" s="113">
        <f>IF('Control Sample Data'!D80="","",IF(SUM('Control Sample Data'!D$3:D$98)&gt;10,IF(AND(ISNUMBER('Control Sample Data'!D80),'Control Sample Data'!D80&lt;$C$101,'Control Sample Data'!D80&gt;0),'Control Sample Data'!D80,$C$101),""))</f>
        <v>26.25</v>
      </c>
      <c r="S81" s="113">
        <f>IF('Control Sample Data'!E80="","",IF(SUM('Control Sample Data'!E$3:E$98)&gt;10,IF(AND(ISNUMBER('Control Sample Data'!E80),'Control Sample Data'!E80&lt;$C$101,'Control Sample Data'!E80&gt;0),'Control Sample Data'!E80,$C$101),""))</f>
        <v>26.33</v>
      </c>
      <c r="T81" s="113" t="str">
        <f>IF('Control Sample Data'!F80="","",IF(SUM('Control Sample Data'!F$3:F$98)&gt;10,IF(AND(ISNUMBER('Control Sample Data'!F80),'Control Sample Data'!F80&lt;$C$101,'Control Sample Data'!F80&gt;0),'Control Sample Data'!F80,$C$101),""))</f>
        <v/>
      </c>
      <c r="U81" s="113" t="str">
        <f>IF('Control Sample Data'!G80="","",IF(SUM('Control Sample Data'!G$3:G$98)&gt;10,IF(AND(ISNUMBER('Control Sample Data'!G80),'Control Sample Data'!G80&lt;$C$101,'Control Sample Data'!G80&gt;0),'Control Sample Data'!G80,$C$101),""))</f>
        <v/>
      </c>
      <c r="V81" s="113" t="str">
        <f>IF('Control Sample Data'!H80="","",IF(SUM('Control Sample Data'!H$3:H$98)&gt;10,IF(AND(ISNUMBER('Control Sample Data'!H80),'Control Sample Data'!H80&lt;$C$101,'Control Sample Data'!H80&gt;0),'Control Sample Data'!H80,$C$101),""))</f>
        <v/>
      </c>
      <c r="W81" s="113" t="str">
        <f>IF('Control Sample Data'!I80="","",IF(SUM('Control Sample Data'!I$3:I$98)&gt;10,IF(AND(ISNUMBER('Control Sample Data'!I80),'Control Sample Data'!I80&lt;$C$101,'Control Sample Data'!I80&gt;0),'Control Sample Data'!I80,$C$101),""))</f>
        <v/>
      </c>
      <c r="X81" s="113" t="str">
        <f>IF('Control Sample Data'!J80="","",IF(SUM('Control Sample Data'!J$3:J$98)&gt;10,IF(AND(ISNUMBER('Control Sample Data'!J80),'Control Sample Data'!J80&lt;$C$101,'Control Sample Data'!J80&gt;0),'Control Sample Data'!J80,$C$101),""))</f>
        <v/>
      </c>
      <c r="Y81" s="113" t="str">
        <f>IF('Control Sample Data'!K80="","",IF(SUM('Control Sample Data'!K$3:K$98)&gt;10,IF(AND(ISNUMBER('Control Sample Data'!K80),'Control Sample Data'!K80&lt;$C$101,'Control Sample Data'!K80&gt;0),'Control Sample Data'!K80,$C$101),""))</f>
        <v/>
      </c>
      <c r="Z81" s="113" t="str">
        <f>IF('Control Sample Data'!L80="","",IF(SUM('Control Sample Data'!L$3:L$98)&gt;10,IF(AND(ISNUMBER('Control Sample Data'!L80),'Control Sample Data'!L80&lt;$C$101,'Control Sample Data'!L80&gt;0),'Control Sample Data'!L80,$C$101),""))</f>
        <v/>
      </c>
      <c r="AA81" s="113" t="str">
        <f>IF('Control Sample Data'!M80="","",IF(SUM('Control Sample Data'!M$3:M$98)&gt;10,IF(AND(ISNUMBER('Control Sample Data'!M80),'Control Sample Data'!M80&lt;$C$101,'Control Sample Data'!M80&gt;0),'Control Sample Data'!M80,$C$101),""))</f>
        <v/>
      </c>
      <c r="AB81" s="144" t="str">
        <f>IF('Control Sample Data'!N80="","",IF(SUM('Control Sample Data'!N$3:N$98)&gt;10,IF(AND(ISNUMBER('Control Sample Data'!N80),'Control Sample Data'!N80&lt;$C$101,'Control Sample Data'!N80&gt;0),'Control Sample Data'!N80,$C$101),""))</f>
        <v/>
      </c>
      <c r="AC81" s="147">
        <f>IF(C81="","",IF(AND('miRNA Table'!$F$4="YES",'miRNA Table'!$F$6="YES"),C81-C$103,C81))</f>
        <v>26.03</v>
      </c>
      <c r="AD81" s="148">
        <f>IF(D81="","",IF(AND('miRNA Table'!$F$4="YES",'miRNA Table'!$F$6="YES"),D81-D$103,D81))</f>
        <v>26.09</v>
      </c>
      <c r="AE81" s="148">
        <f>IF(E81="","",IF(AND('miRNA Table'!$F$4="YES",'miRNA Table'!$F$6="YES"),E81-E$103,E81))</f>
        <v>26.02</v>
      </c>
      <c r="AF81" s="148" t="str">
        <f>IF(F81="","",IF(AND('miRNA Table'!$F$4="YES",'miRNA Table'!$F$6="YES"),F81-F$103,F81))</f>
        <v/>
      </c>
      <c r="AG81" s="148" t="str">
        <f>IF(G81="","",IF(AND('miRNA Table'!$F$4="YES",'miRNA Table'!$F$6="YES"),G81-G$103,G81))</f>
        <v/>
      </c>
      <c r="AH81" s="148" t="str">
        <f>IF(H81="","",IF(AND('miRNA Table'!$F$4="YES",'miRNA Table'!$F$6="YES"),H81-H$103,H81))</f>
        <v/>
      </c>
      <c r="AI81" s="148" t="str">
        <f>IF(I81="","",IF(AND('miRNA Table'!$F$4="YES",'miRNA Table'!$F$6="YES"),I81-I$103,I81))</f>
        <v/>
      </c>
      <c r="AJ81" s="148" t="str">
        <f>IF(J81="","",IF(AND('miRNA Table'!$F$4="YES",'miRNA Table'!$F$6="YES"),J81-J$103,J81))</f>
        <v/>
      </c>
      <c r="AK81" s="148" t="str">
        <f>IF(K81="","",IF(AND('miRNA Table'!$F$4="YES",'miRNA Table'!$F$6="YES"),K81-K$103,K81))</f>
        <v/>
      </c>
      <c r="AL81" s="148" t="str">
        <f>IF(L81="","",IF(AND('miRNA Table'!$F$4="YES",'miRNA Table'!$F$6="YES"),L81-L$103,L81))</f>
        <v/>
      </c>
      <c r="AM81" s="148" t="str">
        <f>IF(M81="","",IF(AND('miRNA Table'!$F$4="YES",'miRNA Table'!$F$6="YES"),M81-M$103,M81))</f>
        <v/>
      </c>
      <c r="AN81" s="149" t="str">
        <f>IF(N81="","",IF(AND('miRNA Table'!$F$4="YES",'miRNA Table'!$F$6="YES"),N81-N$103,N81))</f>
        <v/>
      </c>
      <c r="AO81" s="147">
        <f>IF(Q81="","",IF(AND('miRNA Table'!$F$4="YES",'miRNA Table'!$F$6="YES"),Q81-Q$103,Q81))</f>
        <v>26.16</v>
      </c>
      <c r="AP81" s="148">
        <f>IF(R81="","",IF(AND('miRNA Table'!$F$4="YES",'miRNA Table'!$F$6="YES"),R81-R$103,R81))</f>
        <v>26.25</v>
      </c>
      <c r="AQ81" s="148">
        <f>IF(S81="","",IF(AND('miRNA Table'!$F$4="YES",'miRNA Table'!$F$6="YES"),S81-S$103,S81))</f>
        <v>26.33</v>
      </c>
      <c r="AR81" s="148" t="str">
        <f>IF(T81="","",IF(AND('miRNA Table'!$F$4="YES",'miRNA Table'!$F$6="YES"),T81-T$103,T81))</f>
        <v/>
      </c>
      <c r="AS81" s="148" t="str">
        <f>IF(U81="","",IF(AND('miRNA Table'!$F$4="YES",'miRNA Table'!$F$6="YES"),U81-U$103,U81))</f>
        <v/>
      </c>
      <c r="AT81" s="148" t="str">
        <f>IF(V81="","",IF(AND('miRNA Table'!$F$4="YES",'miRNA Table'!$F$6="YES"),V81-V$103,V81))</f>
        <v/>
      </c>
      <c r="AU81" s="148" t="str">
        <f>IF(W81="","",IF(AND('miRNA Table'!$F$4="YES",'miRNA Table'!$F$6="YES"),W81-W$103,W81))</f>
        <v/>
      </c>
      <c r="AV81" s="148" t="str">
        <f>IF(X81="","",IF(AND('miRNA Table'!$F$4="YES",'miRNA Table'!$F$6="YES"),X81-X$103,X81))</f>
        <v/>
      </c>
      <c r="AW81" s="148" t="str">
        <f>IF(Y81="","",IF(AND('miRNA Table'!$F$4="YES",'miRNA Table'!$F$6="YES"),Y81-Y$103,Y81))</f>
        <v/>
      </c>
      <c r="AX81" s="148" t="str">
        <f>IF(Z81="","",IF(AND('miRNA Table'!$F$4="YES",'miRNA Table'!$F$6="YES"),Z81-Z$103,Z81))</f>
        <v/>
      </c>
      <c r="AY81" s="148" t="str">
        <f>IF(AA81="","",IF(AND('miRNA Table'!$F$4="YES",'miRNA Table'!$F$6="YES"),AA81-AA$103,AA81))</f>
        <v/>
      </c>
      <c r="AZ81" s="149" t="str">
        <f>IF(AB81="","",IF(AND('miRNA Table'!$F$4="YES",'miRNA Table'!$F$6="YES"),AB81-AB$103,AB81))</f>
        <v/>
      </c>
      <c r="BY81" s="111" t="str">
        <f t="shared" si="77"/>
        <v>hsa-miR-27a-3p</v>
      </c>
      <c r="BZ81" s="112" t="s">
        <v>109</v>
      </c>
      <c r="CA81" s="113">
        <f t="shared" si="78"/>
        <v>6.4983333333333313</v>
      </c>
      <c r="CB81" s="113">
        <f t="shared" si="79"/>
        <v>6.4633333333333312</v>
      </c>
      <c r="CC81" s="113">
        <f t="shared" si="80"/>
        <v>6.4366666666666674</v>
      </c>
      <c r="CD81" s="113" t="str">
        <f t="shared" si="81"/>
        <v/>
      </c>
      <c r="CE81" s="113" t="str">
        <f t="shared" si="82"/>
        <v/>
      </c>
      <c r="CF81" s="113" t="str">
        <f t="shared" si="83"/>
        <v/>
      </c>
      <c r="CG81" s="113" t="str">
        <f t="shared" si="84"/>
        <v/>
      </c>
      <c r="CH81" s="113" t="str">
        <f t="shared" si="85"/>
        <v/>
      </c>
      <c r="CI81" s="113" t="str">
        <f t="shared" si="86"/>
        <v/>
      </c>
      <c r="CJ81" s="113" t="str">
        <f t="shared" si="87"/>
        <v/>
      </c>
      <c r="CK81" s="113" t="str">
        <f t="shared" si="88"/>
        <v/>
      </c>
      <c r="CL81" s="113" t="str">
        <f t="shared" si="89"/>
        <v/>
      </c>
      <c r="CM81" s="113">
        <f t="shared" si="90"/>
        <v>6.3066666666666649</v>
      </c>
      <c r="CN81" s="113">
        <f t="shared" si="91"/>
        <v>6.5183333333333344</v>
      </c>
      <c r="CO81" s="113">
        <f t="shared" si="92"/>
        <v>6.4349999999999987</v>
      </c>
      <c r="CP81" s="113" t="str">
        <f t="shared" si="93"/>
        <v/>
      </c>
      <c r="CQ81" s="113" t="str">
        <f t="shared" si="94"/>
        <v/>
      </c>
      <c r="CR81" s="113" t="str">
        <f t="shared" si="95"/>
        <v/>
      </c>
      <c r="CS81" s="113" t="str">
        <f t="shared" si="96"/>
        <v/>
      </c>
      <c r="CT81" s="113" t="str">
        <f t="shared" si="97"/>
        <v/>
      </c>
      <c r="CU81" s="113" t="str">
        <f t="shared" si="98"/>
        <v/>
      </c>
      <c r="CV81" s="113" t="str">
        <f t="shared" si="99"/>
        <v/>
      </c>
      <c r="CW81" s="113" t="str">
        <f t="shared" si="100"/>
        <v/>
      </c>
      <c r="CX81" s="113" t="str">
        <f t="shared" si="101"/>
        <v/>
      </c>
      <c r="CY81" s="80">
        <f t="shared" si="102"/>
        <v>6.4661111111111103</v>
      </c>
      <c r="CZ81" s="80">
        <f t="shared" si="103"/>
        <v>6.419999999999999</v>
      </c>
      <c r="DA81" s="114" t="str">
        <f t="shared" si="104"/>
        <v>hsa-miR-27a-3p</v>
      </c>
      <c r="DB81" s="112" t="s">
        <v>199</v>
      </c>
      <c r="DC81" s="115">
        <f t="shared" si="67"/>
        <v>1.1061314609436691E-2</v>
      </c>
      <c r="DD81" s="115">
        <f t="shared" si="68"/>
        <v>1.1332945354810766E-2</v>
      </c>
      <c r="DE81" s="115">
        <f t="shared" si="69"/>
        <v>1.1544370629606476E-2</v>
      </c>
      <c r="DF81" s="115" t="str">
        <f t="shared" si="70"/>
        <v/>
      </c>
      <c r="DG81" s="115" t="str">
        <f t="shared" si="71"/>
        <v/>
      </c>
      <c r="DH81" s="115" t="str">
        <f t="shared" si="72"/>
        <v/>
      </c>
      <c r="DI81" s="115" t="str">
        <f t="shared" si="73"/>
        <v/>
      </c>
      <c r="DJ81" s="115" t="str">
        <f t="shared" si="74"/>
        <v/>
      </c>
      <c r="DK81" s="115" t="str">
        <f t="shared" si="75"/>
        <v/>
      </c>
      <c r="DL81" s="115" t="str">
        <f t="shared" si="76"/>
        <v/>
      </c>
      <c r="DM81" s="115" t="str">
        <f t="shared" si="105"/>
        <v/>
      </c>
      <c r="DN81" s="115" t="str">
        <f t="shared" si="106"/>
        <v/>
      </c>
      <c r="DO81" s="115">
        <f t="shared" si="109"/>
        <v>1.2632932064997866E-2</v>
      </c>
      <c r="DP81" s="115">
        <f t="shared" si="65"/>
        <v>1.0909030222516629E-2</v>
      </c>
      <c r="DQ81" s="115">
        <f t="shared" si="65"/>
        <v>1.155771491600655E-2</v>
      </c>
      <c r="DR81" s="115" t="str">
        <f t="shared" si="65"/>
        <v/>
      </c>
      <c r="DS81" s="115" t="str">
        <f t="shared" si="65"/>
        <v/>
      </c>
      <c r="DT81" s="115" t="str">
        <f t="shared" si="65"/>
        <v/>
      </c>
      <c r="DU81" s="115" t="str">
        <f t="shared" si="50"/>
        <v/>
      </c>
      <c r="DV81" s="115" t="str">
        <f t="shared" si="50"/>
        <v/>
      </c>
      <c r="DW81" s="115" t="str">
        <f t="shared" si="50"/>
        <v/>
      </c>
      <c r="DX81" s="115" t="str">
        <f t="shared" si="48"/>
        <v/>
      </c>
      <c r="DY81" s="115" t="str">
        <f t="shared" si="107"/>
        <v/>
      </c>
      <c r="DZ81" s="115" t="str">
        <f t="shared" si="108"/>
        <v/>
      </c>
    </row>
    <row r="82" spans="1:130" ht="15" customHeight="1" x14ac:dyDescent="0.25">
      <c r="A82" s="119" t="str">
        <f>'miRNA Table'!C81</f>
        <v>hsa-miR-372-3p</v>
      </c>
      <c r="B82" s="112" t="s">
        <v>110</v>
      </c>
      <c r="C82" s="113">
        <f>IF('Test Sample Data'!C81="","",IF(SUM('Test Sample Data'!C$3:C$98)&gt;10,IF(AND(ISNUMBER('Test Sample Data'!C81),'Test Sample Data'!C81&lt;$C$101,'Test Sample Data'!C81&gt;0),'Test Sample Data'!C81,$C$101),""))</f>
        <v>29.15</v>
      </c>
      <c r="D82" s="113">
        <f>IF('Test Sample Data'!D81="","",IF(SUM('Test Sample Data'!D$3:D$98)&gt;10,IF(AND(ISNUMBER('Test Sample Data'!D81),'Test Sample Data'!D81&lt;$C$101,'Test Sample Data'!D81&gt;0),'Test Sample Data'!D81,$C$101),""))</f>
        <v>29.29</v>
      </c>
      <c r="E82" s="113">
        <f>IF('Test Sample Data'!E81="","",IF(SUM('Test Sample Data'!E$3:E$98)&gt;10,IF(AND(ISNUMBER('Test Sample Data'!E81),'Test Sample Data'!E81&lt;$C$101,'Test Sample Data'!E81&gt;0),'Test Sample Data'!E81,$C$101),""))</f>
        <v>29.16</v>
      </c>
      <c r="F82" s="113" t="str">
        <f>IF('Test Sample Data'!F81="","",IF(SUM('Test Sample Data'!F$3:F$98)&gt;10,IF(AND(ISNUMBER('Test Sample Data'!F81),'Test Sample Data'!F81&lt;$C$101,'Test Sample Data'!F81&gt;0),'Test Sample Data'!F81,$C$101),""))</f>
        <v/>
      </c>
      <c r="G82" s="113" t="str">
        <f>IF('Test Sample Data'!G81="","",IF(SUM('Test Sample Data'!G$3:G$98)&gt;10,IF(AND(ISNUMBER('Test Sample Data'!G81),'Test Sample Data'!G81&lt;$C$101,'Test Sample Data'!G81&gt;0),'Test Sample Data'!G81,$C$101),""))</f>
        <v/>
      </c>
      <c r="H82" s="113" t="str">
        <f>IF('Test Sample Data'!H81="","",IF(SUM('Test Sample Data'!H$3:H$98)&gt;10,IF(AND(ISNUMBER('Test Sample Data'!H81),'Test Sample Data'!H81&lt;$C$101,'Test Sample Data'!H81&gt;0),'Test Sample Data'!H81,$C$101),""))</f>
        <v/>
      </c>
      <c r="I82" s="113" t="str">
        <f>IF('Test Sample Data'!I81="","",IF(SUM('Test Sample Data'!I$3:I$98)&gt;10,IF(AND(ISNUMBER('Test Sample Data'!I81),'Test Sample Data'!I81&lt;$C$101,'Test Sample Data'!I81&gt;0),'Test Sample Data'!I81,$C$101),""))</f>
        <v/>
      </c>
      <c r="J82" s="113" t="str">
        <f>IF('Test Sample Data'!J81="","",IF(SUM('Test Sample Data'!J$3:J$98)&gt;10,IF(AND(ISNUMBER('Test Sample Data'!J81),'Test Sample Data'!J81&lt;$C$101,'Test Sample Data'!J81&gt;0),'Test Sample Data'!J81,$C$101),""))</f>
        <v/>
      </c>
      <c r="K82" s="113" t="str">
        <f>IF('Test Sample Data'!K81="","",IF(SUM('Test Sample Data'!K$3:K$98)&gt;10,IF(AND(ISNUMBER('Test Sample Data'!K81),'Test Sample Data'!K81&lt;$C$101,'Test Sample Data'!K81&gt;0),'Test Sample Data'!K81,$C$101),""))</f>
        <v/>
      </c>
      <c r="L82" s="113" t="str">
        <f>IF('Test Sample Data'!L81="","",IF(SUM('Test Sample Data'!L$3:L$98)&gt;10,IF(AND(ISNUMBER('Test Sample Data'!L81),'Test Sample Data'!L81&lt;$C$101,'Test Sample Data'!L81&gt;0),'Test Sample Data'!L81,$C$101),""))</f>
        <v/>
      </c>
      <c r="M82" s="113" t="str">
        <f>IF('Test Sample Data'!M81="","",IF(SUM('Test Sample Data'!M$3:M$98)&gt;10,IF(AND(ISNUMBER('Test Sample Data'!M81),'Test Sample Data'!M81&lt;$C$101,'Test Sample Data'!M81&gt;0),'Test Sample Data'!M81,$C$101),""))</f>
        <v/>
      </c>
      <c r="N82" s="113" t="str">
        <f>IF('Test Sample Data'!N81="","",IF(SUM('Test Sample Data'!N$3:N$98)&gt;10,IF(AND(ISNUMBER('Test Sample Data'!N81),'Test Sample Data'!N81&lt;$C$101,'Test Sample Data'!N81&gt;0),'Test Sample Data'!N81,$C$101),""))</f>
        <v/>
      </c>
      <c r="O82" s="112" t="str">
        <f>'miRNA Table'!C81</f>
        <v>hsa-miR-372-3p</v>
      </c>
      <c r="P82" s="112" t="s">
        <v>110</v>
      </c>
      <c r="Q82" s="113">
        <f>IF('Control Sample Data'!C81="","",IF(SUM('Control Sample Data'!C$3:C$98)&gt;10,IF(AND(ISNUMBER('Control Sample Data'!C81),'Control Sample Data'!C81&lt;$C$101,'Control Sample Data'!C81&gt;0),'Control Sample Data'!C81,$C$101),""))</f>
        <v>30.43</v>
      </c>
      <c r="R82" s="113">
        <f>IF('Control Sample Data'!D81="","",IF(SUM('Control Sample Data'!D$3:D$98)&gt;10,IF(AND(ISNUMBER('Control Sample Data'!D81),'Control Sample Data'!D81&lt;$C$101,'Control Sample Data'!D81&gt;0),'Control Sample Data'!D81,$C$101),""))</f>
        <v>30.3</v>
      </c>
      <c r="S82" s="113">
        <f>IF('Control Sample Data'!E81="","",IF(SUM('Control Sample Data'!E$3:E$98)&gt;10,IF(AND(ISNUMBER('Control Sample Data'!E81),'Control Sample Data'!E81&lt;$C$101,'Control Sample Data'!E81&gt;0),'Control Sample Data'!E81,$C$101),""))</f>
        <v>30.42</v>
      </c>
      <c r="T82" s="113" t="str">
        <f>IF('Control Sample Data'!F81="","",IF(SUM('Control Sample Data'!F$3:F$98)&gt;10,IF(AND(ISNUMBER('Control Sample Data'!F81),'Control Sample Data'!F81&lt;$C$101,'Control Sample Data'!F81&gt;0),'Control Sample Data'!F81,$C$101),""))</f>
        <v/>
      </c>
      <c r="U82" s="113" t="str">
        <f>IF('Control Sample Data'!G81="","",IF(SUM('Control Sample Data'!G$3:G$98)&gt;10,IF(AND(ISNUMBER('Control Sample Data'!G81),'Control Sample Data'!G81&lt;$C$101,'Control Sample Data'!G81&gt;0),'Control Sample Data'!G81,$C$101),""))</f>
        <v/>
      </c>
      <c r="V82" s="113" t="str">
        <f>IF('Control Sample Data'!H81="","",IF(SUM('Control Sample Data'!H$3:H$98)&gt;10,IF(AND(ISNUMBER('Control Sample Data'!H81),'Control Sample Data'!H81&lt;$C$101,'Control Sample Data'!H81&gt;0),'Control Sample Data'!H81,$C$101),""))</f>
        <v/>
      </c>
      <c r="W82" s="113" t="str">
        <f>IF('Control Sample Data'!I81="","",IF(SUM('Control Sample Data'!I$3:I$98)&gt;10,IF(AND(ISNUMBER('Control Sample Data'!I81),'Control Sample Data'!I81&lt;$C$101,'Control Sample Data'!I81&gt;0),'Control Sample Data'!I81,$C$101),""))</f>
        <v/>
      </c>
      <c r="X82" s="113" t="str">
        <f>IF('Control Sample Data'!J81="","",IF(SUM('Control Sample Data'!J$3:J$98)&gt;10,IF(AND(ISNUMBER('Control Sample Data'!J81),'Control Sample Data'!J81&lt;$C$101,'Control Sample Data'!J81&gt;0),'Control Sample Data'!J81,$C$101),""))</f>
        <v/>
      </c>
      <c r="Y82" s="113" t="str">
        <f>IF('Control Sample Data'!K81="","",IF(SUM('Control Sample Data'!K$3:K$98)&gt;10,IF(AND(ISNUMBER('Control Sample Data'!K81),'Control Sample Data'!K81&lt;$C$101,'Control Sample Data'!K81&gt;0),'Control Sample Data'!K81,$C$101),""))</f>
        <v/>
      </c>
      <c r="Z82" s="113" t="str">
        <f>IF('Control Sample Data'!L81="","",IF(SUM('Control Sample Data'!L$3:L$98)&gt;10,IF(AND(ISNUMBER('Control Sample Data'!L81),'Control Sample Data'!L81&lt;$C$101,'Control Sample Data'!L81&gt;0),'Control Sample Data'!L81,$C$101),""))</f>
        <v/>
      </c>
      <c r="AA82" s="113" t="str">
        <f>IF('Control Sample Data'!M81="","",IF(SUM('Control Sample Data'!M$3:M$98)&gt;10,IF(AND(ISNUMBER('Control Sample Data'!M81),'Control Sample Data'!M81&lt;$C$101,'Control Sample Data'!M81&gt;0),'Control Sample Data'!M81,$C$101),""))</f>
        <v/>
      </c>
      <c r="AB82" s="144" t="str">
        <f>IF('Control Sample Data'!N81="","",IF(SUM('Control Sample Data'!N$3:N$98)&gt;10,IF(AND(ISNUMBER('Control Sample Data'!N81),'Control Sample Data'!N81&lt;$C$101,'Control Sample Data'!N81&gt;0),'Control Sample Data'!N81,$C$101),""))</f>
        <v/>
      </c>
      <c r="AC82" s="147">
        <f>IF(C82="","",IF(AND('miRNA Table'!$F$4="YES",'miRNA Table'!$F$6="YES"),C82-C$103,C82))</f>
        <v>29.15</v>
      </c>
      <c r="AD82" s="148">
        <f>IF(D82="","",IF(AND('miRNA Table'!$F$4="YES",'miRNA Table'!$F$6="YES"),D82-D$103,D82))</f>
        <v>29.29</v>
      </c>
      <c r="AE82" s="148">
        <f>IF(E82="","",IF(AND('miRNA Table'!$F$4="YES",'miRNA Table'!$F$6="YES"),E82-E$103,E82))</f>
        <v>29.16</v>
      </c>
      <c r="AF82" s="148" t="str">
        <f>IF(F82="","",IF(AND('miRNA Table'!$F$4="YES",'miRNA Table'!$F$6="YES"),F82-F$103,F82))</f>
        <v/>
      </c>
      <c r="AG82" s="148" t="str">
        <f>IF(G82="","",IF(AND('miRNA Table'!$F$4="YES",'miRNA Table'!$F$6="YES"),G82-G$103,G82))</f>
        <v/>
      </c>
      <c r="AH82" s="148" t="str">
        <f>IF(H82="","",IF(AND('miRNA Table'!$F$4="YES",'miRNA Table'!$F$6="YES"),H82-H$103,H82))</f>
        <v/>
      </c>
      <c r="AI82" s="148" t="str">
        <f>IF(I82="","",IF(AND('miRNA Table'!$F$4="YES",'miRNA Table'!$F$6="YES"),I82-I$103,I82))</f>
        <v/>
      </c>
      <c r="AJ82" s="148" t="str">
        <f>IF(J82="","",IF(AND('miRNA Table'!$F$4="YES",'miRNA Table'!$F$6="YES"),J82-J$103,J82))</f>
        <v/>
      </c>
      <c r="AK82" s="148" t="str">
        <f>IF(K82="","",IF(AND('miRNA Table'!$F$4="YES",'miRNA Table'!$F$6="YES"),K82-K$103,K82))</f>
        <v/>
      </c>
      <c r="AL82" s="148" t="str">
        <f>IF(L82="","",IF(AND('miRNA Table'!$F$4="YES",'miRNA Table'!$F$6="YES"),L82-L$103,L82))</f>
        <v/>
      </c>
      <c r="AM82" s="148" t="str">
        <f>IF(M82="","",IF(AND('miRNA Table'!$F$4="YES",'miRNA Table'!$F$6="YES"),M82-M$103,M82))</f>
        <v/>
      </c>
      <c r="AN82" s="149" t="str">
        <f>IF(N82="","",IF(AND('miRNA Table'!$F$4="YES",'miRNA Table'!$F$6="YES"),N82-N$103,N82))</f>
        <v/>
      </c>
      <c r="AO82" s="147">
        <f>IF(Q82="","",IF(AND('miRNA Table'!$F$4="YES",'miRNA Table'!$F$6="YES"),Q82-Q$103,Q82))</f>
        <v>30.43</v>
      </c>
      <c r="AP82" s="148">
        <f>IF(R82="","",IF(AND('miRNA Table'!$F$4="YES",'miRNA Table'!$F$6="YES"),R82-R$103,R82))</f>
        <v>30.3</v>
      </c>
      <c r="AQ82" s="148">
        <f>IF(S82="","",IF(AND('miRNA Table'!$F$4="YES",'miRNA Table'!$F$6="YES"),S82-S$103,S82))</f>
        <v>30.42</v>
      </c>
      <c r="AR82" s="148" t="str">
        <f>IF(T82="","",IF(AND('miRNA Table'!$F$4="YES",'miRNA Table'!$F$6="YES"),T82-T$103,T82))</f>
        <v/>
      </c>
      <c r="AS82" s="148" t="str">
        <f>IF(U82="","",IF(AND('miRNA Table'!$F$4="YES",'miRNA Table'!$F$6="YES"),U82-U$103,U82))</f>
        <v/>
      </c>
      <c r="AT82" s="148" t="str">
        <f>IF(V82="","",IF(AND('miRNA Table'!$F$4="YES",'miRNA Table'!$F$6="YES"),V82-V$103,V82))</f>
        <v/>
      </c>
      <c r="AU82" s="148" t="str">
        <f>IF(W82="","",IF(AND('miRNA Table'!$F$4="YES",'miRNA Table'!$F$6="YES"),W82-W$103,W82))</f>
        <v/>
      </c>
      <c r="AV82" s="148" t="str">
        <f>IF(X82="","",IF(AND('miRNA Table'!$F$4="YES",'miRNA Table'!$F$6="YES"),X82-X$103,X82))</f>
        <v/>
      </c>
      <c r="AW82" s="148" t="str">
        <f>IF(Y82="","",IF(AND('miRNA Table'!$F$4="YES",'miRNA Table'!$F$6="YES"),Y82-Y$103,Y82))</f>
        <v/>
      </c>
      <c r="AX82" s="148" t="str">
        <f>IF(Z82="","",IF(AND('miRNA Table'!$F$4="YES",'miRNA Table'!$F$6="YES"),Z82-Z$103,Z82))</f>
        <v/>
      </c>
      <c r="AY82" s="148" t="str">
        <f>IF(AA82="","",IF(AND('miRNA Table'!$F$4="YES",'miRNA Table'!$F$6="YES"),AA82-AA$103,AA82))</f>
        <v/>
      </c>
      <c r="AZ82" s="149" t="str">
        <f>IF(AB82="","",IF(AND('miRNA Table'!$F$4="YES",'miRNA Table'!$F$6="YES"),AB82-AB$103,AB82))</f>
        <v/>
      </c>
      <c r="BY82" s="111" t="str">
        <f t="shared" si="77"/>
        <v>hsa-miR-372-3p</v>
      </c>
      <c r="BZ82" s="112" t="s">
        <v>110</v>
      </c>
      <c r="CA82" s="113">
        <f t="shared" si="78"/>
        <v>9.6183333333333287</v>
      </c>
      <c r="CB82" s="113">
        <f t="shared" si="79"/>
        <v>9.6633333333333304</v>
      </c>
      <c r="CC82" s="113">
        <f t="shared" si="80"/>
        <v>9.576666666666668</v>
      </c>
      <c r="CD82" s="113" t="str">
        <f t="shared" si="81"/>
        <v/>
      </c>
      <c r="CE82" s="113" t="str">
        <f t="shared" si="82"/>
        <v/>
      </c>
      <c r="CF82" s="113" t="str">
        <f t="shared" si="83"/>
        <v/>
      </c>
      <c r="CG82" s="113" t="str">
        <f t="shared" si="84"/>
        <v/>
      </c>
      <c r="CH82" s="113" t="str">
        <f t="shared" si="85"/>
        <v/>
      </c>
      <c r="CI82" s="113" t="str">
        <f t="shared" si="86"/>
        <v/>
      </c>
      <c r="CJ82" s="113" t="str">
        <f t="shared" si="87"/>
        <v/>
      </c>
      <c r="CK82" s="113" t="str">
        <f t="shared" si="88"/>
        <v/>
      </c>
      <c r="CL82" s="113" t="str">
        <f t="shared" si="89"/>
        <v/>
      </c>
      <c r="CM82" s="113">
        <f t="shared" si="90"/>
        <v>10.576666666666664</v>
      </c>
      <c r="CN82" s="113">
        <f t="shared" si="91"/>
        <v>10.568333333333335</v>
      </c>
      <c r="CO82" s="113">
        <f t="shared" si="92"/>
        <v>10.525000000000002</v>
      </c>
      <c r="CP82" s="113" t="str">
        <f t="shared" si="93"/>
        <v/>
      </c>
      <c r="CQ82" s="113" t="str">
        <f t="shared" si="94"/>
        <v/>
      </c>
      <c r="CR82" s="113" t="str">
        <f t="shared" si="95"/>
        <v/>
      </c>
      <c r="CS82" s="113" t="str">
        <f t="shared" si="96"/>
        <v/>
      </c>
      <c r="CT82" s="113" t="str">
        <f t="shared" si="97"/>
        <v/>
      </c>
      <c r="CU82" s="113" t="str">
        <f t="shared" si="98"/>
        <v/>
      </c>
      <c r="CV82" s="113" t="str">
        <f t="shared" si="99"/>
        <v/>
      </c>
      <c r="CW82" s="113" t="str">
        <f t="shared" si="100"/>
        <v/>
      </c>
      <c r="CX82" s="113" t="str">
        <f t="shared" si="101"/>
        <v/>
      </c>
      <c r="CY82" s="80">
        <f t="shared" si="102"/>
        <v>9.6194444444444418</v>
      </c>
      <c r="CZ82" s="80">
        <f t="shared" si="103"/>
        <v>10.556666666666667</v>
      </c>
      <c r="DA82" s="114" t="str">
        <f t="shared" si="104"/>
        <v>hsa-miR-372-3p</v>
      </c>
      <c r="DB82" s="112" t="s">
        <v>200</v>
      </c>
      <c r="DC82" s="115">
        <f t="shared" si="67"/>
        <v>1.2723106379100221E-3</v>
      </c>
      <c r="DD82" s="115">
        <f t="shared" si="68"/>
        <v>1.233237745304339E-3</v>
      </c>
      <c r="DE82" s="115">
        <f t="shared" si="69"/>
        <v>1.309592185306088E-3</v>
      </c>
      <c r="DF82" s="115" t="str">
        <f t="shared" si="70"/>
        <v/>
      </c>
      <c r="DG82" s="115" t="str">
        <f t="shared" si="71"/>
        <v/>
      </c>
      <c r="DH82" s="115" t="str">
        <f t="shared" si="72"/>
        <v/>
      </c>
      <c r="DI82" s="115" t="str">
        <f t="shared" si="73"/>
        <v/>
      </c>
      <c r="DJ82" s="115" t="str">
        <f t="shared" si="74"/>
        <v/>
      </c>
      <c r="DK82" s="115" t="str">
        <f t="shared" si="75"/>
        <v/>
      </c>
      <c r="DL82" s="115" t="str">
        <f t="shared" si="76"/>
        <v/>
      </c>
      <c r="DM82" s="115" t="str">
        <f t="shared" si="105"/>
        <v/>
      </c>
      <c r="DN82" s="115" t="str">
        <f t="shared" si="106"/>
        <v/>
      </c>
      <c r="DO82" s="115">
        <f t="shared" si="109"/>
        <v>6.5479609265304574E-4</v>
      </c>
      <c r="DP82" s="115">
        <f t="shared" si="65"/>
        <v>6.5858928782924341E-4</v>
      </c>
      <c r="DQ82" s="115">
        <f t="shared" si="65"/>
        <v>6.7867100578239035E-4</v>
      </c>
      <c r="DR82" s="115" t="str">
        <f t="shared" si="65"/>
        <v/>
      </c>
      <c r="DS82" s="115" t="str">
        <f t="shared" si="65"/>
        <v/>
      </c>
      <c r="DT82" s="115" t="str">
        <f t="shared" si="65"/>
        <v/>
      </c>
      <c r="DU82" s="115" t="str">
        <f t="shared" si="50"/>
        <v/>
      </c>
      <c r="DV82" s="115" t="str">
        <f t="shared" si="50"/>
        <v/>
      </c>
      <c r="DW82" s="115" t="str">
        <f t="shared" si="50"/>
        <v/>
      </c>
      <c r="DX82" s="115" t="str">
        <f t="shared" si="48"/>
        <v/>
      </c>
      <c r="DY82" s="115" t="str">
        <f t="shared" si="107"/>
        <v/>
      </c>
      <c r="DZ82" s="115" t="str">
        <f t="shared" si="108"/>
        <v/>
      </c>
    </row>
    <row r="83" spans="1:130" ht="15" customHeight="1" x14ac:dyDescent="0.25">
      <c r="A83" s="119" t="str">
        <f>'miRNA Table'!C82</f>
        <v>hsa-miR-149-5p</v>
      </c>
      <c r="B83" s="112" t="s">
        <v>111</v>
      </c>
      <c r="C83" s="113">
        <f>IF('Test Sample Data'!C82="","",IF(SUM('Test Sample Data'!C$3:C$98)&gt;10,IF(AND(ISNUMBER('Test Sample Data'!C82),'Test Sample Data'!C82&lt;$C$101,'Test Sample Data'!C82&gt;0),'Test Sample Data'!C82,$C$101),""))</f>
        <v>30.05</v>
      </c>
      <c r="D83" s="113">
        <f>IF('Test Sample Data'!D82="","",IF(SUM('Test Sample Data'!D$3:D$98)&gt;10,IF(AND(ISNUMBER('Test Sample Data'!D82),'Test Sample Data'!D82&lt;$C$101,'Test Sample Data'!D82&gt;0),'Test Sample Data'!D82,$C$101),""))</f>
        <v>29.82</v>
      </c>
      <c r="E83" s="113">
        <f>IF('Test Sample Data'!E82="","",IF(SUM('Test Sample Data'!E$3:E$98)&gt;10,IF(AND(ISNUMBER('Test Sample Data'!E82),'Test Sample Data'!E82&lt;$C$101,'Test Sample Data'!E82&gt;0),'Test Sample Data'!E82,$C$101),""))</f>
        <v>29.16</v>
      </c>
      <c r="F83" s="113" t="str">
        <f>IF('Test Sample Data'!F82="","",IF(SUM('Test Sample Data'!F$3:F$98)&gt;10,IF(AND(ISNUMBER('Test Sample Data'!F82),'Test Sample Data'!F82&lt;$C$101,'Test Sample Data'!F82&gt;0),'Test Sample Data'!F82,$C$101),""))</f>
        <v/>
      </c>
      <c r="G83" s="113" t="str">
        <f>IF('Test Sample Data'!G82="","",IF(SUM('Test Sample Data'!G$3:G$98)&gt;10,IF(AND(ISNUMBER('Test Sample Data'!G82),'Test Sample Data'!G82&lt;$C$101,'Test Sample Data'!G82&gt;0),'Test Sample Data'!G82,$C$101),""))</f>
        <v/>
      </c>
      <c r="H83" s="113" t="str">
        <f>IF('Test Sample Data'!H82="","",IF(SUM('Test Sample Data'!H$3:H$98)&gt;10,IF(AND(ISNUMBER('Test Sample Data'!H82),'Test Sample Data'!H82&lt;$C$101,'Test Sample Data'!H82&gt;0),'Test Sample Data'!H82,$C$101),""))</f>
        <v/>
      </c>
      <c r="I83" s="113" t="str">
        <f>IF('Test Sample Data'!I82="","",IF(SUM('Test Sample Data'!I$3:I$98)&gt;10,IF(AND(ISNUMBER('Test Sample Data'!I82),'Test Sample Data'!I82&lt;$C$101,'Test Sample Data'!I82&gt;0),'Test Sample Data'!I82,$C$101),""))</f>
        <v/>
      </c>
      <c r="J83" s="113" t="str">
        <f>IF('Test Sample Data'!J82="","",IF(SUM('Test Sample Data'!J$3:J$98)&gt;10,IF(AND(ISNUMBER('Test Sample Data'!J82),'Test Sample Data'!J82&lt;$C$101,'Test Sample Data'!J82&gt;0),'Test Sample Data'!J82,$C$101),""))</f>
        <v/>
      </c>
      <c r="K83" s="113" t="str">
        <f>IF('Test Sample Data'!K82="","",IF(SUM('Test Sample Data'!K$3:K$98)&gt;10,IF(AND(ISNUMBER('Test Sample Data'!K82),'Test Sample Data'!K82&lt;$C$101,'Test Sample Data'!K82&gt;0),'Test Sample Data'!K82,$C$101),""))</f>
        <v/>
      </c>
      <c r="L83" s="113" t="str">
        <f>IF('Test Sample Data'!L82="","",IF(SUM('Test Sample Data'!L$3:L$98)&gt;10,IF(AND(ISNUMBER('Test Sample Data'!L82),'Test Sample Data'!L82&lt;$C$101,'Test Sample Data'!L82&gt;0),'Test Sample Data'!L82,$C$101),""))</f>
        <v/>
      </c>
      <c r="M83" s="113" t="str">
        <f>IF('Test Sample Data'!M82="","",IF(SUM('Test Sample Data'!M$3:M$98)&gt;10,IF(AND(ISNUMBER('Test Sample Data'!M82),'Test Sample Data'!M82&lt;$C$101,'Test Sample Data'!M82&gt;0),'Test Sample Data'!M82,$C$101),""))</f>
        <v/>
      </c>
      <c r="N83" s="113" t="str">
        <f>IF('Test Sample Data'!N82="","",IF(SUM('Test Sample Data'!N$3:N$98)&gt;10,IF(AND(ISNUMBER('Test Sample Data'!N82),'Test Sample Data'!N82&lt;$C$101,'Test Sample Data'!N82&gt;0),'Test Sample Data'!N82,$C$101),""))</f>
        <v/>
      </c>
      <c r="O83" s="112" t="str">
        <f>'miRNA Table'!C82</f>
        <v>hsa-miR-149-5p</v>
      </c>
      <c r="P83" s="112" t="s">
        <v>111</v>
      </c>
      <c r="Q83" s="113">
        <f>IF('Control Sample Data'!C82="","",IF(SUM('Control Sample Data'!C$3:C$98)&gt;10,IF(AND(ISNUMBER('Control Sample Data'!C82),'Control Sample Data'!C82&lt;$C$101,'Control Sample Data'!C82&gt;0),'Control Sample Data'!C82,$C$101),""))</f>
        <v>24.92</v>
      </c>
      <c r="R83" s="113">
        <f>IF('Control Sample Data'!D82="","",IF(SUM('Control Sample Data'!D$3:D$98)&gt;10,IF(AND(ISNUMBER('Control Sample Data'!D82),'Control Sample Data'!D82&lt;$C$101,'Control Sample Data'!D82&gt;0),'Control Sample Data'!D82,$C$101),""))</f>
        <v>24.76</v>
      </c>
      <c r="S83" s="113">
        <f>IF('Control Sample Data'!E82="","",IF(SUM('Control Sample Data'!E$3:E$98)&gt;10,IF(AND(ISNUMBER('Control Sample Data'!E82),'Control Sample Data'!E82&lt;$C$101,'Control Sample Data'!E82&gt;0),'Control Sample Data'!E82,$C$101),""))</f>
        <v>24.56</v>
      </c>
      <c r="T83" s="113" t="str">
        <f>IF('Control Sample Data'!F82="","",IF(SUM('Control Sample Data'!F$3:F$98)&gt;10,IF(AND(ISNUMBER('Control Sample Data'!F82),'Control Sample Data'!F82&lt;$C$101,'Control Sample Data'!F82&gt;0),'Control Sample Data'!F82,$C$101),""))</f>
        <v/>
      </c>
      <c r="U83" s="113" t="str">
        <f>IF('Control Sample Data'!G82="","",IF(SUM('Control Sample Data'!G$3:G$98)&gt;10,IF(AND(ISNUMBER('Control Sample Data'!G82),'Control Sample Data'!G82&lt;$C$101,'Control Sample Data'!G82&gt;0),'Control Sample Data'!G82,$C$101),""))</f>
        <v/>
      </c>
      <c r="V83" s="113" t="str">
        <f>IF('Control Sample Data'!H82="","",IF(SUM('Control Sample Data'!H$3:H$98)&gt;10,IF(AND(ISNUMBER('Control Sample Data'!H82),'Control Sample Data'!H82&lt;$C$101,'Control Sample Data'!H82&gt;0),'Control Sample Data'!H82,$C$101),""))</f>
        <v/>
      </c>
      <c r="W83" s="113" t="str">
        <f>IF('Control Sample Data'!I82="","",IF(SUM('Control Sample Data'!I$3:I$98)&gt;10,IF(AND(ISNUMBER('Control Sample Data'!I82),'Control Sample Data'!I82&lt;$C$101,'Control Sample Data'!I82&gt;0),'Control Sample Data'!I82,$C$101),""))</f>
        <v/>
      </c>
      <c r="X83" s="113" t="str">
        <f>IF('Control Sample Data'!J82="","",IF(SUM('Control Sample Data'!J$3:J$98)&gt;10,IF(AND(ISNUMBER('Control Sample Data'!J82),'Control Sample Data'!J82&lt;$C$101,'Control Sample Data'!J82&gt;0),'Control Sample Data'!J82,$C$101),""))</f>
        <v/>
      </c>
      <c r="Y83" s="113" t="str">
        <f>IF('Control Sample Data'!K82="","",IF(SUM('Control Sample Data'!K$3:K$98)&gt;10,IF(AND(ISNUMBER('Control Sample Data'!K82),'Control Sample Data'!K82&lt;$C$101,'Control Sample Data'!K82&gt;0),'Control Sample Data'!K82,$C$101),""))</f>
        <v/>
      </c>
      <c r="Z83" s="113" t="str">
        <f>IF('Control Sample Data'!L82="","",IF(SUM('Control Sample Data'!L$3:L$98)&gt;10,IF(AND(ISNUMBER('Control Sample Data'!L82),'Control Sample Data'!L82&lt;$C$101,'Control Sample Data'!L82&gt;0),'Control Sample Data'!L82,$C$101),""))</f>
        <v/>
      </c>
      <c r="AA83" s="113" t="str">
        <f>IF('Control Sample Data'!M82="","",IF(SUM('Control Sample Data'!M$3:M$98)&gt;10,IF(AND(ISNUMBER('Control Sample Data'!M82),'Control Sample Data'!M82&lt;$C$101,'Control Sample Data'!M82&gt;0),'Control Sample Data'!M82,$C$101),""))</f>
        <v/>
      </c>
      <c r="AB83" s="144" t="str">
        <f>IF('Control Sample Data'!N82="","",IF(SUM('Control Sample Data'!N$3:N$98)&gt;10,IF(AND(ISNUMBER('Control Sample Data'!N82),'Control Sample Data'!N82&lt;$C$101,'Control Sample Data'!N82&gt;0),'Control Sample Data'!N82,$C$101),""))</f>
        <v/>
      </c>
      <c r="AC83" s="147">
        <f>IF(C83="","",IF(AND('miRNA Table'!$F$4="YES",'miRNA Table'!$F$6="YES"),C83-C$103,C83))</f>
        <v>30.05</v>
      </c>
      <c r="AD83" s="148">
        <f>IF(D83="","",IF(AND('miRNA Table'!$F$4="YES",'miRNA Table'!$F$6="YES"),D83-D$103,D83))</f>
        <v>29.82</v>
      </c>
      <c r="AE83" s="148">
        <f>IF(E83="","",IF(AND('miRNA Table'!$F$4="YES",'miRNA Table'!$F$6="YES"),E83-E$103,E83))</f>
        <v>29.16</v>
      </c>
      <c r="AF83" s="148" t="str">
        <f>IF(F83="","",IF(AND('miRNA Table'!$F$4="YES",'miRNA Table'!$F$6="YES"),F83-F$103,F83))</f>
        <v/>
      </c>
      <c r="AG83" s="148" t="str">
        <f>IF(G83="","",IF(AND('miRNA Table'!$F$4="YES",'miRNA Table'!$F$6="YES"),G83-G$103,G83))</f>
        <v/>
      </c>
      <c r="AH83" s="148" t="str">
        <f>IF(H83="","",IF(AND('miRNA Table'!$F$4="YES",'miRNA Table'!$F$6="YES"),H83-H$103,H83))</f>
        <v/>
      </c>
      <c r="AI83" s="148" t="str">
        <f>IF(I83="","",IF(AND('miRNA Table'!$F$4="YES",'miRNA Table'!$F$6="YES"),I83-I$103,I83))</f>
        <v/>
      </c>
      <c r="AJ83" s="148" t="str">
        <f>IF(J83="","",IF(AND('miRNA Table'!$F$4="YES",'miRNA Table'!$F$6="YES"),J83-J$103,J83))</f>
        <v/>
      </c>
      <c r="AK83" s="148" t="str">
        <f>IF(K83="","",IF(AND('miRNA Table'!$F$4="YES",'miRNA Table'!$F$6="YES"),K83-K$103,K83))</f>
        <v/>
      </c>
      <c r="AL83" s="148" t="str">
        <f>IF(L83="","",IF(AND('miRNA Table'!$F$4="YES",'miRNA Table'!$F$6="YES"),L83-L$103,L83))</f>
        <v/>
      </c>
      <c r="AM83" s="148" t="str">
        <f>IF(M83="","",IF(AND('miRNA Table'!$F$4="YES",'miRNA Table'!$F$6="YES"),M83-M$103,M83))</f>
        <v/>
      </c>
      <c r="AN83" s="149" t="str">
        <f>IF(N83="","",IF(AND('miRNA Table'!$F$4="YES",'miRNA Table'!$F$6="YES"),N83-N$103,N83))</f>
        <v/>
      </c>
      <c r="AO83" s="147">
        <f>IF(Q83="","",IF(AND('miRNA Table'!$F$4="YES",'miRNA Table'!$F$6="YES"),Q83-Q$103,Q83))</f>
        <v>24.92</v>
      </c>
      <c r="AP83" s="148">
        <f>IF(R83="","",IF(AND('miRNA Table'!$F$4="YES",'miRNA Table'!$F$6="YES"),R83-R$103,R83))</f>
        <v>24.76</v>
      </c>
      <c r="AQ83" s="148">
        <f>IF(S83="","",IF(AND('miRNA Table'!$F$4="YES",'miRNA Table'!$F$6="YES"),S83-S$103,S83))</f>
        <v>24.56</v>
      </c>
      <c r="AR83" s="148" t="str">
        <f>IF(T83="","",IF(AND('miRNA Table'!$F$4="YES",'miRNA Table'!$F$6="YES"),T83-T$103,T83))</f>
        <v/>
      </c>
      <c r="AS83" s="148" t="str">
        <f>IF(U83="","",IF(AND('miRNA Table'!$F$4="YES",'miRNA Table'!$F$6="YES"),U83-U$103,U83))</f>
        <v/>
      </c>
      <c r="AT83" s="148" t="str">
        <f>IF(V83="","",IF(AND('miRNA Table'!$F$4="YES",'miRNA Table'!$F$6="YES"),V83-V$103,V83))</f>
        <v/>
      </c>
      <c r="AU83" s="148" t="str">
        <f>IF(W83="","",IF(AND('miRNA Table'!$F$4="YES",'miRNA Table'!$F$6="YES"),W83-W$103,W83))</f>
        <v/>
      </c>
      <c r="AV83" s="148" t="str">
        <f>IF(X83="","",IF(AND('miRNA Table'!$F$4="YES",'miRNA Table'!$F$6="YES"),X83-X$103,X83))</f>
        <v/>
      </c>
      <c r="AW83" s="148" t="str">
        <f>IF(Y83="","",IF(AND('miRNA Table'!$F$4="YES",'miRNA Table'!$F$6="YES"),Y83-Y$103,Y83))</f>
        <v/>
      </c>
      <c r="AX83" s="148" t="str">
        <f>IF(Z83="","",IF(AND('miRNA Table'!$F$4="YES",'miRNA Table'!$F$6="YES"),Z83-Z$103,Z83))</f>
        <v/>
      </c>
      <c r="AY83" s="148" t="str">
        <f>IF(AA83="","",IF(AND('miRNA Table'!$F$4="YES",'miRNA Table'!$F$6="YES"),AA83-AA$103,AA83))</f>
        <v/>
      </c>
      <c r="AZ83" s="149" t="str">
        <f>IF(AB83="","",IF(AND('miRNA Table'!$F$4="YES",'miRNA Table'!$F$6="YES"),AB83-AB$103,AB83))</f>
        <v/>
      </c>
      <c r="BY83" s="111" t="str">
        <f t="shared" si="77"/>
        <v>hsa-miR-149-5p</v>
      </c>
      <c r="BZ83" s="112" t="s">
        <v>111</v>
      </c>
      <c r="CA83" s="113">
        <f t="shared" si="78"/>
        <v>10.518333333333331</v>
      </c>
      <c r="CB83" s="113">
        <f t="shared" si="79"/>
        <v>10.193333333333332</v>
      </c>
      <c r="CC83" s="113">
        <f t="shared" si="80"/>
        <v>9.576666666666668</v>
      </c>
      <c r="CD83" s="113" t="str">
        <f t="shared" si="81"/>
        <v/>
      </c>
      <c r="CE83" s="113" t="str">
        <f t="shared" si="82"/>
        <v/>
      </c>
      <c r="CF83" s="113" t="str">
        <f t="shared" si="83"/>
        <v/>
      </c>
      <c r="CG83" s="113" t="str">
        <f t="shared" si="84"/>
        <v/>
      </c>
      <c r="CH83" s="113" t="str">
        <f t="shared" si="85"/>
        <v/>
      </c>
      <c r="CI83" s="113" t="str">
        <f t="shared" si="86"/>
        <v/>
      </c>
      <c r="CJ83" s="113" t="str">
        <f t="shared" si="87"/>
        <v/>
      </c>
      <c r="CK83" s="113" t="str">
        <f t="shared" si="88"/>
        <v/>
      </c>
      <c r="CL83" s="113" t="str">
        <f t="shared" si="89"/>
        <v/>
      </c>
      <c r="CM83" s="113">
        <f t="shared" si="90"/>
        <v>5.0666666666666664</v>
      </c>
      <c r="CN83" s="113">
        <f t="shared" si="91"/>
        <v>5.028333333333336</v>
      </c>
      <c r="CO83" s="113">
        <f t="shared" si="92"/>
        <v>4.6649999999999991</v>
      </c>
      <c r="CP83" s="113" t="str">
        <f t="shared" si="93"/>
        <v/>
      </c>
      <c r="CQ83" s="113" t="str">
        <f t="shared" si="94"/>
        <v/>
      </c>
      <c r="CR83" s="113" t="str">
        <f t="shared" si="95"/>
        <v/>
      </c>
      <c r="CS83" s="113" t="str">
        <f t="shared" si="96"/>
        <v/>
      </c>
      <c r="CT83" s="113" t="str">
        <f t="shared" si="97"/>
        <v/>
      </c>
      <c r="CU83" s="113" t="str">
        <f t="shared" si="98"/>
        <v/>
      </c>
      <c r="CV83" s="113" t="str">
        <f t="shared" si="99"/>
        <v/>
      </c>
      <c r="CW83" s="113" t="str">
        <f t="shared" si="100"/>
        <v/>
      </c>
      <c r="CX83" s="113" t="str">
        <f t="shared" si="101"/>
        <v/>
      </c>
      <c r="CY83" s="80">
        <f t="shared" si="102"/>
        <v>10.09611111111111</v>
      </c>
      <c r="CZ83" s="80">
        <f t="shared" si="103"/>
        <v>4.9200000000000008</v>
      </c>
      <c r="DA83" s="114" t="str">
        <f t="shared" si="104"/>
        <v>hsa-miR-149-5p</v>
      </c>
      <c r="DB83" s="112" t="s">
        <v>201</v>
      </c>
      <c r="DC83" s="115">
        <f t="shared" si="67"/>
        <v>6.8181438890729091E-4</v>
      </c>
      <c r="DD83" s="115">
        <f t="shared" si="68"/>
        <v>8.5408463872640387E-4</v>
      </c>
      <c r="DE83" s="115">
        <f t="shared" si="69"/>
        <v>1.309592185306088E-3</v>
      </c>
      <c r="DF83" s="115" t="str">
        <f t="shared" si="70"/>
        <v/>
      </c>
      <c r="DG83" s="115" t="str">
        <f t="shared" si="71"/>
        <v/>
      </c>
      <c r="DH83" s="115" t="str">
        <f t="shared" si="72"/>
        <v/>
      </c>
      <c r="DI83" s="115" t="str">
        <f t="shared" si="73"/>
        <v/>
      </c>
      <c r="DJ83" s="115" t="str">
        <f t="shared" si="74"/>
        <v/>
      </c>
      <c r="DK83" s="115" t="str">
        <f t="shared" si="75"/>
        <v/>
      </c>
      <c r="DL83" s="115" t="str">
        <f t="shared" si="76"/>
        <v/>
      </c>
      <c r="DM83" s="115" t="str">
        <f t="shared" si="105"/>
        <v/>
      </c>
      <c r="DN83" s="115" t="str">
        <f t="shared" si="106"/>
        <v/>
      </c>
      <c r="DO83" s="115">
        <f t="shared" si="109"/>
        <v>2.9838800122200523E-2</v>
      </c>
      <c r="DP83" s="115">
        <f t="shared" si="65"/>
        <v>3.0642263190568796E-2</v>
      </c>
      <c r="DQ83" s="115">
        <f t="shared" si="65"/>
        <v>3.9418044025976574E-2</v>
      </c>
      <c r="DR83" s="115" t="str">
        <f t="shared" si="65"/>
        <v/>
      </c>
      <c r="DS83" s="115" t="str">
        <f t="shared" si="65"/>
        <v/>
      </c>
      <c r="DT83" s="115" t="str">
        <f t="shared" si="65"/>
        <v/>
      </c>
      <c r="DU83" s="115" t="str">
        <f t="shared" si="50"/>
        <v/>
      </c>
      <c r="DV83" s="115" t="str">
        <f t="shared" si="50"/>
        <v/>
      </c>
      <c r="DW83" s="115" t="str">
        <f t="shared" si="50"/>
        <v/>
      </c>
      <c r="DX83" s="115" t="str">
        <f t="shared" si="50"/>
        <v/>
      </c>
      <c r="DY83" s="115" t="str">
        <f t="shared" si="107"/>
        <v/>
      </c>
      <c r="DZ83" s="115" t="str">
        <f t="shared" si="108"/>
        <v/>
      </c>
    </row>
    <row r="84" spans="1:130" ht="15" customHeight="1" x14ac:dyDescent="0.25">
      <c r="A84" s="119" t="str">
        <f>'miRNA Table'!C83</f>
        <v>hsa-miR-23b-3p</v>
      </c>
      <c r="B84" s="112" t="s">
        <v>112</v>
      </c>
      <c r="C84" s="113">
        <f>IF('Test Sample Data'!C83="","",IF(SUM('Test Sample Data'!C$3:C$98)&gt;10,IF(AND(ISNUMBER('Test Sample Data'!C83),'Test Sample Data'!C83&lt;$C$101,'Test Sample Data'!C83&gt;0),'Test Sample Data'!C83,$C$101),""))</f>
        <v>33.11</v>
      </c>
      <c r="D84" s="113">
        <f>IF('Test Sample Data'!D83="","",IF(SUM('Test Sample Data'!D$3:D$98)&gt;10,IF(AND(ISNUMBER('Test Sample Data'!D83),'Test Sample Data'!D83&lt;$C$101,'Test Sample Data'!D83&gt;0),'Test Sample Data'!D83,$C$101),""))</f>
        <v>32.26</v>
      </c>
      <c r="E84" s="113">
        <f>IF('Test Sample Data'!E83="","",IF(SUM('Test Sample Data'!E$3:E$98)&gt;10,IF(AND(ISNUMBER('Test Sample Data'!E83),'Test Sample Data'!E83&lt;$C$101,'Test Sample Data'!E83&gt;0),'Test Sample Data'!E83,$C$101),""))</f>
        <v>32.94</v>
      </c>
      <c r="F84" s="113" t="str">
        <f>IF('Test Sample Data'!F83="","",IF(SUM('Test Sample Data'!F$3:F$98)&gt;10,IF(AND(ISNUMBER('Test Sample Data'!F83),'Test Sample Data'!F83&lt;$C$101,'Test Sample Data'!F83&gt;0),'Test Sample Data'!F83,$C$101),""))</f>
        <v/>
      </c>
      <c r="G84" s="113" t="str">
        <f>IF('Test Sample Data'!G83="","",IF(SUM('Test Sample Data'!G$3:G$98)&gt;10,IF(AND(ISNUMBER('Test Sample Data'!G83),'Test Sample Data'!G83&lt;$C$101,'Test Sample Data'!G83&gt;0),'Test Sample Data'!G83,$C$101),""))</f>
        <v/>
      </c>
      <c r="H84" s="113" t="str">
        <f>IF('Test Sample Data'!H83="","",IF(SUM('Test Sample Data'!H$3:H$98)&gt;10,IF(AND(ISNUMBER('Test Sample Data'!H83),'Test Sample Data'!H83&lt;$C$101,'Test Sample Data'!H83&gt;0),'Test Sample Data'!H83,$C$101),""))</f>
        <v/>
      </c>
      <c r="I84" s="113" t="str">
        <f>IF('Test Sample Data'!I83="","",IF(SUM('Test Sample Data'!I$3:I$98)&gt;10,IF(AND(ISNUMBER('Test Sample Data'!I83),'Test Sample Data'!I83&lt;$C$101,'Test Sample Data'!I83&gt;0),'Test Sample Data'!I83,$C$101),""))</f>
        <v/>
      </c>
      <c r="J84" s="113" t="str">
        <f>IF('Test Sample Data'!J83="","",IF(SUM('Test Sample Data'!J$3:J$98)&gt;10,IF(AND(ISNUMBER('Test Sample Data'!J83),'Test Sample Data'!J83&lt;$C$101,'Test Sample Data'!J83&gt;0),'Test Sample Data'!J83,$C$101),""))</f>
        <v/>
      </c>
      <c r="K84" s="113" t="str">
        <f>IF('Test Sample Data'!K83="","",IF(SUM('Test Sample Data'!K$3:K$98)&gt;10,IF(AND(ISNUMBER('Test Sample Data'!K83),'Test Sample Data'!K83&lt;$C$101,'Test Sample Data'!K83&gt;0),'Test Sample Data'!K83,$C$101),""))</f>
        <v/>
      </c>
      <c r="L84" s="113" t="str">
        <f>IF('Test Sample Data'!L83="","",IF(SUM('Test Sample Data'!L$3:L$98)&gt;10,IF(AND(ISNUMBER('Test Sample Data'!L83),'Test Sample Data'!L83&lt;$C$101,'Test Sample Data'!L83&gt;0),'Test Sample Data'!L83,$C$101),""))</f>
        <v/>
      </c>
      <c r="M84" s="113" t="str">
        <f>IF('Test Sample Data'!M83="","",IF(SUM('Test Sample Data'!M$3:M$98)&gt;10,IF(AND(ISNUMBER('Test Sample Data'!M83),'Test Sample Data'!M83&lt;$C$101,'Test Sample Data'!M83&gt;0),'Test Sample Data'!M83,$C$101),""))</f>
        <v/>
      </c>
      <c r="N84" s="113" t="str">
        <f>IF('Test Sample Data'!N83="","",IF(SUM('Test Sample Data'!N$3:N$98)&gt;10,IF(AND(ISNUMBER('Test Sample Data'!N83),'Test Sample Data'!N83&lt;$C$101,'Test Sample Data'!N83&gt;0),'Test Sample Data'!N83,$C$101),""))</f>
        <v/>
      </c>
      <c r="O84" s="112" t="str">
        <f>'miRNA Table'!C83</f>
        <v>hsa-miR-23b-3p</v>
      </c>
      <c r="P84" s="112" t="s">
        <v>112</v>
      </c>
      <c r="Q84" s="113">
        <f>IF('Control Sample Data'!C83="","",IF(SUM('Control Sample Data'!C$3:C$98)&gt;10,IF(AND(ISNUMBER('Control Sample Data'!C83),'Control Sample Data'!C83&lt;$C$101,'Control Sample Data'!C83&gt;0),'Control Sample Data'!C83,$C$101),""))</f>
        <v>35</v>
      </c>
      <c r="R84" s="113">
        <f>IF('Control Sample Data'!D83="","",IF(SUM('Control Sample Data'!D$3:D$98)&gt;10,IF(AND(ISNUMBER('Control Sample Data'!D83),'Control Sample Data'!D83&lt;$C$101,'Control Sample Data'!D83&gt;0),'Control Sample Data'!D83,$C$101),""))</f>
        <v>35</v>
      </c>
      <c r="S84" s="113">
        <f>IF('Control Sample Data'!E83="","",IF(SUM('Control Sample Data'!E$3:E$98)&gt;10,IF(AND(ISNUMBER('Control Sample Data'!E83),'Control Sample Data'!E83&lt;$C$101,'Control Sample Data'!E83&gt;0),'Control Sample Data'!E83,$C$101),""))</f>
        <v>35</v>
      </c>
      <c r="T84" s="113" t="str">
        <f>IF('Control Sample Data'!F83="","",IF(SUM('Control Sample Data'!F$3:F$98)&gt;10,IF(AND(ISNUMBER('Control Sample Data'!F83),'Control Sample Data'!F83&lt;$C$101,'Control Sample Data'!F83&gt;0),'Control Sample Data'!F83,$C$101),""))</f>
        <v/>
      </c>
      <c r="U84" s="113" t="str">
        <f>IF('Control Sample Data'!G83="","",IF(SUM('Control Sample Data'!G$3:G$98)&gt;10,IF(AND(ISNUMBER('Control Sample Data'!G83),'Control Sample Data'!G83&lt;$C$101,'Control Sample Data'!G83&gt;0),'Control Sample Data'!G83,$C$101),""))</f>
        <v/>
      </c>
      <c r="V84" s="113" t="str">
        <f>IF('Control Sample Data'!H83="","",IF(SUM('Control Sample Data'!H$3:H$98)&gt;10,IF(AND(ISNUMBER('Control Sample Data'!H83),'Control Sample Data'!H83&lt;$C$101,'Control Sample Data'!H83&gt;0),'Control Sample Data'!H83,$C$101),""))</f>
        <v/>
      </c>
      <c r="W84" s="113" t="str">
        <f>IF('Control Sample Data'!I83="","",IF(SUM('Control Sample Data'!I$3:I$98)&gt;10,IF(AND(ISNUMBER('Control Sample Data'!I83),'Control Sample Data'!I83&lt;$C$101,'Control Sample Data'!I83&gt;0),'Control Sample Data'!I83,$C$101),""))</f>
        <v/>
      </c>
      <c r="X84" s="113" t="str">
        <f>IF('Control Sample Data'!J83="","",IF(SUM('Control Sample Data'!J$3:J$98)&gt;10,IF(AND(ISNUMBER('Control Sample Data'!J83),'Control Sample Data'!J83&lt;$C$101,'Control Sample Data'!J83&gt;0),'Control Sample Data'!J83,$C$101),""))</f>
        <v/>
      </c>
      <c r="Y84" s="113" t="str">
        <f>IF('Control Sample Data'!K83="","",IF(SUM('Control Sample Data'!K$3:K$98)&gt;10,IF(AND(ISNUMBER('Control Sample Data'!K83),'Control Sample Data'!K83&lt;$C$101,'Control Sample Data'!K83&gt;0),'Control Sample Data'!K83,$C$101),""))</f>
        <v/>
      </c>
      <c r="Z84" s="113" t="str">
        <f>IF('Control Sample Data'!L83="","",IF(SUM('Control Sample Data'!L$3:L$98)&gt;10,IF(AND(ISNUMBER('Control Sample Data'!L83),'Control Sample Data'!L83&lt;$C$101,'Control Sample Data'!L83&gt;0),'Control Sample Data'!L83,$C$101),""))</f>
        <v/>
      </c>
      <c r="AA84" s="113" t="str">
        <f>IF('Control Sample Data'!M83="","",IF(SUM('Control Sample Data'!M$3:M$98)&gt;10,IF(AND(ISNUMBER('Control Sample Data'!M83),'Control Sample Data'!M83&lt;$C$101,'Control Sample Data'!M83&gt;0),'Control Sample Data'!M83,$C$101),""))</f>
        <v/>
      </c>
      <c r="AB84" s="144" t="str">
        <f>IF('Control Sample Data'!N83="","",IF(SUM('Control Sample Data'!N$3:N$98)&gt;10,IF(AND(ISNUMBER('Control Sample Data'!N83),'Control Sample Data'!N83&lt;$C$101,'Control Sample Data'!N83&gt;0),'Control Sample Data'!N83,$C$101),""))</f>
        <v/>
      </c>
      <c r="AC84" s="147">
        <f>IF(C84="","",IF(AND('miRNA Table'!$F$4="YES",'miRNA Table'!$F$6="YES"),C84-C$103,C84))</f>
        <v>33.11</v>
      </c>
      <c r="AD84" s="148">
        <f>IF(D84="","",IF(AND('miRNA Table'!$F$4="YES",'miRNA Table'!$F$6="YES"),D84-D$103,D84))</f>
        <v>32.26</v>
      </c>
      <c r="AE84" s="148">
        <f>IF(E84="","",IF(AND('miRNA Table'!$F$4="YES",'miRNA Table'!$F$6="YES"),E84-E$103,E84))</f>
        <v>32.94</v>
      </c>
      <c r="AF84" s="148" t="str">
        <f>IF(F84="","",IF(AND('miRNA Table'!$F$4="YES",'miRNA Table'!$F$6="YES"),F84-F$103,F84))</f>
        <v/>
      </c>
      <c r="AG84" s="148" t="str">
        <f>IF(G84="","",IF(AND('miRNA Table'!$F$4="YES",'miRNA Table'!$F$6="YES"),G84-G$103,G84))</f>
        <v/>
      </c>
      <c r="AH84" s="148" t="str">
        <f>IF(H84="","",IF(AND('miRNA Table'!$F$4="YES",'miRNA Table'!$F$6="YES"),H84-H$103,H84))</f>
        <v/>
      </c>
      <c r="AI84" s="148" t="str">
        <f>IF(I84="","",IF(AND('miRNA Table'!$F$4="YES",'miRNA Table'!$F$6="YES"),I84-I$103,I84))</f>
        <v/>
      </c>
      <c r="AJ84" s="148" t="str">
        <f>IF(J84="","",IF(AND('miRNA Table'!$F$4="YES",'miRNA Table'!$F$6="YES"),J84-J$103,J84))</f>
        <v/>
      </c>
      <c r="AK84" s="148" t="str">
        <f>IF(K84="","",IF(AND('miRNA Table'!$F$4="YES",'miRNA Table'!$F$6="YES"),K84-K$103,K84))</f>
        <v/>
      </c>
      <c r="AL84" s="148" t="str">
        <f>IF(L84="","",IF(AND('miRNA Table'!$F$4="YES",'miRNA Table'!$F$6="YES"),L84-L$103,L84))</f>
        <v/>
      </c>
      <c r="AM84" s="148" t="str">
        <f>IF(M84="","",IF(AND('miRNA Table'!$F$4="YES",'miRNA Table'!$F$6="YES"),M84-M$103,M84))</f>
        <v/>
      </c>
      <c r="AN84" s="149" t="str">
        <f>IF(N84="","",IF(AND('miRNA Table'!$F$4="YES",'miRNA Table'!$F$6="YES"),N84-N$103,N84))</f>
        <v/>
      </c>
      <c r="AO84" s="147">
        <f>IF(Q84="","",IF(AND('miRNA Table'!$F$4="YES",'miRNA Table'!$F$6="YES"),Q84-Q$103,Q84))</f>
        <v>35</v>
      </c>
      <c r="AP84" s="148">
        <f>IF(R84="","",IF(AND('miRNA Table'!$F$4="YES",'miRNA Table'!$F$6="YES"),R84-R$103,R84))</f>
        <v>35</v>
      </c>
      <c r="AQ84" s="148">
        <f>IF(S84="","",IF(AND('miRNA Table'!$F$4="YES",'miRNA Table'!$F$6="YES"),S84-S$103,S84))</f>
        <v>35</v>
      </c>
      <c r="AR84" s="148" t="str">
        <f>IF(T84="","",IF(AND('miRNA Table'!$F$4="YES",'miRNA Table'!$F$6="YES"),T84-T$103,T84))</f>
        <v/>
      </c>
      <c r="AS84" s="148" t="str">
        <f>IF(U84="","",IF(AND('miRNA Table'!$F$4="YES",'miRNA Table'!$F$6="YES"),U84-U$103,U84))</f>
        <v/>
      </c>
      <c r="AT84" s="148" t="str">
        <f>IF(V84="","",IF(AND('miRNA Table'!$F$4="YES",'miRNA Table'!$F$6="YES"),V84-V$103,V84))</f>
        <v/>
      </c>
      <c r="AU84" s="148" t="str">
        <f>IF(W84="","",IF(AND('miRNA Table'!$F$4="YES",'miRNA Table'!$F$6="YES"),W84-W$103,W84))</f>
        <v/>
      </c>
      <c r="AV84" s="148" t="str">
        <f>IF(X84="","",IF(AND('miRNA Table'!$F$4="YES",'miRNA Table'!$F$6="YES"),X84-X$103,X84))</f>
        <v/>
      </c>
      <c r="AW84" s="148" t="str">
        <f>IF(Y84="","",IF(AND('miRNA Table'!$F$4="YES",'miRNA Table'!$F$6="YES"),Y84-Y$103,Y84))</f>
        <v/>
      </c>
      <c r="AX84" s="148" t="str">
        <f>IF(Z84="","",IF(AND('miRNA Table'!$F$4="YES",'miRNA Table'!$F$6="YES"),Z84-Z$103,Z84))</f>
        <v/>
      </c>
      <c r="AY84" s="148" t="str">
        <f>IF(AA84="","",IF(AND('miRNA Table'!$F$4="YES",'miRNA Table'!$F$6="YES"),AA84-AA$103,AA84))</f>
        <v/>
      </c>
      <c r="AZ84" s="149" t="str">
        <f>IF(AB84="","",IF(AND('miRNA Table'!$F$4="YES",'miRNA Table'!$F$6="YES"),AB84-AB$103,AB84))</f>
        <v/>
      </c>
      <c r="BY84" s="111" t="str">
        <f t="shared" si="77"/>
        <v>hsa-miR-23b-3p</v>
      </c>
      <c r="BZ84" s="112" t="s">
        <v>112</v>
      </c>
      <c r="CA84" s="113">
        <f t="shared" si="78"/>
        <v>13.57833333333333</v>
      </c>
      <c r="CB84" s="113">
        <f t="shared" si="79"/>
        <v>12.633333333333329</v>
      </c>
      <c r="CC84" s="113">
        <f t="shared" si="80"/>
        <v>13.356666666666666</v>
      </c>
      <c r="CD84" s="113" t="str">
        <f t="shared" si="81"/>
        <v/>
      </c>
      <c r="CE84" s="113" t="str">
        <f t="shared" si="82"/>
        <v/>
      </c>
      <c r="CF84" s="113" t="str">
        <f t="shared" si="83"/>
        <v/>
      </c>
      <c r="CG84" s="113" t="str">
        <f t="shared" si="84"/>
        <v/>
      </c>
      <c r="CH84" s="113" t="str">
        <f t="shared" si="85"/>
        <v/>
      </c>
      <c r="CI84" s="113" t="str">
        <f t="shared" si="86"/>
        <v/>
      </c>
      <c r="CJ84" s="113" t="str">
        <f t="shared" si="87"/>
        <v/>
      </c>
      <c r="CK84" s="113" t="str">
        <f t="shared" si="88"/>
        <v/>
      </c>
      <c r="CL84" s="113" t="str">
        <f t="shared" si="89"/>
        <v/>
      </c>
      <c r="CM84" s="113">
        <f t="shared" si="90"/>
        <v>15.146666666666665</v>
      </c>
      <c r="CN84" s="113">
        <f t="shared" si="91"/>
        <v>15.268333333333334</v>
      </c>
      <c r="CO84" s="113">
        <f t="shared" si="92"/>
        <v>15.105</v>
      </c>
      <c r="CP84" s="113" t="str">
        <f t="shared" si="93"/>
        <v/>
      </c>
      <c r="CQ84" s="113" t="str">
        <f t="shared" si="94"/>
        <v/>
      </c>
      <c r="CR84" s="113" t="str">
        <f t="shared" si="95"/>
        <v/>
      </c>
      <c r="CS84" s="113" t="str">
        <f t="shared" si="96"/>
        <v/>
      </c>
      <c r="CT84" s="113" t="str">
        <f t="shared" si="97"/>
        <v/>
      </c>
      <c r="CU84" s="113" t="str">
        <f t="shared" si="98"/>
        <v/>
      </c>
      <c r="CV84" s="113" t="str">
        <f t="shared" si="99"/>
        <v/>
      </c>
      <c r="CW84" s="113" t="str">
        <f t="shared" si="100"/>
        <v/>
      </c>
      <c r="CX84" s="113" t="str">
        <f t="shared" si="101"/>
        <v/>
      </c>
      <c r="CY84" s="80">
        <f t="shared" si="102"/>
        <v>13.189444444444442</v>
      </c>
      <c r="CZ84" s="80">
        <f t="shared" si="103"/>
        <v>15.173333333333332</v>
      </c>
      <c r="DA84" s="114" t="str">
        <f t="shared" si="104"/>
        <v>hsa-miR-23b-3p</v>
      </c>
      <c r="DB84" s="112" t="s">
        <v>202</v>
      </c>
      <c r="DC84" s="115">
        <f t="shared" si="67"/>
        <v>8.1755009914805839E-5</v>
      </c>
      <c r="DD84" s="115">
        <f t="shared" si="68"/>
        <v>1.5739383647944124E-4</v>
      </c>
      <c r="DE84" s="115">
        <f t="shared" si="69"/>
        <v>9.5332875175164098E-5</v>
      </c>
      <c r="DF84" s="115" t="str">
        <f t="shared" si="70"/>
        <v/>
      </c>
      <c r="DG84" s="115" t="str">
        <f t="shared" si="71"/>
        <v/>
      </c>
      <c r="DH84" s="115" t="str">
        <f t="shared" si="72"/>
        <v/>
      </c>
      <c r="DI84" s="115" t="str">
        <f t="shared" si="73"/>
        <v/>
      </c>
      <c r="DJ84" s="115" t="str">
        <f t="shared" si="74"/>
        <v/>
      </c>
      <c r="DK84" s="115" t="str">
        <f t="shared" si="75"/>
        <v/>
      </c>
      <c r="DL84" s="115" t="str">
        <f t="shared" si="76"/>
        <v/>
      </c>
      <c r="DM84" s="115" t="str">
        <f t="shared" si="105"/>
        <v/>
      </c>
      <c r="DN84" s="115" t="str">
        <f t="shared" si="106"/>
        <v/>
      </c>
      <c r="DO84" s="115">
        <f t="shared" si="109"/>
        <v>2.7567602563207533E-5</v>
      </c>
      <c r="DP84" s="115">
        <f t="shared" si="65"/>
        <v>2.5338078824993164E-5</v>
      </c>
      <c r="DQ84" s="115">
        <f t="shared" si="65"/>
        <v>2.8375394977208331E-5</v>
      </c>
      <c r="DR84" s="115" t="str">
        <f t="shared" si="65"/>
        <v/>
      </c>
      <c r="DS84" s="115" t="str">
        <f t="shared" si="65"/>
        <v/>
      </c>
      <c r="DT84" s="115" t="str">
        <f t="shared" si="65"/>
        <v/>
      </c>
      <c r="DU84" s="115" t="str">
        <f t="shared" si="65"/>
        <v/>
      </c>
      <c r="DV84" s="115" t="str">
        <f t="shared" si="65"/>
        <v/>
      </c>
      <c r="DW84" s="115" t="str">
        <f t="shared" si="65"/>
        <v/>
      </c>
      <c r="DX84" s="115" t="str">
        <f t="shared" si="65"/>
        <v/>
      </c>
      <c r="DY84" s="115" t="str">
        <f t="shared" si="107"/>
        <v/>
      </c>
      <c r="DZ84" s="115" t="str">
        <f t="shared" si="108"/>
        <v/>
      </c>
    </row>
    <row r="85" spans="1:130" ht="15" customHeight="1" x14ac:dyDescent="0.25">
      <c r="A85" s="119" t="str">
        <f>'miRNA Table'!C84</f>
        <v>hsa-miR-203a-3p</v>
      </c>
      <c r="B85" s="112" t="s">
        <v>113</v>
      </c>
      <c r="C85" s="113">
        <f>IF('Test Sample Data'!C84="","",IF(SUM('Test Sample Data'!C$3:C$98)&gt;10,IF(AND(ISNUMBER('Test Sample Data'!C84),'Test Sample Data'!C84&lt;$C$101,'Test Sample Data'!C84&gt;0),'Test Sample Data'!C84,$C$101),""))</f>
        <v>28.33</v>
      </c>
      <c r="D85" s="113">
        <f>IF('Test Sample Data'!D84="","",IF(SUM('Test Sample Data'!D$3:D$98)&gt;10,IF(AND(ISNUMBER('Test Sample Data'!D84),'Test Sample Data'!D84&lt;$C$101,'Test Sample Data'!D84&gt;0),'Test Sample Data'!D84,$C$101),""))</f>
        <v>28.56</v>
      </c>
      <c r="E85" s="113">
        <f>IF('Test Sample Data'!E84="","",IF(SUM('Test Sample Data'!E$3:E$98)&gt;10,IF(AND(ISNUMBER('Test Sample Data'!E84),'Test Sample Data'!E84&lt;$C$101,'Test Sample Data'!E84&gt;0),'Test Sample Data'!E84,$C$101),""))</f>
        <v>28.39</v>
      </c>
      <c r="F85" s="113" t="str">
        <f>IF('Test Sample Data'!F84="","",IF(SUM('Test Sample Data'!F$3:F$98)&gt;10,IF(AND(ISNUMBER('Test Sample Data'!F84),'Test Sample Data'!F84&lt;$C$101,'Test Sample Data'!F84&gt;0),'Test Sample Data'!F84,$C$101),""))</f>
        <v/>
      </c>
      <c r="G85" s="113" t="str">
        <f>IF('Test Sample Data'!G84="","",IF(SUM('Test Sample Data'!G$3:G$98)&gt;10,IF(AND(ISNUMBER('Test Sample Data'!G84),'Test Sample Data'!G84&lt;$C$101,'Test Sample Data'!G84&gt;0),'Test Sample Data'!G84,$C$101),""))</f>
        <v/>
      </c>
      <c r="H85" s="113" t="str">
        <f>IF('Test Sample Data'!H84="","",IF(SUM('Test Sample Data'!H$3:H$98)&gt;10,IF(AND(ISNUMBER('Test Sample Data'!H84),'Test Sample Data'!H84&lt;$C$101,'Test Sample Data'!H84&gt;0),'Test Sample Data'!H84,$C$101),""))</f>
        <v/>
      </c>
      <c r="I85" s="113" t="str">
        <f>IF('Test Sample Data'!I84="","",IF(SUM('Test Sample Data'!I$3:I$98)&gt;10,IF(AND(ISNUMBER('Test Sample Data'!I84),'Test Sample Data'!I84&lt;$C$101,'Test Sample Data'!I84&gt;0),'Test Sample Data'!I84,$C$101),""))</f>
        <v/>
      </c>
      <c r="J85" s="113" t="str">
        <f>IF('Test Sample Data'!J84="","",IF(SUM('Test Sample Data'!J$3:J$98)&gt;10,IF(AND(ISNUMBER('Test Sample Data'!J84),'Test Sample Data'!J84&lt;$C$101,'Test Sample Data'!J84&gt;0),'Test Sample Data'!J84,$C$101),""))</f>
        <v/>
      </c>
      <c r="K85" s="113" t="str">
        <f>IF('Test Sample Data'!K84="","",IF(SUM('Test Sample Data'!K$3:K$98)&gt;10,IF(AND(ISNUMBER('Test Sample Data'!K84),'Test Sample Data'!K84&lt;$C$101,'Test Sample Data'!K84&gt;0),'Test Sample Data'!K84,$C$101),""))</f>
        <v/>
      </c>
      <c r="L85" s="113" t="str">
        <f>IF('Test Sample Data'!L84="","",IF(SUM('Test Sample Data'!L$3:L$98)&gt;10,IF(AND(ISNUMBER('Test Sample Data'!L84),'Test Sample Data'!L84&lt;$C$101,'Test Sample Data'!L84&gt;0),'Test Sample Data'!L84,$C$101),""))</f>
        <v/>
      </c>
      <c r="M85" s="113" t="str">
        <f>IF('Test Sample Data'!M84="","",IF(SUM('Test Sample Data'!M$3:M$98)&gt;10,IF(AND(ISNUMBER('Test Sample Data'!M84),'Test Sample Data'!M84&lt;$C$101,'Test Sample Data'!M84&gt;0),'Test Sample Data'!M84,$C$101),""))</f>
        <v/>
      </c>
      <c r="N85" s="113" t="str">
        <f>IF('Test Sample Data'!N84="","",IF(SUM('Test Sample Data'!N$3:N$98)&gt;10,IF(AND(ISNUMBER('Test Sample Data'!N84),'Test Sample Data'!N84&lt;$C$101,'Test Sample Data'!N84&gt;0),'Test Sample Data'!N84,$C$101),""))</f>
        <v/>
      </c>
      <c r="O85" s="112" t="str">
        <f>'miRNA Table'!C84</f>
        <v>hsa-miR-203a-3p</v>
      </c>
      <c r="P85" s="112" t="s">
        <v>113</v>
      </c>
      <c r="Q85" s="113">
        <f>IF('Control Sample Data'!C84="","",IF(SUM('Control Sample Data'!C$3:C$98)&gt;10,IF(AND(ISNUMBER('Control Sample Data'!C84),'Control Sample Data'!C84&lt;$C$101,'Control Sample Data'!C84&gt;0),'Control Sample Data'!C84,$C$101),""))</f>
        <v>26.77</v>
      </c>
      <c r="R85" s="113">
        <f>IF('Control Sample Data'!D84="","",IF(SUM('Control Sample Data'!D$3:D$98)&gt;10,IF(AND(ISNUMBER('Control Sample Data'!D84),'Control Sample Data'!D84&lt;$C$101,'Control Sample Data'!D84&gt;0),'Control Sample Data'!D84,$C$101),""))</f>
        <v>26.85</v>
      </c>
      <c r="S85" s="113">
        <f>IF('Control Sample Data'!E84="","",IF(SUM('Control Sample Data'!E$3:E$98)&gt;10,IF(AND(ISNUMBER('Control Sample Data'!E84),'Control Sample Data'!E84&lt;$C$101,'Control Sample Data'!E84&gt;0),'Control Sample Data'!E84,$C$101),""))</f>
        <v>27.04</v>
      </c>
      <c r="T85" s="113" t="str">
        <f>IF('Control Sample Data'!F84="","",IF(SUM('Control Sample Data'!F$3:F$98)&gt;10,IF(AND(ISNUMBER('Control Sample Data'!F84),'Control Sample Data'!F84&lt;$C$101,'Control Sample Data'!F84&gt;0),'Control Sample Data'!F84,$C$101),""))</f>
        <v/>
      </c>
      <c r="U85" s="113" t="str">
        <f>IF('Control Sample Data'!G84="","",IF(SUM('Control Sample Data'!G$3:G$98)&gt;10,IF(AND(ISNUMBER('Control Sample Data'!G84),'Control Sample Data'!G84&lt;$C$101,'Control Sample Data'!G84&gt;0),'Control Sample Data'!G84,$C$101),""))</f>
        <v/>
      </c>
      <c r="V85" s="113" t="str">
        <f>IF('Control Sample Data'!H84="","",IF(SUM('Control Sample Data'!H$3:H$98)&gt;10,IF(AND(ISNUMBER('Control Sample Data'!H84),'Control Sample Data'!H84&lt;$C$101,'Control Sample Data'!H84&gt;0),'Control Sample Data'!H84,$C$101),""))</f>
        <v/>
      </c>
      <c r="W85" s="113" t="str">
        <f>IF('Control Sample Data'!I84="","",IF(SUM('Control Sample Data'!I$3:I$98)&gt;10,IF(AND(ISNUMBER('Control Sample Data'!I84),'Control Sample Data'!I84&lt;$C$101,'Control Sample Data'!I84&gt;0),'Control Sample Data'!I84,$C$101),""))</f>
        <v/>
      </c>
      <c r="X85" s="113" t="str">
        <f>IF('Control Sample Data'!J84="","",IF(SUM('Control Sample Data'!J$3:J$98)&gt;10,IF(AND(ISNUMBER('Control Sample Data'!J84),'Control Sample Data'!J84&lt;$C$101,'Control Sample Data'!J84&gt;0),'Control Sample Data'!J84,$C$101),""))</f>
        <v/>
      </c>
      <c r="Y85" s="113" t="str">
        <f>IF('Control Sample Data'!K84="","",IF(SUM('Control Sample Data'!K$3:K$98)&gt;10,IF(AND(ISNUMBER('Control Sample Data'!K84),'Control Sample Data'!K84&lt;$C$101,'Control Sample Data'!K84&gt;0),'Control Sample Data'!K84,$C$101),""))</f>
        <v/>
      </c>
      <c r="Z85" s="113" t="str">
        <f>IF('Control Sample Data'!L84="","",IF(SUM('Control Sample Data'!L$3:L$98)&gt;10,IF(AND(ISNUMBER('Control Sample Data'!L84),'Control Sample Data'!L84&lt;$C$101,'Control Sample Data'!L84&gt;0),'Control Sample Data'!L84,$C$101),""))</f>
        <v/>
      </c>
      <c r="AA85" s="113" t="str">
        <f>IF('Control Sample Data'!M84="","",IF(SUM('Control Sample Data'!M$3:M$98)&gt;10,IF(AND(ISNUMBER('Control Sample Data'!M84),'Control Sample Data'!M84&lt;$C$101,'Control Sample Data'!M84&gt;0),'Control Sample Data'!M84,$C$101),""))</f>
        <v/>
      </c>
      <c r="AB85" s="144" t="str">
        <f>IF('Control Sample Data'!N84="","",IF(SUM('Control Sample Data'!N$3:N$98)&gt;10,IF(AND(ISNUMBER('Control Sample Data'!N84),'Control Sample Data'!N84&lt;$C$101,'Control Sample Data'!N84&gt;0),'Control Sample Data'!N84,$C$101),""))</f>
        <v/>
      </c>
      <c r="AC85" s="147">
        <f>IF(C85="","",IF(AND('miRNA Table'!$F$4="YES",'miRNA Table'!$F$6="YES"),C85-C$103,C85))</f>
        <v>28.33</v>
      </c>
      <c r="AD85" s="148">
        <f>IF(D85="","",IF(AND('miRNA Table'!$F$4="YES",'miRNA Table'!$F$6="YES"),D85-D$103,D85))</f>
        <v>28.56</v>
      </c>
      <c r="AE85" s="148">
        <f>IF(E85="","",IF(AND('miRNA Table'!$F$4="YES",'miRNA Table'!$F$6="YES"),E85-E$103,E85))</f>
        <v>28.39</v>
      </c>
      <c r="AF85" s="148" t="str">
        <f>IF(F85="","",IF(AND('miRNA Table'!$F$4="YES",'miRNA Table'!$F$6="YES"),F85-F$103,F85))</f>
        <v/>
      </c>
      <c r="AG85" s="148" t="str">
        <f>IF(G85="","",IF(AND('miRNA Table'!$F$4="YES",'miRNA Table'!$F$6="YES"),G85-G$103,G85))</f>
        <v/>
      </c>
      <c r="AH85" s="148" t="str">
        <f>IF(H85="","",IF(AND('miRNA Table'!$F$4="YES",'miRNA Table'!$F$6="YES"),H85-H$103,H85))</f>
        <v/>
      </c>
      <c r="AI85" s="148" t="str">
        <f>IF(I85="","",IF(AND('miRNA Table'!$F$4="YES",'miRNA Table'!$F$6="YES"),I85-I$103,I85))</f>
        <v/>
      </c>
      <c r="AJ85" s="148" t="str">
        <f>IF(J85="","",IF(AND('miRNA Table'!$F$4="YES",'miRNA Table'!$F$6="YES"),J85-J$103,J85))</f>
        <v/>
      </c>
      <c r="AK85" s="148" t="str">
        <f>IF(K85="","",IF(AND('miRNA Table'!$F$4="YES",'miRNA Table'!$F$6="YES"),K85-K$103,K85))</f>
        <v/>
      </c>
      <c r="AL85" s="148" t="str">
        <f>IF(L85="","",IF(AND('miRNA Table'!$F$4="YES",'miRNA Table'!$F$6="YES"),L85-L$103,L85))</f>
        <v/>
      </c>
      <c r="AM85" s="148" t="str">
        <f>IF(M85="","",IF(AND('miRNA Table'!$F$4="YES",'miRNA Table'!$F$6="YES"),M85-M$103,M85))</f>
        <v/>
      </c>
      <c r="AN85" s="149" t="str">
        <f>IF(N85="","",IF(AND('miRNA Table'!$F$4="YES",'miRNA Table'!$F$6="YES"),N85-N$103,N85))</f>
        <v/>
      </c>
      <c r="AO85" s="147">
        <f>IF(Q85="","",IF(AND('miRNA Table'!$F$4="YES",'miRNA Table'!$F$6="YES"),Q85-Q$103,Q85))</f>
        <v>26.77</v>
      </c>
      <c r="AP85" s="148">
        <f>IF(R85="","",IF(AND('miRNA Table'!$F$4="YES",'miRNA Table'!$F$6="YES"),R85-R$103,R85))</f>
        <v>26.85</v>
      </c>
      <c r="AQ85" s="148">
        <f>IF(S85="","",IF(AND('miRNA Table'!$F$4="YES",'miRNA Table'!$F$6="YES"),S85-S$103,S85))</f>
        <v>27.04</v>
      </c>
      <c r="AR85" s="148" t="str">
        <f>IF(T85="","",IF(AND('miRNA Table'!$F$4="YES",'miRNA Table'!$F$6="YES"),T85-T$103,T85))</f>
        <v/>
      </c>
      <c r="AS85" s="148" t="str">
        <f>IF(U85="","",IF(AND('miRNA Table'!$F$4="YES",'miRNA Table'!$F$6="YES"),U85-U$103,U85))</f>
        <v/>
      </c>
      <c r="AT85" s="148" t="str">
        <f>IF(V85="","",IF(AND('miRNA Table'!$F$4="YES",'miRNA Table'!$F$6="YES"),V85-V$103,V85))</f>
        <v/>
      </c>
      <c r="AU85" s="148" t="str">
        <f>IF(W85="","",IF(AND('miRNA Table'!$F$4="YES",'miRNA Table'!$F$6="YES"),W85-W$103,W85))</f>
        <v/>
      </c>
      <c r="AV85" s="148" t="str">
        <f>IF(X85="","",IF(AND('miRNA Table'!$F$4="YES",'miRNA Table'!$F$6="YES"),X85-X$103,X85))</f>
        <v/>
      </c>
      <c r="AW85" s="148" t="str">
        <f>IF(Y85="","",IF(AND('miRNA Table'!$F$4="YES",'miRNA Table'!$F$6="YES"),Y85-Y$103,Y85))</f>
        <v/>
      </c>
      <c r="AX85" s="148" t="str">
        <f>IF(Z85="","",IF(AND('miRNA Table'!$F$4="YES",'miRNA Table'!$F$6="YES"),Z85-Z$103,Z85))</f>
        <v/>
      </c>
      <c r="AY85" s="148" t="str">
        <f>IF(AA85="","",IF(AND('miRNA Table'!$F$4="YES",'miRNA Table'!$F$6="YES"),AA85-AA$103,AA85))</f>
        <v/>
      </c>
      <c r="AZ85" s="149" t="str">
        <f>IF(AB85="","",IF(AND('miRNA Table'!$F$4="YES",'miRNA Table'!$F$6="YES"),AB85-AB$103,AB85))</f>
        <v/>
      </c>
      <c r="BY85" s="111" t="str">
        <f t="shared" si="77"/>
        <v>hsa-miR-203a-3p</v>
      </c>
      <c r="BZ85" s="112" t="s">
        <v>113</v>
      </c>
      <c r="CA85" s="113">
        <f t="shared" si="78"/>
        <v>8.7983333333333285</v>
      </c>
      <c r="CB85" s="113">
        <f t="shared" si="79"/>
        <v>8.93333333333333</v>
      </c>
      <c r="CC85" s="113">
        <f t="shared" si="80"/>
        <v>8.8066666666666684</v>
      </c>
      <c r="CD85" s="113" t="str">
        <f t="shared" si="81"/>
        <v/>
      </c>
      <c r="CE85" s="113" t="str">
        <f t="shared" si="82"/>
        <v/>
      </c>
      <c r="CF85" s="113" t="str">
        <f t="shared" si="83"/>
        <v/>
      </c>
      <c r="CG85" s="113" t="str">
        <f t="shared" si="84"/>
        <v/>
      </c>
      <c r="CH85" s="113" t="str">
        <f t="shared" si="85"/>
        <v/>
      </c>
      <c r="CI85" s="113" t="str">
        <f t="shared" si="86"/>
        <v/>
      </c>
      <c r="CJ85" s="113" t="str">
        <f t="shared" si="87"/>
        <v/>
      </c>
      <c r="CK85" s="113" t="str">
        <f t="shared" si="88"/>
        <v/>
      </c>
      <c r="CL85" s="113" t="str">
        <f t="shared" si="89"/>
        <v/>
      </c>
      <c r="CM85" s="113">
        <f t="shared" si="90"/>
        <v>6.9166666666666643</v>
      </c>
      <c r="CN85" s="113">
        <f t="shared" si="91"/>
        <v>7.1183333333333358</v>
      </c>
      <c r="CO85" s="113">
        <f t="shared" si="92"/>
        <v>7.1449999999999996</v>
      </c>
      <c r="CP85" s="113" t="str">
        <f t="shared" si="93"/>
        <v/>
      </c>
      <c r="CQ85" s="113" t="str">
        <f t="shared" si="94"/>
        <v/>
      </c>
      <c r="CR85" s="113" t="str">
        <f t="shared" si="95"/>
        <v/>
      </c>
      <c r="CS85" s="113" t="str">
        <f t="shared" si="96"/>
        <v/>
      </c>
      <c r="CT85" s="113" t="str">
        <f t="shared" si="97"/>
        <v/>
      </c>
      <c r="CU85" s="113" t="str">
        <f t="shared" si="98"/>
        <v/>
      </c>
      <c r="CV85" s="113" t="str">
        <f t="shared" si="99"/>
        <v/>
      </c>
      <c r="CW85" s="113" t="str">
        <f t="shared" si="100"/>
        <v/>
      </c>
      <c r="CX85" s="113" t="str">
        <f t="shared" si="101"/>
        <v/>
      </c>
      <c r="CY85" s="80">
        <f t="shared" si="102"/>
        <v>8.8461111111111084</v>
      </c>
      <c r="CZ85" s="80">
        <f t="shared" si="103"/>
        <v>7.06</v>
      </c>
      <c r="DA85" s="114" t="str">
        <f t="shared" si="104"/>
        <v>hsa-miR-203a-3p</v>
      </c>
      <c r="DB85" s="112" t="s">
        <v>203</v>
      </c>
      <c r="DC85" s="115">
        <f t="shared" si="67"/>
        <v>2.2461448245913009E-3</v>
      </c>
      <c r="DD85" s="115">
        <f t="shared" si="68"/>
        <v>2.0454963336340409E-3</v>
      </c>
      <c r="DE85" s="115">
        <f t="shared" si="69"/>
        <v>2.2332079823572351E-3</v>
      </c>
      <c r="DF85" s="115" t="str">
        <f t="shared" si="70"/>
        <v/>
      </c>
      <c r="DG85" s="115" t="str">
        <f t="shared" si="71"/>
        <v/>
      </c>
      <c r="DH85" s="115" t="str">
        <f t="shared" si="72"/>
        <v/>
      </c>
      <c r="DI85" s="115" t="str">
        <f t="shared" si="73"/>
        <v/>
      </c>
      <c r="DJ85" s="115" t="str">
        <f t="shared" si="74"/>
        <v/>
      </c>
      <c r="DK85" s="115" t="str">
        <f t="shared" si="75"/>
        <v/>
      </c>
      <c r="DL85" s="115" t="str">
        <f t="shared" si="76"/>
        <v/>
      </c>
      <c r="DM85" s="115" t="str">
        <f t="shared" si="105"/>
        <v/>
      </c>
      <c r="DN85" s="115" t="str">
        <f t="shared" si="106"/>
        <v/>
      </c>
      <c r="DO85" s="115">
        <f t="shared" si="109"/>
        <v>8.277055424682012E-3</v>
      </c>
      <c r="DP85" s="115">
        <f t="shared" si="65"/>
        <v>7.1972758387356317E-3</v>
      </c>
      <c r="DQ85" s="115">
        <f t="shared" si="65"/>
        <v>7.0654638871960034E-3</v>
      </c>
      <c r="DR85" s="115" t="str">
        <f t="shared" si="65"/>
        <v/>
      </c>
      <c r="DS85" s="115" t="str">
        <f t="shared" si="65"/>
        <v/>
      </c>
      <c r="DT85" s="115" t="str">
        <f t="shared" si="65"/>
        <v/>
      </c>
      <c r="DU85" s="115" t="str">
        <f t="shared" si="65"/>
        <v/>
      </c>
      <c r="DV85" s="115" t="str">
        <f t="shared" si="65"/>
        <v/>
      </c>
      <c r="DW85" s="115" t="str">
        <f t="shared" si="65"/>
        <v/>
      </c>
      <c r="DX85" s="115" t="str">
        <f t="shared" si="65"/>
        <v/>
      </c>
      <c r="DY85" s="115" t="str">
        <f t="shared" si="107"/>
        <v/>
      </c>
      <c r="DZ85" s="115" t="str">
        <f t="shared" si="108"/>
        <v/>
      </c>
    </row>
    <row r="86" spans="1:130" ht="15" customHeight="1" x14ac:dyDescent="0.25">
      <c r="A86" s="119" t="str">
        <f>'miRNA Table'!C85</f>
        <v>hsa-miR-32-5p</v>
      </c>
      <c r="B86" s="112" t="s">
        <v>114</v>
      </c>
      <c r="C86" s="113">
        <f>IF('Test Sample Data'!C85="","",IF(SUM('Test Sample Data'!C$3:C$98)&gt;10,IF(AND(ISNUMBER('Test Sample Data'!C85),'Test Sample Data'!C85&lt;$C$101,'Test Sample Data'!C85&gt;0),'Test Sample Data'!C85,$C$101),""))</f>
        <v>26.64</v>
      </c>
      <c r="D86" s="113">
        <f>IF('Test Sample Data'!D85="","",IF(SUM('Test Sample Data'!D$3:D$98)&gt;10,IF(AND(ISNUMBER('Test Sample Data'!D85),'Test Sample Data'!D85&lt;$C$101,'Test Sample Data'!D85&gt;0),'Test Sample Data'!D85,$C$101),""))</f>
        <v>26.73</v>
      </c>
      <c r="E86" s="113">
        <f>IF('Test Sample Data'!E85="","",IF(SUM('Test Sample Data'!E$3:E$98)&gt;10,IF(AND(ISNUMBER('Test Sample Data'!E85),'Test Sample Data'!E85&lt;$C$101,'Test Sample Data'!E85&gt;0),'Test Sample Data'!E85,$C$101),""))</f>
        <v>26.7</v>
      </c>
      <c r="F86" s="113" t="str">
        <f>IF('Test Sample Data'!F85="","",IF(SUM('Test Sample Data'!F$3:F$98)&gt;10,IF(AND(ISNUMBER('Test Sample Data'!F85),'Test Sample Data'!F85&lt;$C$101,'Test Sample Data'!F85&gt;0),'Test Sample Data'!F85,$C$101),""))</f>
        <v/>
      </c>
      <c r="G86" s="113" t="str">
        <f>IF('Test Sample Data'!G85="","",IF(SUM('Test Sample Data'!G$3:G$98)&gt;10,IF(AND(ISNUMBER('Test Sample Data'!G85),'Test Sample Data'!G85&lt;$C$101,'Test Sample Data'!G85&gt;0),'Test Sample Data'!G85,$C$101),""))</f>
        <v/>
      </c>
      <c r="H86" s="113" t="str">
        <f>IF('Test Sample Data'!H85="","",IF(SUM('Test Sample Data'!H$3:H$98)&gt;10,IF(AND(ISNUMBER('Test Sample Data'!H85),'Test Sample Data'!H85&lt;$C$101,'Test Sample Data'!H85&gt;0),'Test Sample Data'!H85,$C$101),""))</f>
        <v/>
      </c>
      <c r="I86" s="113" t="str">
        <f>IF('Test Sample Data'!I85="","",IF(SUM('Test Sample Data'!I$3:I$98)&gt;10,IF(AND(ISNUMBER('Test Sample Data'!I85),'Test Sample Data'!I85&lt;$C$101,'Test Sample Data'!I85&gt;0),'Test Sample Data'!I85,$C$101),""))</f>
        <v/>
      </c>
      <c r="J86" s="113" t="str">
        <f>IF('Test Sample Data'!J85="","",IF(SUM('Test Sample Data'!J$3:J$98)&gt;10,IF(AND(ISNUMBER('Test Sample Data'!J85),'Test Sample Data'!J85&lt;$C$101,'Test Sample Data'!J85&gt;0),'Test Sample Data'!J85,$C$101),""))</f>
        <v/>
      </c>
      <c r="K86" s="113" t="str">
        <f>IF('Test Sample Data'!K85="","",IF(SUM('Test Sample Data'!K$3:K$98)&gt;10,IF(AND(ISNUMBER('Test Sample Data'!K85),'Test Sample Data'!K85&lt;$C$101,'Test Sample Data'!K85&gt;0),'Test Sample Data'!K85,$C$101),""))</f>
        <v/>
      </c>
      <c r="L86" s="113" t="str">
        <f>IF('Test Sample Data'!L85="","",IF(SUM('Test Sample Data'!L$3:L$98)&gt;10,IF(AND(ISNUMBER('Test Sample Data'!L85),'Test Sample Data'!L85&lt;$C$101,'Test Sample Data'!L85&gt;0),'Test Sample Data'!L85,$C$101),""))</f>
        <v/>
      </c>
      <c r="M86" s="113" t="str">
        <f>IF('Test Sample Data'!M85="","",IF(SUM('Test Sample Data'!M$3:M$98)&gt;10,IF(AND(ISNUMBER('Test Sample Data'!M85),'Test Sample Data'!M85&lt;$C$101,'Test Sample Data'!M85&gt;0),'Test Sample Data'!M85,$C$101),""))</f>
        <v/>
      </c>
      <c r="N86" s="113" t="str">
        <f>IF('Test Sample Data'!N85="","",IF(SUM('Test Sample Data'!N$3:N$98)&gt;10,IF(AND(ISNUMBER('Test Sample Data'!N85),'Test Sample Data'!N85&lt;$C$101,'Test Sample Data'!N85&gt;0),'Test Sample Data'!N85,$C$101),""))</f>
        <v/>
      </c>
      <c r="O86" s="112" t="str">
        <f>'miRNA Table'!C85</f>
        <v>hsa-miR-32-5p</v>
      </c>
      <c r="P86" s="112" t="s">
        <v>114</v>
      </c>
      <c r="Q86" s="113">
        <f>IF('Control Sample Data'!C85="","",IF(SUM('Control Sample Data'!C$3:C$98)&gt;10,IF(AND(ISNUMBER('Control Sample Data'!C85),'Control Sample Data'!C85&lt;$C$101,'Control Sample Data'!C85&gt;0),'Control Sample Data'!C85,$C$101),""))</f>
        <v>26.25</v>
      </c>
      <c r="R86" s="113">
        <f>IF('Control Sample Data'!D85="","",IF(SUM('Control Sample Data'!D$3:D$98)&gt;10,IF(AND(ISNUMBER('Control Sample Data'!D85),'Control Sample Data'!D85&lt;$C$101,'Control Sample Data'!D85&gt;0),'Control Sample Data'!D85,$C$101),""))</f>
        <v>26.23</v>
      </c>
      <c r="S86" s="113">
        <f>IF('Control Sample Data'!E85="","",IF(SUM('Control Sample Data'!E$3:E$98)&gt;10,IF(AND(ISNUMBER('Control Sample Data'!E85),'Control Sample Data'!E85&lt;$C$101,'Control Sample Data'!E85&gt;0),'Control Sample Data'!E85,$C$101),""))</f>
        <v>26.38</v>
      </c>
      <c r="T86" s="113" t="str">
        <f>IF('Control Sample Data'!F85="","",IF(SUM('Control Sample Data'!F$3:F$98)&gt;10,IF(AND(ISNUMBER('Control Sample Data'!F85),'Control Sample Data'!F85&lt;$C$101,'Control Sample Data'!F85&gt;0),'Control Sample Data'!F85,$C$101),""))</f>
        <v/>
      </c>
      <c r="U86" s="113" t="str">
        <f>IF('Control Sample Data'!G85="","",IF(SUM('Control Sample Data'!G$3:G$98)&gt;10,IF(AND(ISNUMBER('Control Sample Data'!G85),'Control Sample Data'!G85&lt;$C$101,'Control Sample Data'!G85&gt;0),'Control Sample Data'!G85,$C$101),""))</f>
        <v/>
      </c>
      <c r="V86" s="113" t="str">
        <f>IF('Control Sample Data'!H85="","",IF(SUM('Control Sample Data'!H$3:H$98)&gt;10,IF(AND(ISNUMBER('Control Sample Data'!H85),'Control Sample Data'!H85&lt;$C$101,'Control Sample Data'!H85&gt;0),'Control Sample Data'!H85,$C$101),""))</f>
        <v/>
      </c>
      <c r="W86" s="113" t="str">
        <f>IF('Control Sample Data'!I85="","",IF(SUM('Control Sample Data'!I$3:I$98)&gt;10,IF(AND(ISNUMBER('Control Sample Data'!I85),'Control Sample Data'!I85&lt;$C$101,'Control Sample Data'!I85&gt;0),'Control Sample Data'!I85,$C$101),""))</f>
        <v/>
      </c>
      <c r="X86" s="113" t="str">
        <f>IF('Control Sample Data'!J85="","",IF(SUM('Control Sample Data'!J$3:J$98)&gt;10,IF(AND(ISNUMBER('Control Sample Data'!J85),'Control Sample Data'!J85&lt;$C$101,'Control Sample Data'!J85&gt;0),'Control Sample Data'!J85,$C$101),""))</f>
        <v/>
      </c>
      <c r="Y86" s="113" t="str">
        <f>IF('Control Sample Data'!K85="","",IF(SUM('Control Sample Data'!K$3:K$98)&gt;10,IF(AND(ISNUMBER('Control Sample Data'!K85),'Control Sample Data'!K85&lt;$C$101,'Control Sample Data'!K85&gt;0),'Control Sample Data'!K85,$C$101),""))</f>
        <v/>
      </c>
      <c r="Z86" s="113" t="str">
        <f>IF('Control Sample Data'!L85="","",IF(SUM('Control Sample Data'!L$3:L$98)&gt;10,IF(AND(ISNUMBER('Control Sample Data'!L85),'Control Sample Data'!L85&lt;$C$101,'Control Sample Data'!L85&gt;0),'Control Sample Data'!L85,$C$101),""))</f>
        <v/>
      </c>
      <c r="AA86" s="113" t="str">
        <f>IF('Control Sample Data'!M85="","",IF(SUM('Control Sample Data'!M$3:M$98)&gt;10,IF(AND(ISNUMBER('Control Sample Data'!M85),'Control Sample Data'!M85&lt;$C$101,'Control Sample Data'!M85&gt;0),'Control Sample Data'!M85,$C$101),""))</f>
        <v/>
      </c>
      <c r="AB86" s="144" t="str">
        <f>IF('Control Sample Data'!N85="","",IF(SUM('Control Sample Data'!N$3:N$98)&gt;10,IF(AND(ISNUMBER('Control Sample Data'!N85),'Control Sample Data'!N85&lt;$C$101,'Control Sample Data'!N85&gt;0),'Control Sample Data'!N85,$C$101),""))</f>
        <v/>
      </c>
      <c r="AC86" s="147">
        <f>IF(C86="","",IF(AND('miRNA Table'!$F$4="YES",'miRNA Table'!$F$6="YES"),C86-C$103,C86))</f>
        <v>26.64</v>
      </c>
      <c r="AD86" s="148">
        <f>IF(D86="","",IF(AND('miRNA Table'!$F$4="YES",'miRNA Table'!$F$6="YES"),D86-D$103,D86))</f>
        <v>26.73</v>
      </c>
      <c r="AE86" s="148">
        <f>IF(E86="","",IF(AND('miRNA Table'!$F$4="YES",'miRNA Table'!$F$6="YES"),E86-E$103,E86))</f>
        <v>26.7</v>
      </c>
      <c r="AF86" s="148" t="str">
        <f>IF(F86="","",IF(AND('miRNA Table'!$F$4="YES",'miRNA Table'!$F$6="YES"),F86-F$103,F86))</f>
        <v/>
      </c>
      <c r="AG86" s="148" t="str">
        <f>IF(G86="","",IF(AND('miRNA Table'!$F$4="YES",'miRNA Table'!$F$6="YES"),G86-G$103,G86))</f>
        <v/>
      </c>
      <c r="AH86" s="148" t="str">
        <f>IF(H86="","",IF(AND('miRNA Table'!$F$4="YES",'miRNA Table'!$F$6="YES"),H86-H$103,H86))</f>
        <v/>
      </c>
      <c r="AI86" s="148" t="str">
        <f>IF(I86="","",IF(AND('miRNA Table'!$F$4="YES",'miRNA Table'!$F$6="YES"),I86-I$103,I86))</f>
        <v/>
      </c>
      <c r="AJ86" s="148" t="str">
        <f>IF(J86="","",IF(AND('miRNA Table'!$F$4="YES",'miRNA Table'!$F$6="YES"),J86-J$103,J86))</f>
        <v/>
      </c>
      <c r="AK86" s="148" t="str">
        <f>IF(K86="","",IF(AND('miRNA Table'!$F$4="YES",'miRNA Table'!$F$6="YES"),K86-K$103,K86))</f>
        <v/>
      </c>
      <c r="AL86" s="148" t="str">
        <f>IF(L86="","",IF(AND('miRNA Table'!$F$4="YES",'miRNA Table'!$F$6="YES"),L86-L$103,L86))</f>
        <v/>
      </c>
      <c r="AM86" s="148" t="str">
        <f>IF(M86="","",IF(AND('miRNA Table'!$F$4="YES",'miRNA Table'!$F$6="YES"),M86-M$103,M86))</f>
        <v/>
      </c>
      <c r="AN86" s="149" t="str">
        <f>IF(N86="","",IF(AND('miRNA Table'!$F$4="YES",'miRNA Table'!$F$6="YES"),N86-N$103,N86))</f>
        <v/>
      </c>
      <c r="AO86" s="147">
        <f>IF(Q86="","",IF(AND('miRNA Table'!$F$4="YES",'miRNA Table'!$F$6="YES"),Q86-Q$103,Q86))</f>
        <v>26.25</v>
      </c>
      <c r="AP86" s="148">
        <f>IF(R86="","",IF(AND('miRNA Table'!$F$4="YES",'miRNA Table'!$F$6="YES"),R86-R$103,R86))</f>
        <v>26.23</v>
      </c>
      <c r="AQ86" s="148">
        <f>IF(S86="","",IF(AND('miRNA Table'!$F$4="YES",'miRNA Table'!$F$6="YES"),S86-S$103,S86))</f>
        <v>26.38</v>
      </c>
      <c r="AR86" s="148" t="str">
        <f>IF(T86="","",IF(AND('miRNA Table'!$F$4="YES",'miRNA Table'!$F$6="YES"),T86-T$103,T86))</f>
        <v/>
      </c>
      <c r="AS86" s="148" t="str">
        <f>IF(U86="","",IF(AND('miRNA Table'!$F$4="YES",'miRNA Table'!$F$6="YES"),U86-U$103,U86))</f>
        <v/>
      </c>
      <c r="AT86" s="148" t="str">
        <f>IF(V86="","",IF(AND('miRNA Table'!$F$4="YES",'miRNA Table'!$F$6="YES"),V86-V$103,V86))</f>
        <v/>
      </c>
      <c r="AU86" s="148" t="str">
        <f>IF(W86="","",IF(AND('miRNA Table'!$F$4="YES",'miRNA Table'!$F$6="YES"),W86-W$103,W86))</f>
        <v/>
      </c>
      <c r="AV86" s="148" t="str">
        <f>IF(X86="","",IF(AND('miRNA Table'!$F$4="YES",'miRNA Table'!$F$6="YES"),X86-X$103,X86))</f>
        <v/>
      </c>
      <c r="AW86" s="148" t="str">
        <f>IF(Y86="","",IF(AND('miRNA Table'!$F$4="YES",'miRNA Table'!$F$6="YES"),Y86-Y$103,Y86))</f>
        <v/>
      </c>
      <c r="AX86" s="148" t="str">
        <f>IF(Z86="","",IF(AND('miRNA Table'!$F$4="YES",'miRNA Table'!$F$6="YES"),Z86-Z$103,Z86))</f>
        <v/>
      </c>
      <c r="AY86" s="148" t="str">
        <f>IF(AA86="","",IF(AND('miRNA Table'!$F$4="YES",'miRNA Table'!$F$6="YES"),AA86-AA$103,AA86))</f>
        <v/>
      </c>
      <c r="AZ86" s="149" t="str">
        <f>IF(AB86="","",IF(AND('miRNA Table'!$F$4="YES",'miRNA Table'!$F$6="YES"),AB86-AB$103,AB86))</f>
        <v/>
      </c>
      <c r="BY86" s="111" t="str">
        <f t="shared" si="77"/>
        <v>hsa-miR-32-5p</v>
      </c>
      <c r="BZ86" s="112" t="s">
        <v>114</v>
      </c>
      <c r="CA86" s="113">
        <f t="shared" si="78"/>
        <v>7.1083333333333307</v>
      </c>
      <c r="CB86" s="113">
        <f t="shared" si="79"/>
        <v>7.1033333333333317</v>
      </c>
      <c r="CC86" s="113">
        <f t="shared" si="80"/>
        <v>7.1166666666666671</v>
      </c>
      <c r="CD86" s="113" t="str">
        <f t="shared" si="81"/>
        <v/>
      </c>
      <c r="CE86" s="113" t="str">
        <f t="shared" si="82"/>
        <v/>
      </c>
      <c r="CF86" s="113" t="str">
        <f t="shared" si="83"/>
        <v/>
      </c>
      <c r="CG86" s="113" t="str">
        <f t="shared" si="84"/>
        <v/>
      </c>
      <c r="CH86" s="113" t="str">
        <f t="shared" si="85"/>
        <v/>
      </c>
      <c r="CI86" s="113" t="str">
        <f t="shared" si="86"/>
        <v/>
      </c>
      <c r="CJ86" s="113" t="str">
        <f t="shared" si="87"/>
        <v/>
      </c>
      <c r="CK86" s="113" t="str">
        <f t="shared" si="88"/>
        <v/>
      </c>
      <c r="CL86" s="113" t="str">
        <f t="shared" si="89"/>
        <v/>
      </c>
      <c r="CM86" s="113">
        <f t="shared" si="90"/>
        <v>6.3966666666666647</v>
      </c>
      <c r="CN86" s="113">
        <f t="shared" si="91"/>
        <v>6.4983333333333348</v>
      </c>
      <c r="CO86" s="113">
        <f t="shared" si="92"/>
        <v>6.4849999999999994</v>
      </c>
      <c r="CP86" s="113" t="str">
        <f t="shared" si="93"/>
        <v/>
      </c>
      <c r="CQ86" s="113" t="str">
        <f t="shared" si="94"/>
        <v/>
      </c>
      <c r="CR86" s="113" t="str">
        <f t="shared" si="95"/>
        <v/>
      </c>
      <c r="CS86" s="113" t="str">
        <f t="shared" si="96"/>
        <v/>
      </c>
      <c r="CT86" s="113" t="str">
        <f t="shared" si="97"/>
        <v/>
      </c>
      <c r="CU86" s="113" t="str">
        <f t="shared" si="98"/>
        <v/>
      </c>
      <c r="CV86" s="113" t="str">
        <f t="shared" si="99"/>
        <v/>
      </c>
      <c r="CW86" s="113" t="str">
        <f t="shared" si="100"/>
        <v/>
      </c>
      <c r="CX86" s="113" t="str">
        <f t="shared" si="101"/>
        <v/>
      </c>
      <c r="CY86" s="80">
        <f t="shared" si="102"/>
        <v>7.1094444444444429</v>
      </c>
      <c r="CZ86" s="80">
        <f t="shared" si="103"/>
        <v>6.46</v>
      </c>
      <c r="DA86" s="114" t="str">
        <f t="shared" si="104"/>
        <v>hsa-miR-32-5p</v>
      </c>
      <c r="DB86" s="112" t="s">
        <v>204</v>
      </c>
      <c r="DC86" s="115">
        <f t="shared" si="67"/>
        <v>7.247336851103992E-3</v>
      </c>
      <c r="DD86" s="115">
        <f t="shared" si="68"/>
        <v>7.2724977820146745E-3</v>
      </c>
      <c r="DE86" s="115">
        <f t="shared" si="69"/>
        <v>7.2055952623901473E-3</v>
      </c>
      <c r="DF86" s="115" t="str">
        <f t="shared" si="70"/>
        <v/>
      </c>
      <c r="DG86" s="115" t="str">
        <f t="shared" si="71"/>
        <v/>
      </c>
      <c r="DH86" s="115" t="str">
        <f t="shared" si="72"/>
        <v/>
      </c>
      <c r="DI86" s="115" t="str">
        <f t="shared" si="73"/>
        <v/>
      </c>
      <c r="DJ86" s="115" t="str">
        <f t="shared" si="74"/>
        <v/>
      </c>
      <c r="DK86" s="115" t="str">
        <f t="shared" si="75"/>
        <v/>
      </c>
      <c r="DL86" s="115" t="str">
        <f t="shared" si="76"/>
        <v/>
      </c>
      <c r="DM86" s="115" t="str">
        <f t="shared" si="105"/>
        <v/>
      </c>
      <c r="DN86" s="115" t="str">
        <f t="shared" si="106"/>
        <v/>
      </c>
      <c r="DO86" s="115">
        <f t="shared" si="109"/>
        <v>1.1868927064340642E-2</v>
      </c>
      <c r="DP86" s="115">
        <f t="shared" si="65"/>
        <v>1.1061314609436662E-2</v>
      </c>
      <c r="DQ86" s="115">
        <f t="shared" si="65"/>
        <v>1.1164016716727291E-2</v>
      </c>
      <c r="DR86" s="115" t="str">
        <f t="shared" si="65"/>
        <v/>
      </c>
      <c r="DS86" s="115" t="str">
        <f t="shared" si="65"/>
        <v/>
      </c>
      <c r="DT86" s="115" t="str">
        <f t="shared" si="65"/>
        <v/>
      </c>
      <c r="DU86" s="115" t="str">
        <f t="shared" si="65"/>
        <v/>
      </c>
      <c r="DV86" s="115" t="str">
        <f t="shared" si="65"/>
        <v/>
      </c>
      <c r="DW86" s="115" t="str">
        <f t="shared" si="65"/>
        <v/>
      </c>
      <c r="DX86" s="115" t="str">
        <f t="shared" si="65"/>
        <v/>
      </c>
      <c r="DY86" s="115" t="str">
        <f t="shared" si="107"/>
        <v/>
      </c>
      <c r="DZ86" s="115" t="str">
        <f t="shared" si="108"/>
        <v/>
      </c>
    </row>
    <row r="87" spans="1:130" ht="15" customHeight="1" x14ac:dyDescent="0.25">
      <c r="A87" s="119" t="str">
        <f>'miRNA Table'!C86</f>
        <v>hsa-miR-181c-5p</v>
      </c>
      <c r="B87" s="112" t="s">
        <v>115</v>
      </c>
      <c r="C87" s="113">
        <f>IF('Test Sample Data'!C86="","",IF(SUM('Test Sample Data'!C$3:C$98)&gt;10,IF(AND(ISNUMBER('Test Sample Data'!C86),'Test Sample Data'!C86&lt;$C$101,'Test Sample Data'!C86&gt;0),'Test Sample Data'!C86,$C$101),""))</f>
        <v>20.18</v>
      </c>
      <c r="D87" s="113">
        <f>IF('Test Sample Data'!D86="","",IF(SUM('Test Sample Data'!D$3:D$98)&gt;10,IF(AND(ISNUMBER('Test Sample Data'!D86),'Test Sample Data'!D86&lt;$C$101,'Test Sample Data'!D86&gt;0),'Test Sample Data'!D86,$C$101),""))</f>
        <v>20.2</v>
      </c>
      <c r="E87" s="113">
        <f>IF('Test Sample Data'!E86="","",IF(SUM('Test Sample Data'!E$3:E$98)&gt;10,IF(AND(ISNUMBER('Test Sample Data'!E86),'Test Sample Data'!E86&lt;$C$101,'Test Sample Data'!E86&gt;0),'Test Sample Data'!E86,$C$101),""))</f>
        <v>20.11</v>
      </c>
      <c r="F87" s="113" t="str">
        <f>IF('Test Sample Data'!F86="","",IF(SUM('Test Sample Data'!F$3:F$98)&gt;10,IF(AND(ISNUMBER('Test Sample Data'!F86),'Test Sample Data'!F86&lt;$C$101,'Test Sample Data'!F86&gt;0),'Test Sample Data'!F86,$C$101),""))</f>
        <v/>
      </c>
      <c r="G87" s="113" t="str">
        <f>IF('Test Sample Data'!G86="","",IF(SUM('Test Sample Data'!G$3:G$98)&gt;10,IF(AND(ISNUMBER('Test Sample Data'!G86),'Test Sample Data'!G86&lt;$C$101,'Test Sample Data'!G86&gt;0),'Test Sample Data'!G86,$C$101),""))</f>
        <v/>
      </c>
      <c r="H87" s="113" t="str">
        <f>IF('Test Sample Data'!H86="","",IF(SUM('Test Sample Data'!H$3:H$98)&gt;10,IF(AND(ISNUMBER('Test Sample Data'!H86),'Test Sample Data'!H86&lt;$C$101,'Test Sample Data'!H86&gt;0),'Test Sample Data'!H86,$C$101),""))</f>
        <v/>
      </c>
      <c r="I87" s="113" t="str">
        <f>IF('Test Sample Data'!I86="","",IF(SUM('Test Sample Data'!I$3:I$98)&gt;10,IF(AND(ISNUMBER('Test Sample Data'!I86),'Test Sample Data'!I86&lt;$C$101,'Test Sample Data'!I86&gt;0),'Test Sample Data'!I86,$C$101),""))</f>
        <v/>
      </c>
      <c r="J87" s="113" t="str">
        <f>IF('Test Sample Data'!J86="","",IF(SUM('Test Sample Data'!J$3:J$98)&gt;10,IF(AND(ISNUMBER('Test Sample Data'!J86),'Test Sample Data'!J86&lt;$C$101,'Test Sample Data'!J86&gt;0),'Test Sample Data'!J86,$C$101),""))</f>
        <v/>
      </c>
      <c r="K87" s="113" t="str">
        <f>IF('Test Sample Data'!K86="","",IF(SUM('Test Sample Data'!K$3:K$98)&gt;10,IF(AND(ISNUMBER('Test Sample Data'!K86),'Test Sample Data'!K86&lt;$C$101,'Test Sample Data'!K86&gt;0),'Test Sample Data'!K86,$C$101),""))</f>
        <v/>
      </c>
      <c r="L87" s="113" t="str">
        <f>IF('Test Sample Data'!L86="","",IF(SUM('Test Sample Data'!L$3:L$98)&gt;10,IF(AND(ISNUMBER('Test Sample Data'!L86),'Test Sample Data'!L86&lt;$C$101,'Test Sample Data'!L86&gt;0),'Test Sample Data'!L86,$C$101),""))</f>
        <v/>
      </c>
      <c r="M87" s="113" t="str">
        <f>IF('Test Sample Data'!M86="","",IF(SUM('Test Sample Data'!M$3:M$98)&gt;10,IF(AND(ISNUMBER('Test Sample Data'!M86),'Test Sample Data'!M86&lt;$C$101,'Test Sample Data'!M86&gt;0),'Test Sample Data'!M86,$C$101),""))</f>
        <v/>
      </c>
      <c r="N87" s="113" t="str">
        <f>IF('Test Sample Data'!N86="","",IF(SUM('Test Sample Data'!N$3:N$98)&gt;10,IF(AND(ISNUMBER('Test Sample Data'!N86),'Test Sample Data'!N86&lt;$C$101,'Test Sample Data'!N86&gt;0),'Test Sample Data'!N86,$C$101),""))</f>
        <v/>
      </c>
      <c r="O87" s="112" t="str">
        <f>'miRNA Table'!C86</f>
        <v>hsa-miR-181c-5p</v>
      </c>
      <c r="P87" s="112" t="s">
        <v>115</v>
      </c>
      <c r="Q87" s="113">
        <f>IF('Control Sample Data'!C86="","",IF(SUM('Control Sample Data'!C$3:C$98)&gt;10,IF(AND(ISNUMBER('Control Sample Data'!C86),'Control Sample Data'!C86&lt;$C$101,'Control Sample Data'!C86&gt;0),'Control Sample Data'!C86,$C$101),""))</f>
        <v>22.3</v>
      </c>
      <c r="R87" s="113">
        <f>IF('Control Sample Data'!D86="","",IF(SUM('Control Sample Data'!D$3:D$98)&gt;10,IF(AND(ISNUMBER('Control Sample Data'!D86),'Control Sample Data'!D86&lt;$C$101,'Control Sample Data'!D86&gt;0),'Control Sample Data'!D86,$C$101),""))</f>
        <v>22.22</v>
      </c>
      <c r="S87" s="113">
        <f>IF('Control Sample Data'!E86="","",IF(SUM('Control Sample Data'!E$3:E$98)&gt;10,IF(AND(ISNUMBER('Control Sample Data'!E86),'Control Sample Data'!E86&lt;$C$101,'Control Sample Data'!E86&gt;0),'Control Sample Data'!E86,$C$101),""))</f>
        <v>22.28</v>
      </c>
      <c r="T87" s="113" t="str">
        <f>IF('Control Sample Data'!F86="","",IF(SUM('Control Sample Data'!F$3:F$98)&gt;10,IF(AND(ISNUMBER('Control Sample Data'!F86),'Control Sample Data'!F86&lt;$C$101,'Control Sample Data'!F86&gt;0),'Control Sample Data'!F86,$C$101),""))</f>
        <v/>
      </c>
      <c r="U87" s="113" t="str">
        <f>IF('Control Sample Data'!G86="","",IF(SUM('Control Sample Data'!G$3:G$98)&gt;10,IF(AND(ISNUMBER('Control Sample Data'!G86),'Control Sample Data'!G86&lt;$C$101,'Control Sample Data'!G86&gt;0),'Control Sample Data'!G86,$C$101),""))</f>
        <v/>
      </c>
      <c r="V87" s="113" t="str">
        <f>IF('Control Sample Data'!H86="","",IF(SUM('Control Sample Data'!H$3:H$98)&gt;10,IF(AND(ISNUMBER('Control Sample Data'!H86),'Control Sample Data'!H86&lt;$C$101,'Control Sample Data'!H86&gt;0),'Control Sample Data'!H86,$C$101),""))</f>
        <v/>
      </c>
      <c r="W87" s="113" t="str">
        <f>IF('Control Sample Data'!I86="","",IF(SUM('Control Sample Data'!I$3:I$98)&gt;10,IF(AND(ISNUMBER('Control Sample Data'!I86),'Control Sample Data'!I86&lt;$C$101,'Control Sample Data'!I86&gt;0),'Control Sample Data'!I86,$C$101),""))</f>
        <v/>
      </c>
      <c r="X87" s="113" t="str">
        <f>IF('Control Sample Data'!J86="","",IF(SUM('Control Sample Data'!J$3:J$98)&gt;10,IF(AND(ISNUMBER('Control Sample Data'!J86),'Control Sample Data'!J86&lt;$C$101,'Control Sample Data'!J86&gt;0),'Control Sample Data'!J86,$C$101),""))</f>
        <v/>
      </c>
      <c r="Y87" s="113" t="str">
        <f>IF('Control Sample Data'!K86="","",IF(SUM('Control Sample Data'!K$3:K$98)&gt;10,IF(AND(ISNUMBER('Control Sample Data'!K86),'Control Sample Data'!K86&lt;$C$101,'Control Sample Data'!K86&gt;0),'Control Sample Data'!K86,$C$101),""))</f>
        <v/>
      </c>
      <c r="Z87" s="113" t="str">
        <f>IF('Control Sample Data'!L86="","",IF(SUM('Control Sample Data'!L$3:L$98)&gt;10,IF(AND(ISNUMBER('Control Sample Data'!L86),'Control Sample Data'!L86&lt;$C$101,'Control Sample Data'!L86&gt;0),'Control Sample Data'!L86,$C$101),""))</f>
        <v/>
      </c>
      <c r="AA87" s="113" t="str">
        <f>IF('Control Sample Data'!M86="","",IF(SUM('Control Sample Data'!M$3:M$98)&gt;10,IF(AND(ISNUMBER('Control Sample Data'!M86),'Control Sample Data'!M86&lt;$C$101,'Control Sample Data'!M86&gt;0),'Control Sample Data'!M86,$C$101),""))</f>
        <v/>
      </c>
      <c r="AB87" s="144" t="str">
        <f>IF('Control Sample Data'!N86="","",IF(SUM('Control Sample Data'!N$3:N$98)&gt;10,IF(AND(ISNUMBER('Control Sample Data'!N86),'Control Sample Data'!N86&lt;$C$101,'Control Sample Data'!N86&gt;0),'Control Sample Data'!N86,$C$101),""))</f>
        <v/>
      </c>
      <c r="AC87" s="147">
        <f>IF(C87="","",IF(AND('miRNA Table'!$F$4="YES",'miRNA Table'!$F$6="YES"),C87-C$103,C87))</f>
        <v>20.18</v>
      </c>
      <c r="AD87" s="148">
        <f>IF(D87="","",IF(AND('miRNA Table'!$F$4="YES",'miRNA Table'!$F$6="YES"),D87-D$103,D87))</f>
        <v>20.2</v>
      </c>
      <c r="AE87" s="148">
        <f>IF(E87="","",IF(AND('miRNA Table'!$F$4="YES",'miRNA Table'!$F$6="YES"),E87-E$103,E87))</f>
        <v>20.11</v>
      </c>
      <c r="AF87" s="148" t="str">
        <f>IF(F87="","",IF(AND('miRNA Table'!$F$4="YES",'miRNA Table'!$F$6="YES"),F87-F$103,F87))</f>
        <v/>
      </c>
      <c r="AG87" s="148" t="str">
        <f>IF(G87="","",IF(AND('miRNA Table'!$F$4="YES",'miRNA Table'!$F$6="YES"),G87-G$103,G87))</f>
        <v/>
      </c>
      <c r="AH87" s="148" t="str">
        <f>IF(H87="","",IF(AND('miRNA Table'!$F$4="YES",'miRNA Table'!$F$6="YES"),H87-H$103,H87))</f>
        <v/>
      </c>
      <c r="AI87" s="148" t="str">
        <f>IF(I87="","",IF(AND('miRNA Table'!$F$4="YES",'miRNA Table'!$F$6="YES"),I87-I$103,I87))</f>
        <v/>
      </c>
      <c r="AJ87" s="148" t="str">
        <f>IF(J87="","",IF(AND('miRNA Table'!$F$4="YES",'miRNA Table'!$F$6="YES"),J87-J$103,J87))</f>
        <v/>
      </c>
      <c r="AK87" s="148" t="str">
        <f>IF(K87="","",IF(AND('miRNA Table'!$F$4="YES",'miRNA Table'!$F$6="YES"),K87-K$103,K87))</f>
        <v/>
      </c>
      <c r="AL87" s="148" t="str">
        <f>IF(L87="","",IF(AND('miRNA Table'!$F$4="YES",'miRNA Table'!$F$6="YES"),L87-L$103,L87))</f>
        <v/>
      </c>
      <c r="AM87" s="148" t="str">
        <f>IF(M87="","",IF(AND('miRNA Table'!$F$4="YES",'miRNA Table'!$F$6="YES"),M87-M$103,M87))</f>
        <v/>
      </c>
      <c r="AN87" s="149" t="str">
        <f>IF(N87="","",IF(AND('miRNA Table'!$F$4="YES",'miRNA Table'!$F$6="YES"),N87-N$103,N87))</f>
        <v/>
      </c>
      <c r="AO87" s="147">
        <f>IF(Q87="","",IF(AND('miRNA Table'!$F$4="YES",'miRNA Table'!$F$6="YES"),Q87-Q$103,Q87))</f>
        <v>22.3</v>
      </c>
      <c r="AP87" s="148">
        <f>IF(R87="","",IF(AND('miRNA Table'!$F$4="YES",'miRNA Table'!$F$6="YES"),R87-R$103,R87))</f>
        <v>22.22</v>
      </c>
      <c r="AQ87" s="148">
        <f>IF(S87="","",IF(AND('miRNA Table'!$F$4="YES",'miRNA Table'!$F$6="YES"),S87-S$103,S87))</f>
        <v>22.28</v>
      </c>
      <c r="AR87" s="148" t="str">
        <f>IF(T87="","",IF(AND('miRNA Table'!$F$4="YES",'miRNA Table'!$F$6="YES"),T87-T$103,T87))</f>
        <v/>
      </c>
      <c r="AS87" s="148" t="str">
        <f>IF(U87="","",IF(AND('miRNA Table'!$F$4="YES",'miRNA Table'!$F$6="YES"),U87-U$103,U87))</f>
        <v/>
      </c>
      <c r="AT87" s="148" t="str">
        <f>IF(V87="","",IF(AND('miRNA Table'!$F$4="YES",'miRNA Table'!$F$6="YES"),V87-V$103,V87))</f>
        <v/>
      </c>
      <c r="AU87" s="148" t="str">
        <f>IF(W87="","",IF(AND('miRNA Table'!$F$4="YES",'miRNA Table'!$F$6="YES"),W87-W$103,W87))</f>
        <v/>
      </c>
      <c r="AV87" s="148" t="str">
        <f>IF(X87="","",IF(AND('miRNA Table'!$F$4="YES",'miRNA Table'!$F$6="YES"),X87-X$103,X87))</f>
        <v/>
      </c>
      <c r="AW87" s="148" t="str">
        <f>IF(Y87="","",IF(AND('miRNA Table'!$F$4="YES",'miRNA Table'!$F$6="YES"),Y87-Y$103,Y87))</f>
        <v/>
      </c>
      <c r="AX87" s="148" t="str">
        <f>IF(Z87="","",IF(AND('miRNA Table'!$F$4="YES",'miRNA Table'!$F$6="YES"),Z87-Z$103,Z87))</f>
        <v/>
      </c>
      <c r="AY87" s="148" t="str">
        <f>IF(AA87="","",IF(AND('miRNA Table'!$F$4="YES",'miRNA Table'!$F$6="YES"),AA87-AA$103,AA87))</f>
        <v/>
      </c>
      <c r="AZ87" s="149" t="str">
        <f>IF(AB87="","",IF(AND('miRNA Table'!$F$4="YES",'miRNA Table'!$F$6="YES"),AB87-AB$103,AB87))</f>
        <v/>
      </c>
      <c r="BY87" s="111" t="str">
        <f t="shared" si="77"/>
        <v>hsa-miR-181c-5p</v>
      </c>
      <c r="BZ87" s="112" t="s">
        <v>115</v>
      </c>
      <c r="CA87" s="113">
        <f t="shared" si="78"/>
        <v>0.64833333333332988</v>
      </c>
      <c r="CB87" s="113">
        <f t="shared" si="79"/>
        <v>0.57333333333333059</v>
      </c>
      <c r="CC87" s="113">
        <f t="shared" si="80"/>
        <v>0.52666666666666728</v>
      </c>
      <c r="CD87" s="113" t="str">
        <f t="shared" si="81"/>
        <v/>
      </c>
      <c r="CE87" s="113" t="str">
        <f t="shared" si="82"/>
        <v/>
      </c>
      <c r="CF87" s="113" t="str">
        <f t="shared" si="83"/>
        <v/>
      </c>
      <c r="CG87" s="113" t="str">
        <f t="shared" si="84"/>
        <v/>
      </c>
      <c r="CH87" s="113" t="str">
        <f t="shared" si="85"/>
        <v/>
      </c>
      <c r="CI87" s="113" t="str">
        <f t="shared" si="86"/>
        <v/>
      </c>
      <c r="CJ87" s="113" t="str">
        <f t="shared" si="87"/>
        <v/>
      </c>
      <c r="CK87" s="113" t="str">
        <f t="shared" si="88"/>
        <v/>
      </c>
      <c r="CL87" s="113" t="str">
        <f t="shared" si="89"/>
        <v/>
      </c>
      <c r="CM87" s="113">
        <f t="shared" si="90"/>
        <v>2.4466666666666654</v>
      </c>
      <c r="CN87" s="113">
        <f t="shared" si="91"/>
        <v>2.4883333333333333</v>
      </c>
      <c r="CO87" s="113">
        <f t="shared" si="92"/>
        <v>2.3850000000000016</v>
      </c>
      <c r="CP87" s="113" t="str">
        <f t="shared" si="93"/>
        <v/>
      </c>
      <c r="CQ87" s="113" t="str">
        <f t="shared" si="94"/>
        <v/>
      </c>
      <c r="CR87" s="113" t="str">
        <f t="shared" si="95"/>
        <v/>
      </c>
      <c r="CS87" s="113" t="str">
        <f t="shared" si="96"/>
        <v/>
      </c>
      <c r="CT87" s="113" t="str">
        <f t="shared" si="97"/>
        <v/>
      </c>
      <c r="CU87" s="113" t="str">
        <f t="shared" si="98"/>
        <v/>
      </c>
      <c r="CV87" s="113" t="str">
        <f t="shared" si="99"/>
        <v/>
      </c>
      <c r="CW87" s="113" t="str">
        <f t="shared" si="100"/>
        <v/>
      </c>
      <c r="CX87" s="113" t="str">
        <f t="shared" si="101"/>
        <v/>
      </c>
      <c r="CY87" s="80">
        <f t="shared" si="102"/>
        <v>0.58277777777777595</v>
      </c>
      <c r="CZ87" s="80">
        <f t="shared" si="103"/>
        <v>2.44</v>
      </c>
      <c r="DA87" s="114" t="str">
        <f t="shared" si="104"/>
        <v>hsa-miR-181c-5p</v>
      </c>
      <c r="DB87" s="112" t="s">
        <v>205</v>
      </c>
      <c r="DC87" s="115">
        <f t="shared" si="67"/>
        <v>0.63801695416568049</v>
      </c>
      <c r="DD87" s="115">
        <f t="shared" si="68"/>
        <v>0.67206219979670989</v>
      </c>
      <c r="DE87" s="115">
        <f t="shared" si="69"/>
        <v>0.69415672523989536</v>
      </c>
      <c r="DF87" s="115" t="str">
        <f t="shared" si="70"/>
        <v/>
      </c>
      <c r="DG87" s="115" t="str">
        <f t="shared" si="71"/>
        <v/>
      </c>
      <c r="DH87" s="115" t="str">
        <f t="shared" si="72"/>
        <v/>
      </c>
      <c r="DI87" s="115" t="str">
        <f t="shared" si="73"/>
        <v/>
      </c>
      <c r="DJ87" s="115" t="str">
        <f t="shared" si="74"/>
        <v/>
      </c>
      <c r="DK87" s="115" t="str">
        <f t="shared" si="75"/>
        <v/>
      </c>
      <c r="DL87" s="115" t="str">
        <f t="shared" si="76"/>
        <v/>
      </c>
      <c r="DM87" s="115" t="str">
        <f t="shared" si="105"/>
        <v/>
      </c>
      <c r="DN87" s="115" t="str">
        <f t="shared" si="106"/>
        <v/>
      </c>
      <c r="DO87" s="115">
        <f t="shared" si="109"/>
        <v>0.18343404538889491</v>
      </c>
      <c r="DP87" s="115">
        <f t="shared" si="65"/>
        <v>0.1782120341903316</v>
      </c>
      <c r="DQ87" s="115">
        <f t="shared" si="65"/>
        <v>0.1914447496367977</v>
      </c>
      <c r="DR87" s="115" t="str">
        <f t="shared" si="65"/>
        <v/>
      </c>
      <c r="DS87" s="115" t="str">
        <f t="shared" si="65"/>
        <v/>
      </c>
      <c r="DT87" s="115" t="str">
        <f t="shared" si="65"/>
        <v/>
      </c>
      <c r="DU87" s="115" t="str">
        <f t="shared" si="65"/>
        <v/>
      </c>
      <c r="DV87" s="115" t="str">
        <f t="shared" si="65"/>
        <v/>
      </c>
      <c r="DW87" s="115" t="str">
        <f t="shared" si="65"/>
        <v/>
      </c>
      <c r="DX87" s="115" t="str">
        <f t="shared" si="65"/>
        <v/>
      </c>
      <c r="DY87" s="115" t="str">
        <f t="shared" si="107"/>
        <v/>
      </c>
      <c r="DZ87" s="115" t="str">
        <f t="shared" si="108"/>
        <v/>
      </c>
    </row>
    <row r="88" spans="1:130" ht="15" customHeight="1" x14ac:dyDescent="0.25">
      <c r="A88" s="119" t="str">
        <f>'miRNA Table'!C87</f>
        <v>cel-miR-39-3p</v>
      </c>
      <c r="B88" s="112" t="s">
        <v>28</v>
      </c>
      <c r="C88" s="113">
        <f>IF('Test Sample Data'!C87="","",IF(SUM('Test Sample Data'!C$3:C$98)&gt;10,IF(AND(ISNUMBER('Test Sample Data'!C87),'Test Sample Data'!C87&lt;$C$101,'Test Sample Data'!C87&gt;0),'Test Sample Data'!C87,$C$101),""))</f>
        <v>14.21</v>
      </c>
      <c r="D88" s="113">
        <f>IF('Test Sample Data'!D87="","",IF(SUM('Test Sample Data'!D$3:D$98)&gt;10,IF(AND(ISNUMBER('Test Sample Data'!D87),'Test Sample Data'!D87&lt;$C$101,'Test Sample Data'!D87&gt;0),'Test Sample Data'!D87,$C$101),""))</f>
        <v>14.67</v>
      </c>
      <c r="E88" s="113">
        <f>IF('Test Sample Data'!E87="","",IF(SUM('Test Sample Data'!E$3:E$98)&gt;10,IF(AND(ISNUMBER('Test Sample Data'!E87),'Test Sample Data'!E87&lt;$C$101,'Test Sample Data'!E87&gt;0),'Test Sample Data'!E87,$C$101),""))</f>
        <v>14.65</v>
      </c>
      <c r="F88" s="113" t="str">
        <f>IF('Test Sample Data'!F87="","",IF(SUM('Test Sample Data'!F$3:F$98)&gt;10,IF(AND(ISNUMBER('Test Sample Data'!F87),'Test Sample Data'!F87&lt;$C$101,'Test Sample Data'!F87&gt;0),'Test Sample Data'!F87,$C$101),""))</f>
        <v/>
      </c>
      <c r="G88" s="113" t="str">
        <f>IF('Test Sample Data'!G87="","",IF(SUM('Test Sample Data'!G$3:G$98)&gt;10,IF(AND(ISNUMBER('Test Sample Data'!G87),'Test Sample Data'!G87&lt;$C$101,'Test Sample Data'!G87&gt;0),'Test Sample Data'!G87,$C$101),""))</f>
        <v/>
      </c>
      <c r="H88" s="113" t="str">
        <f>IF('Test Sample Data'!H87="","",IF(SUM('Test Sample Data'!H$3:H$98)&gt;10,IF(AND(ISNUMBER('Test Sample Data'!H87),'Test Sample Data'!H87&lt;$C$101,'Test Sample Data'!H87&gt;0),'Test Sample Data'!H87,$C$101),""))</f>
        <v/>
      </c>
      <c r="I88" s="113" t="str">
        <f>IF('Test Sample Data'!I87="","",IF(SUM('Test Sample Data'!I$3:I$98)&gt;10,IF(AND(ISNUMBER('Test Sample Data'!I87),'Test Sample Data'!I87&lt;$C$101,'Test Sample Data'!I87&gt;0),'Test Sample Data'!I87,$C$101),""))</f>
        <v/>
      </c>
      <c r="J88" s="113" t="str">
        <f>IF('Test Sample Data'!J87="","",IF(SUM('Test Sample Data'!J$3:J$98)&gt;10,IF(AND(ISNUMBER('Test Sample Data'!J87),'Test Sample Data'!J87&lt;$C$101,'Test Sample Data'!J87&gt;0),'Test Sample Data'!J87,$C$101),""))</f>
        <v/>
      </c>
      <c r="K88" s="113" t="str">
        <f>IF('Test Sample Data'!K87="","",IF(SUM('Test Sample Data'!K$3:K$98)&gt;10,IF(AND(ISNUMBER('Test Sample Data'!K87),'Test Sample Data'!K87&lt;$C$101,'Test Sample Data'!K87&gt;0),'Test Sample Data'!K87,$C$101),""))</f>
        <v/>
      </c>
      <c r="L88" s="113" t="str">
        <f>IF('Test Sample Data'!L87="","",IF(SUM('Test Sample Data'!L$3:L$98)&gt;10,IF(AND(ISNUMBER('Test Sample Data'!L87),'Test Sample Data'!L87&lt;$C$101,'Test Sample Data'!L87&gt;0),'Test Sample Data'!L87,$C$101),""))</f>
        <v/>
      </c>
      <c r="M88" s="113" t="str">
        <f>IF('Test Sample Data'!M87="","",IF(SUM('Test Sample Data'!M$3:M$98)&gt;10,IF(AND(ISNUMBER('Test Sample Data'!M87),'Test Sample Data'!M87&lt;$C$101,'Test Sample Data'!M87&gt;0),'Test Sample Data'!M87,$C$101),""))</f>
        <v/>
      </c>
      <c r="N88" s="113" t="str">
        <f>IF('Test Sample Data'!N87="","",IF(SUM('Test Sample Data'!N$3:N$98)&gt;10,IF(AND(ISNUMBER('Test Sample Data'!N87),'Test Sample Data'!N87&lt;$C$101,'Test Sample Data'!N87&gt;0),'Test Sample Data'!N87,$C$101),""))</f>
        <v/>
      </c>
      <c r="O88" s="112" t="str">
        <f>'miRNA Table'!C87</f>
        <v>cel-miR-39-3p</v>
      </c>
      <c r="P88" s="112" t="s">
        <v>28</v>
      </c>
      <c r="Q88" s="113">
        <f>IF('Control Sample Data'!C87="","",IF(SUM('Control Sample Data'!C$3:C$98)&gt;10,IF(AND(ISNUMBER('Control Sample Data'!C87),'Control Sample Data'!C87&lt;$C$101,'Control Sample Data'!C87&gt;0),'Control Sample Data'!C87,$C$101),""))</f>
        <v>14.08</v>
      </c>
      <c r="R88" s="113">
        <f>IF('Control Sample Data'!D87="","",IF(SUM('Control Sample Data'!D$3:D$98)&gt;10,IF(AND(ISNUMBER('Control Sample Data'!D87),'Control Sample Data'!D87&lt;$C$101,'Control Sample Data'!D87&gt;0),'Control Sample Data'!D87,$C$101),""))</f>
        <v>14.02</v>
      </c>
      <c r="S88" s="113">
        <f>IF('Control Sample Data'!E87="","",IF(SUM('Control Sample Data'!E$3:E$98)&gt;10,IF(AND(ISNUMBER('Control Sample Data'!E87),'Control Sample Data'!E87&lt;$C$101,'Control Sample Data'!E87&gt;0),'Control Sample Data'!E87,$C$101),""))</f>
        <v>14.13</v>
      </c>
      <c r="T88" s="113" t="str">
        <f>IF('Control Sample Data'!F87="","",IF(SUM('Control Sample Data'!F$3:F$98)&gt;10,IF(AND(ISNUMBER('Control Sample Data'!F87),'Control Sample Data'!F87&lt;$C$101,'Control Sample Data'!F87&gt;0),'Control Sample Data'!F87,$C$101),""))</f>
        <v/>
      </c>
      <c r="U88" s="113" t="str">
        <f>IF('Control Sample Data'!G87="","",IF(SUM('Control Sample Data'!G$3:G$98)&gt;10,IF(AND(ISNUMBER('Control Sample Data'!G87),'Control Sample Data'!G87&lt;$C$101,'Control Sample Data'!G87&gt;0),'Control Sample Data'!G87,$C$101),""))</f>
        <v/>
      </c>
      <c r="V88" s="113" t="str">
        <f>IF('Control Sample Data'!H87="","",IF(SUM('Control Sample Data'!H$3:H$98)&gt;10,IF(AND(ISNUMBER('Control Sample Data'!H87),'Control Sample Data'!H87&lt;$C$101,'Control Sample Data'!H87&gt;0),'Control Sample Data'!H87,$C$101),""))</f>
        <v/>
      </c>
      <c r="W88" s="113" t="str">
        <f>IF('Control Sample Data'!I87="","",IF(SUM('Control Sample Data'!I$3:I$98)&gt;10,IF(AND(ISNUMBER('Control Sample Data'!I87),'Control Sample Data'!I87&lt;$C$101,'Control Sample Data'!I87&gt;0),'Control Sample Data'!I87,$C$101),""))</f>
        <v/>
      </c>
      <c r="X88" s="113" t="str">
        <f>IF('Control Sample Data'!J87="","",IF(SUM('Control Sample Data'!J$3:J$98)&gt;10,IF(AND(ISNUMBER('Control Sample Data'!J87),'Control Sample Data'!J87&lt;$C$101,'Control Sample Data'!J87&gt;0),'Control Sample Data'!J87,$C$101),""))</f>
        <v/>
      </c>
      <c r="Y88" s="113" t="str">
        <f>IF('Control Sample Data'!K87="","",IF(SUM('Control Sample Data'!K$3:K$98)&gt;10,IF(AND(ISNUMBER('Control Sample Data'!K87),'Control Sample Data'!K87&lt;$C$101,'Control Sample Data'!K87&gt;0),'Control Sample Data'!K87,$C$101),""))</f>
        <v/>
      </c>
      <c r="Z88" s="113" t="str">
        <f>IF('Control Sample Data'!L87="","",IF(SUM('Control Sample Data'!L$3:L$98)&gt;10,IF(AND(ISNUMBER('Control Sample Data'!L87),'Control Sample Data'!L87&lt;$C$101,'Control Sample Data'!L87&gt;0),'Control Sample Data'!L87,$C$101),""))</f>
        <v/>
      </c>
      <c r="AA88" s="113" t="str">
        <f>IF('Control Sample Data'!M87="","",IF(SUM('Control Sample Data'!M$3:M$98)&gt;10,IF(AND(ISNUMBER('Control Sample Data'!M87),'Control Sample Data'!M87&lt;$C$101,'Control Sample Data'!M87&gt;0),'Control Sample Data'!M87,$C$101),""))</f>
        <v/>
      </c>
      <c r="AB88" s="144" t="str">
        <f>IF('Control Sample Data'!N87="","",IF(SUM('Control Sample Data'!N$3:N$98)&gt;10,IF(AND(ISNUMBER('Control Sample Data'!N87),'Control Sample Data'!N87&lt;$C$101,'Control Sample Data'!N87&gt;0),'Control Sample Data'!N87,$C$101),""))</f>
        <v/>
      </c>
      <c r="AC88" s="147">
        <f>IF(C88="","",IF(AND('miRNA Table'!$F$4="YES",'miRNA Table'!$F$6="YES"),C88-C$103,C88))</f>
        <v>14.21</v>
      </c>
      <c r="AD88" s="148">
        <f>IF(D88="","",IF(AND('miRNA Table'!$F$4="YES",'miRNA Table'!$F$6="YES"),D88-D$103,D88))</f>
        <v>14.67</v>
      </c>
      <c r="AE88" s="148">
        <f>IF(E88="","",IF(AND('miRNA Table'!$F$4="YES",'miRNA Table'!$F$6="YES"),E88-E$103,E88))</f>
        <v>14.65</v>
      </c>
      <c r="AF88" s="148" t="str">
        <f>IF(F88="","",IF(AND('miRNA Table'!$F$4="YES",'miRNA Table'!$F$6="YES"),F88-F$103,F88))</f>
        <v/>
      </c>
      <c r="AG88" s="148" t="str">
        <f>IF(G88="","",IF(AND('miRNA Table'!$F$4="YES",'miRNA Table'!$F$6="YES"),G88-G$103,G88))</f>
        <v/>
      </c>
      <c r="AH88" s="148" t="str">
        <f>IF(H88="","",IF(AND('miRNA Table'!$F$4="YES",'miRNA Table'!$F$6="YES"),H88-H$103,H88))</f>
        <v/>
      </c>
      <c r="AI88" s="148" t="str">
        <f>IF(I88="","",IF(AND('miRNA Table'!$F$4="YES",'miRNA Table'!$F$6="YES"),I88-I$103,I88))</f>
        <v/>
      </c>
      <c r="AJ88" s="148" t="str">
        <f>IF(J88="","",IF(AND('miRNA Table'!$F$4="YES",'miRNA Table'!$F$6="YES"),J88-J$103,J88))</f>
        <v/>
      </c>
      <c r="AK88" s="148" t="str">
        <f>IF(K88="","",IF(AND('miRNA Table'!$F$4="YES",'miRNA Table'!$F$6="YES"),K88-K$103,K88))</f>
        <v/>
      </c>
      <c r="AL88" s="148" t="str">
        <f>IF(L88="","",IF(AND('miRNA Table'!$F$4="YES",'miRNA Table'!$F$6="YES"),L88-L$103,L88))</f>
        <v/>
      </c>
      <c r="AM88" s="148" t="str">
        <f>IF(M88="","",IF(AND('miRNA Table'!$F$4="YES",'miRNA Table'!$F$6="YES"),M88-M$103,M88))</f>
        <v/>
      </c>
      <c r="AN88" s="149" t="str">
        <f>IF(N88="","",IF(AND('miRNA Table'!$F$4="YES",'miRNA Table'!$F$6="YES"),N88-N$103,N88))</f>
        <v/>
      </c>
      <c r="AO88" s="147">
        <f>IF(Q88="","",IF(AND('miRNA Table'!$F$4="YES",'miRNA Table'!$F$6="YES"),Q88-Q$103,Q88))</f>
        <v>14.08</v>
      </c>
      <c r="AP88" s="148">
        <f>IF(R88="","",IF(AND('miRNA Table'!$F$4="YES",'miRNA Table'!$F$6="YES"),R88-R$103,R88))</f>
        <v>14.02</v>
      </c>
      <c r="AQ88" s="148">
        <f>IF(S88="","",IF(AND('miRNA Table'!$F$4="YES",'miRNA Table'!$F$6="YES"),S88-S$103,S88))</f>
        <v>14.13</v>
      </c>
      <c r="AR88" s="148" t="str">
        <f>IF(T88="","",IF(AND('miRNA Table'!$F$4="YES",'miRNA Table'!$F$6="YES"),T88-T$103,T88))</f>
        <v/>
      </c>
      <c r="AS88" s="148" t="str">
        <f>IF(U88="","",IF(AND('miRNA Table'!$F$4="YES",'miRNA Table'!$F$6="YES"),U88-U$103,U88))</f>
        <v/>
      </c>
      <c r="AT88" s="148" t="str">
        <f>IF(V88="","",IF(AND('miRNA Table'!$F$4="YES",'miRNA Table'!$F$6="YES"),V88-V$103,V88))</f>
        <v/>
      </c>
      <c r="AU88" s="148" t="str">
        <f>IF(W88="","",IF(AND('miRNA Table'!$F$4="YES",'miRNA Table'!$F$6="YES"),W88-W$103,W88))</f>
        <v/>
      </c>
      <c r="AV88" s="148" t="str">
        <f>IF(X88="","",IF(AND('miRNA Table'!$F$4="YES",'miRNA Table'!$F$6="YES"),X88-X$103,X88))</f>
        <v/>
      </c>
      <c r="AW88" s="148" t="str">
        <f>IF(Y88="","",IF(AND('miRNA Table'!$F$4="YES",'miRNA Table'!$F$6="YES"),Y88-Y$103,Y88))</f>
        <v/>
      </c>
      <c r="AX88" s="148" t="str">
        <f>IF(Z88="","",IF(AND('miRNA Table'!$F$4="YES",'miRNA Table'!$F$6="YES"),Z88-Z$103,Z88))</f>
        <v/>
      </c>
      <c r="AY88" s="148" t="str">
        <f>IF(AA88="","",IF(AND('miRNA Table'!$F$4="YES",'miRNA Table'!$F$6="YES"),AA88-AA$103,AA88))</f>
        <v/>
      </c>
      <c r="AZ88" s="149" t="str">
        <f>IF(AB88="","",IF(AND('miRNA Table'!$F$4="YES",'miRNA Table'!$F$6="YES"),AB88-AB$103,AB88))</f>
        <v/>
      </c>
      <c r="BY88" s="111" t="str">
        <f t="shared" si="77"/>
        <v>cel-miR-39-3p</v>
      </c>
      <c r="BZ88" s="112" t="s">
        <v>28</v>
      </c>
      <c r="CA88" s="113">
        <f t="shared" si="78"/>
        <v>-5.321666666666669</v>
      </c>
      <c r="CB88" s="113">
        <f t="shared" si="79"/>
        <v>-4.9566666666666688</v>
      </c>
      <c r="CC88" s="113">
        <f t="shared" si="80"/>
        <v>-4.9333333333333318</v>
      </c>
      <c r="CD88" s="113" t="str">
        <f t="shared" si="81"/>
        <v/>
      </c>
      <c r="CE88" s="113" t="str">
        <f t="shared" si="82"/>
        <v/>
      </c>
      <c r="CF88" s="113" t="str">
        <f t="shared" si="83"/>
        <v/>
      </c>
      <c r="CG88" s="113" t="str">
        <f t="shared" si="84"/>
        <v/>
      </c>
      <c r="CH88" s="113" t="str">
        <f t="shared" si="85"/>
        <v/>
      </c>
      <c r="CI88" s="113" t="str">
        <f t="shared" si="86"/>
        <v/>
      </c>
      <c r="CJ88" s="113" t="str">
        <f t="shared" si="87"/>
        <v/>
      </c>
      <c r="CK88" s="113" t="str">
        <f t="shared" si="88"/>
        <v/>
      </c>
      <c r="CL88" s="113" t="str">
        <f t="shared" si="89"/>
        <v/>
      </c>
      <c r="CM88" s="113">
        <f t="shared" si="90"/>
        <v>-5.7733333333333352</v>
      </c>
      <c r="CN88" s="113">
        <f t="shared" si="91"/>
        <v>-5.711666666666666</v>
      </c>
      <c r="CO88" s="113">
        <f t="shared" si="92"/>
        <v>-5.7649999999999988</v>
      </c>
      <c r="CP88" s="113" t="str">
        <f t="shared" si="93"/>
        <v/>
      </c>
      <c r="CQ88" s="113" t="str">
        <f t="shared" si="94"/>
        <v/>
      </c>
      <c r="CR88" s="113" t="str">
        <f t="shared" si="95"/>
        <v/>
      </c>
      <c r="CS88" s="113" t="str">
        <f t="shared" si="96"/>
        <v/>
      </c>
      <c r="CT88" s="113" t="str">
        <f t="shared" si="97"/>
        <v/>
      </c>
      <c r="CU88" s="113" t="str">
        <f t="shared" si="98"/>
        <v/>
      </c>
      <c r="CV88" s="113" t="str">
        <f t="shared" si="99"/>
        <v/>
      </c>
      <c r="CW88" s="113" t="str">
        <f t="shared" si="100"/>
        <v/>
      </c>
      <c r="CX88" s="113" t="str">
        <f t="shared" si="101"/>
        <v/>
      </c>
      <c r="CY88" s="80">
        <f t="shared" si="102"/>
        <v>-5.0705555555555568</v>
      </c>
      <c r="CZ88" s="80">
        <f t="shared" si="103"/>
        <v>-5.75</v>
      </c>
      <c r="DA88" s="114" t="str">
        <f t="shared" si="104"/>
        <v>cel-miR-39-3p</v>
      </c>
      <c r="DB88" s="112" t="s">
        <v>206</v>
      </c>
      <c r="DC88" s="115">
        <f t="shared" si="67"/>
        <v>39.992752327325107</v>
      </c>
      <c r="DD88" s="115">
        <f t="shared" si="68"/>
        <v>31.05312740779334</v>
      </c>
      <c r="DE88" s="115">
        <f t="shared" si="69"/>
        <v>30.554931325133293</v>
      </c>
      <c r="DF88" s="115" t="str">
        <f t="shared" si="70"/>
        <v/>
      </c>
      <c r="DG88" s="115" t="str">
        <f t="shared" si="71"/>
        <v/>
      </c>
      <c r="DH88" s="115" t="str">
        <f t="shared" si="72"/>
        <v/>
      </c>
      <c r="DI88" s="115" t="str">
        <f t="shared" si="73"/>
        <v/>
      </c>
      <c r="DJ88" s="115" t="str">
        <f t="shared" si="74"/>
        <v/>
      </c>
      <c r="DK88" s="115" t="str">
        <f t="shared" si="75"/>
        <v/>
      </c>
      <c r="DL88" s="115" t="str">
        <f t="shared" si="76"/>
        <v/>
      </c>
      <c r="DM88" s="115" t="str">
        <f t="shared" si="105"/>
        <v/>
      </c>
      <c r="DN88" s="115" t="str">
        <f t="shared" si="106"/>
        <v/>
      </c>
      <c r="DO88" s="115">
        <f t="shared" si="109"/>
        <v>54.69485915295364</v>
      </c>
      <c r="DP88" s="115">
        <f t="shared" si="65"/>
        <v>52.406238851867926</v>
      </c>
      <c r="DQ88" s="115">
        <f t="shared" si="65"/>
        <v>54.379839944873567</v>
      </c>
      <c r="DR88" s="115" t="str">
        <f t="shared" si="65"/>
        <v/>
      </c>
      <c r="DS88" s="115" t="str">
        <f t="shared" si="65"/>
        <v/>
      </c>
      <c r="DT88" s="115" t="str">
        <f t="shared" si="65"/>
        <v/>
      </c>
      <c r="DU88" s="115" t="str">
        <f t="shared" si="65"/>
        <v/>
      </c>
      <c r="DV88" s="115" t="str">
        <f t="shared" si="65"/>
        <v/>
      </c>
      <c r="DW88" s="115" t="str">
        <f t="shared" si="65"/>
        <v/>
      </c>
      <c r="DX88" s="115" t="str">
        <f t="shared" si="65"/>
        <v/>
      </c>
      <c r="DY88" s="115" t="str">
        <f t="shared" si="107"/>
        <v/>
      </c>
      <c r="DZ88" s="115" t="str">
        <f t="shared" si="108"/>
        <v/>
      </c>
    </row>
    <row r="89" spans="1:130" ht="15" customHeight="1" x14ac:dyDescent="0.25">
      <c r="A89" s="119" t="str">
        <f>'miRNA Table'!C88</f>
        <v>cel-miR-39-3p</v>
      </c>
      <c r="B89" s="112" t="s">
        <v>29</v>
      </c>
      <c r="C89" s="113">
        <f>IF('Test Sample Data'!C88="","",IF(SUM('Test Sample Data'!C$3:C$98)&gt;10,IF(AND(ISNUMBER('Test Sample Data'!C88),'Test Sample Data'!C88&lt;$C$101,'Test Sample Data'!C88&gt;0),'Test Sample Data'!C88,$C$101),""))</f>
        <v>14.86</v>
      </c>
      <c r="D89" s="113">
        <f>IF('Test Sample Data'!D88="","",IF(SUM('Test Sample Data'!D$3:D$98)&gt;10,IF(AND(ISNUMBER('Test Sample Data'!D88),'Test Sample Data'!D88&lt;$C$101,'Test Sample Data'!D88&gt;0),'Test Sample Data'!D88,$C$101),""))</f>
        <v>14.82</v>
      </c>
      <c r="E89" s="113">
        <f>IF('Test Sample Data'!E88="","",IF(SUM('Test Sample Data'!E$3:E$98)&gt;10,IF(AND(ISNUMBER('Test Sample Data'!E88),'Test Sample Data'!E88&lt;$C$101,'Test Sample Data'!E88&gt;0),'Test Sample Data'!E88,$C$101),""))</f>
        <v>14.68</v>
      </c>
      <c r="F89" s="113" t="str">
        <f>IF('Test Sample Data'!F88="","",IF(SUM('Test Sample Data'!F$3:F$98)&gt;10,IF(AND(ISNUMBER('Test Sample Data'!F88),'Test Sample Data'!F88&lt;$C$101,'Test Sample Data'!F88&gt;0),'Test Sample Data'!F88,$C$101),""))</f>
        <v/>
      </c>
      <c r="G89" s="113" t="str">
        <f>IF('Test Sample Data'!G88="","",IF(SUM('Test Sample Data'!G$3:G$98)&gt;10,IF(AND(ISNUMBER('Test Sample Data'!G88),'Test Sample Data'!G88&lt;$C$101,'Test Sample Data'!G88&gt;0),'Test Sample Data'!G88,$C$101),""))</f>
        <v/>
      </c>
      <c r="H89" s="113" t="str">
        <f>IF('Test Sample Data'!H88="","",IF(SUM('Test Sample Data'!H$3:H$98)&gt;10,IF(AND(ISNUMBER('Test Sample Data'!H88),'Test Sample Data'!H88&lt;$C$101,'Test Sample Data'!H88&gt;0),'Test Sample Data'!H88,$C$101),""))</f>
        <v/>
      </c>
      <c r="I89" s="113" t="str">
        <f>IF('Test Sample Data'!I88="","",IF(SUM('Test Sample Data'!I$3:I$98)&gt;10,IF(AND(ISNUMBER('Test Sample Data'!I88),'Test Sample Data'!I88&lt;$C$101,'Test Sample Data'!I88&gt;0),'Test Sample Data'!I88,$C$101),""))</f>
        <v/>
      </c>
      <c r="J89" s="113" t="str">
        <f>IF('Test Sample Data'!J88="","",IF(SUM('Test Sample Data'!J$3:J$98)&gt;10,IF(AND(ISNUMBER('Test Sample Data'!J88),'Test Sample Data'!J88&lt;$C$101,'Test Sample Data'!J88&gt;0),'Test Sample Data'!J88,$C$101),""))</f>
        <v/>
      </c>
      <c r="K89" s="113" t="str">
        <f>IF('Test Sample Data'!K88="","",IF(SUM('Test Sample Data'!K$3:K$98)&gt;10,IF(AND(ISNUMBER('Test Sample Data'!K88),'Test Sample Data'!K88&lt;$C$101,'Test Sample Data'!K88&gt;0),'Test Sample Data'!K88,$C$101),""))</f>
        <v/>
      </c>
      <c r="L89" s="113" t="str">
        <f>IF('Test Sample Data'!L88="","",IF(SUM('Test Sample Data'!L$3:L$98)&gt;10,IF(AND(ISNUMBER('Test Sample Data'!L88),'Test Sample Data'!L88&lt;$C$101,'Test Sample Data'!L88&gt;0),'Test Sample Data'!L88,$C$101),""))</f>
        <v/>
      </c>
      <c r="M89" s="113" t="str">
        <f>IF('Test Sample Data'!M88="","",IF(SUM('Test Sample Data'!M$3:M$98)&gt;10,IF(AND(ISNUMBER('Test Sample Data'!M88),'Test Sample Data'!M88&lt;$C$101,'Test Sample Data'!M88&gt;0),'Test Sample Data'!M88,$C$101),""))</f>
        <v/>
      </c>
      <c r="N89" s="113" t="str">
        <f>IF('Test Sample Data'!N88="","",IF(SUM('Test Sample Data'!N$3:N$98)&gt;10,IF(AND(ISNUMBER('Test Sample Data'!N88),'Test Sample Data'!N88&lt;$C$101,'Test Sample Data'!N88&gt;0),'Test Sample Data'!N88,$C$101),""))</f>
        <v/>
      </c>
      <c r="O89" s="112" t="str">
        <f>'miRNA Table'!C88</f>
        <v>cel-miR-39-3p</v>
      </c>
      <c r="P89" s="112" t="s">
        <v>29</v>
      </c>
      <c r="Q89" s="113">
        <f>IF('Control Sample Data'!C88="","",IF(SUM('Control Sample Data'!C$3:C$98)&gt;10,IF(AND(ISNUMBER('Control Sample Data'!C88),'Control Sample Data'!C88&lt;$C$101,'Control Sample Data'!C88&gt;0),'Control Sample Data'!C88,$C$101),""))</f>
        <v>14.84</v>
      </c>
      <c r="R89" s="113">
        <f>IF('Control Sample Data'!D88="","",IF(SUM('Control Sample Data'!D$3:D$98)&gt;10,IF(AND(ISNUMBER('Control Sample Data'!D88),'Control Sample Data'!D88&lt;$C$101,'Control Sample Data'!D88&gt;0),'Control Sample Data'!D88,$C$101),""))</f>
        <v>14.04</v>
      </c>
      <c r="S89" s="113">
        <f>IF('Control Sample Data'!E88="","",IF(SUM('Control Sample Data'!E$3:E$98)&gt;10,IF(AND(ISNUMBER('Control Sample Data'!E88),'Control Sample Data'!E88&lt;$C$101,'Control Sample Data'!E88&gt;0),'Control Sample Data'!E88,$C$101),""))</f>
        <v>14.1</v>
      </c>
      <c r="T89" s="113" t="str">
        <f>IF('Control Sample Data'!F88="","",IF(SUM('Control Sample Data'!F$3:F$98)&gt;10,IF(AND(ISNUMBER('Control Sample Data'!F88),'Control Sample Data'!F88&lt;$C$101,'Control Sample Data'!F88&gt;0),'Control Sample Data'!F88,$C$101),""))</f>
        <v/>
      </c>
      <c r="U89" s="113" t="str">
        <f>IF('Control Sample Data'!G88="","",IF(SUM('Control Sample Data'!G$3:G$98)&gt;10,IF(AND(ISNUMBER('Control Sample Data'!G88),'Control Sample Data'!G88&lt;$C$101,'Control Sample Data'!G88&gt;0),'Control Sample Data'!G88,$C$101),""))</f>
        <v/>
      </c>
      <c r="V89" s="113" t="str">
        <f>IF('Control Sample Data'!H88="","",IF(SUM('Control Sample Data'!H$3:H$98)&gt;10,IF(AND(ISNUMBER('Control Sample Data'!H88),'Control Sample Data'!H88&lt;$C$101,'Control Sample Data'!H88&gt;0),'Control Sample Data'!H88,$C$101),""))</f>
        <v/>
      </c>
      <c r="W89" s="113" t="str">
        <f>IF('Control Sample Data'!I88="","",IF(SUM('Control Sample Data'!I$3:I$98)&gt;10,IF(AND(ISNUMBER('Control Sample Data'!I88),'Control Sample Data'!I88&lt;$C$101,'Control Sample Data'!I88&gt;0),'Control Sample Data'!I88,$C$101),""))</f>
        <v/>
      </c>
      <c r="X89" s="113" t="str">
        <f>IF('Control Sample Data'!J88="","",IF(SUM('Control Sample Data'!J$3:J$98)&gt;10,IF(AND(ISNUMBER('Control Sample Data'!J88),'Control Sample Data'!J88&lt;$C$101,'Control Sample Data'!J88&gt;0),'Control Sample Data'!J88,$C$101),""))</f>
        <v/>
      </c>
      <c r="Y89" s="113" t="str">
        <f>IF('Control Sample Data'!K88="","",IF(SUM('Control Sample Data'!K$3:K$98)&gt;10,IF(AND(ISNUMBER('Control Sample Data'!K88),'Control Sample Data'!K88&lt;$C$101,'Control Sample Data'!K88&gt;0),'Control Sample Data'!K88,$C$101),""))</f>
        <v/>
      </c>
      <c r="Z89" s="113" t="str">
        <f>IF('Control Sample Data'!L88="","",IF(SUM('Control Sample Data'!L$3:L$98)&gt;10,IF(AND(ISNUMBER('Control Sample Data'!L88),'Control Sample Data'!L88&lt;$C$101,'Control Sample Data'!L88&gt;0),'Control Sample Data'!L88,$C$101),""))</f>
        <v/>
      </c>
      <c r="AA89" s="113" t="str">
        <f>IF('Control Sample Data'!M88="","",IF(SUM('Control Sample Data'!M$3:M$98)&gt;10,IF(AND(ISNUMBER('Control Sample Data'!M88),'Control Sample Data'!M88&lt;$C$101,'Control Sample Data'!M88&gt;0),'Control Sample Data'!M88,$C$101),""))</f>
        <v/>
      </c>
      <c r="AB89" s="144" t="str">
        <f>IF('Control Sample Data'!N88="","",IF(SUM('Control Sample Data'!N$3:N$98)&gt;10,IF(AND(ISNUMBER('Control Sample Data'!N88),'Control Sample Data'!N88&lt;$C$101,'Control Sample Data'!N88&gt;0),'Control Sample Data'!N88,$C$101),""))</f>
        <v/>
      </c>
      <c r="AC89" s="147">
        <f>IF(C89="","",IF(AND('miRNA Table'!$F$4="YES",'miRNA Table'!$F$6="YES"),C89-C$103,C89))</f>
        <v>14.86</v>
      </c>
      <c r="AD89" s="148">
        <f>IF(D89="","",IF(AND('miRNA Table'!$F$4="YES",'miRNA Table'!$F$6="YES"),D89-D$103,D89))</f>
        <v>14.82</v>
      </c>
      <c r="AE89" s="148">
        <f>IF(E89="","",IF(AND('miRNA Table'!$F$4="YES",'miRNA Table'!$F$6="YES"),E89-E$103,E89))</f>
        <v>14.68</v>
      </c>
      <c r="AF89" s="148" t="str">
        <f>IF(F89="","",IF(AND('miRNA Table'!$F$4="YES",'miRNA Table'!$F$6="YES"),F89-F$103,F89))</f>
        <v/>
      </c>
      <c r="AG89" s="148" t="str">
        <f>IF(G89="","",IF(AND('miRNA Table'!$F$4="YES",'miRNA Table'!$F$6="YES"),G89-G$103,G89))</f>
        <v/>
      </c>
      <c r="AH89" s="148" t="str">
        <f>IF(H89="","",IF(AND('miRNA Table'!$F$4="YES",'miRNA Table'!$F$6="YES"),H89-H$103,H89))</f>
        <v/>
      </c>
      <c r="AI89" s="148" t="str">
        <f>IF(I89="","",IF(AND('miRNA Table'!$F$4="YES",'miRNA Table'!$F$6="YES"),I89-I$103,I89))</f>
        <v/>
      </c>
      <c r="AJ89" s="148" t="str">
        <f>IF(J89="","",IF(AND('miRNA Table'!$F$4="YES",'miRNA Table'!$F$6="YES"),J89-J$103,J89))</f>
        <v/>
      </c>
      <c r="AK89" s="148" t="str">
        <f>IF(K89="","",IF(AND('miRNA Table'!$F$4="YES",'miRNA Table'!$F$6="YES"),K89-K$103,K89))</f>
        <v/>
      </c>
      <c r="AL89" s="148" t="str">
        <f>IF(L89="","",IF(AND('miRNA Table'!$F$4="YES",'miRNA Table'!$F$6="YES"),L89-L$103,L89))</f>
        <v/>
      </c>
      <c r="AM89" s="148" t="str">
        <f>IF(M89="","",IF(AND('miRNA Table'!$F$4="YES",'miRNA Table'!$F$6="YES"),M89-M$103,M89))</f>
        <v/>
      </c>
      <c r="AN89" s="149" t="str">
        <f>IF(N89="","",IF(AND('miRNA Table'!$F$4="YES",'miRNA Table'!$F$6="YES"),N89-N$103,N89))</f>
        <v/>
      </c>
      <c r="AO89" s="147">
        <f>IF(Q89="","",IF(AND('miRNA Table'!$F$4="YES",'miRNA Table'!$F$6="YES"),Q89-Q$103,Q89))</f>
        <v>14.84</v>
      </c>
      <c r="AP89" s="148">
        <f>IF(R89="","",IF(AND('miRNA Table'!$F$4="YES",'miRNA Table'!$F$6="YES"),R89-R$103,R89))</f>
        <v>14.04</v>
      </c>
      <c r="AQ89" s="148">
        <f>IF(S89="","",IF(AND('miRNA Table'!$F$4="YES",'miRNA Table'!$F$6="YES"),S89-S$103,S89))</f>
        <v>14.1</v>
      </c>
      <c r="AR89" s="148" t="str">
        <f>IF(T89="","",IF(AND('miRNA Table'!$F$4="YES",'miRNA Table'!$F$6="YES"),T89-T$103,T89))</f>
        <v/>
      </c>
      <c r="AS89" s="148" t="str">
        <f>IF(U89="","",IF(AND('miRNA Table'!$F$4="YES",'miRNA Table'!$F$6="YES"),U89-U$103,U89))</f>
        <v/>
      </c>
      <c r="AT89" s="148" t="str">
        <f>IF(V89="","",IF(AND('miRNA Table'!$F$4="YES",'miRNA Table'!$F$6="YES"),V89-V$103,V89))</f>
        <v/>
      </c>
      <c r="AU89" s="148" t="str">
        <f>IF(W89="","",IF(AND('miRNA Table'!$F$4="YES",'miRNA Table'!$F$6="YES"),W89-W$103,W89))</f>
        <v/>
      </c>
      <c r="AV89" s="148" t="str">
        <f>IF(X89="","",IF(AND('miRNA Table'!$F$4="YES",'miRNA Table'!$F$6="YES"),X89-X$103,X89))</f>
        <v/>
      </c>
      <c r="AW89" s="148" t="str">
        <f>IF(Y89="","",IF(AND('miRNA Table'!$F$4="YES",'miRNA Table'!$F$6="YES"),Y89-Y$103,Y89))</f>
        <v/>
      </c>
      <c r="AX89" s="148" t="str">
        <f>IF(Z89="","",IF(AND('miRNA Table'!$F$4="YES",'miRNA Table'!$F$6="YES"),Z89-Z$103,Z89))</f>
        <v/>
      </c>
      <c r="AY89" s="148" t="str">
        <f>IF(AA89="","",IF(AND('miRNA Table'!$F$4="YES",'miRNA Table'!$F$6="YES"),AA89-AA$103,AA89))</f>
        <v/>
      </c>
      <c r="AZ89" s="149" t="str">
        <f>IF(AB89="","",IF(AND('miRNA Table'!$F$4="YES",'miRNA Table'!$F$6="YES"),AB89-AB$103,AB89))</f>
        <v/>
      </c>
      <c r="BY89" s="111" t="str">
        <f t="shared" si="77"/>
        <v>cel-miR-39-3p</v>
      </c>
      <c r="BZ89" s="112" t="s">
        <v>29</v>
      </c>
      <c r="CA89" s="113">
        <f t="shared" si="78"/>
        <v>-4.6716666666666704</v>
      </c>
      <c r="CB89" s="113">
        <f t="shared" si="79"/>
        <v>-4.8066666666666684</v>
      </c>
      <c r="CC89" s="113">
        <f t="shared" si="80"/>
        <v>-4.9033333333333324</v>
      </c>
      <c r="CD89" s="113" t="str">
        <f t="shared" si="81"/>
        <v/>
      </c>
      <c r="CE89" s="113" t="str">
        <f t="shared" si="82"/>
        <v/>
      </c>
      <c r="CF89" s="113" t="str">
        <f t="shared" si="83"/>
        <v/>
      </c>
      <c r="CG89" s="113" t="str">
        <f t="shared" si="84"/>
        <v/>
      </c>
      <c r="CH89" s="113" t="str">
        <f t="shared" si="85"/>
        <v/>
      </c>
      <c r="CI89" s="113" t="str">
        <f t="shared" si="86"/>
        <v/>
      </c>
      <c r="CJ89" s="113" t="str">
        <f t="shared" si="87"/>
        <v/>
      </c>
      <c r="CK89" s="113" t="str">
        <f t="shared" si="88"/>
        <v/>
      </c>
      <c r="CL89" s="113" t="str">
        <f t="shared" si="89"/>
        <v/>
      </c>
      <c r="CM89" s="113">
        <f t="shared" si="90"/>
        <v>-5.0133333333333354</v>
      </c>
      <c r="CN89" s="113">
        <f t="shared" si="91"/>
        <v>-5.6916666666666664</v>
      </c>
      <c r="CO89" s="113">
        <f t="shared" si="92"/>
        <v>-5.7949999999999999</v>
      </c>
      <c r="CP89" s="113" t="str">
        <f t="shared" si="93"/>
        <v/>
      </c>
      <c r="CQ89" s="113" t="str">
        <f t="shared" si="94"/>
        <v/>
      </c>
      <c r="CR89" s="113" t="str">
        <f t="shared" si="95"/>
        <v/>
      </c>
      <c r="CS89" s="113" t="str">
        <f t="shared" si="96"/>
        <v/>
      </c>
      <c r="CT89" s="113" t="str">
        <f t="shared" si="97"/>
        <v/>
      </c>
      <c r="CU89" s="113" t="str">
        <f t="shared" si="98"/>
        <v/>
      </c>
      <c r="CV89" s="113" t="str">
        <f t="shared" si="99"/>
        <v/>
      </c>
      <c r="CW89" s="113" t="str">
        <f t="shared" si="100"/>
        <v/>
      </c>
      <c r="CX89" s="113" t="str">
        <f t="shared" si="101"/>
        <v/>
      </c>
      <c r="CY89" s="80">
        <f t="shared" si="102"/>
        <v>-4.7938888888888904</v>
      </c>
      <c r="CZ89" s="80">
        <f t="shared" si="103"/>
        <v>-5.5</v>
      </c>
      <c r="DA89" s="114" t="str">
        <f t="shared" si="104"/>
        <v>cel-miR-39-3p</v>
      </c>
      <c r="DB89" s="112" t="s">
        <v>207</v>
      </c>
      <c r="DC89" s="115">
        <f t="shared" si="67"/>
        <v>25.486593747269719</v>
      </c>
      <c r="DD89" s="115">
        <f t="shared" si="68"/>
        <v>27.986645441786788</v>
      </c>
      <c r="DE89" s="115">
        <f t="shared" si="69"/>
        <v>29.926119931210181</v>
      </c>
      <c r="DF89" s="115" t="str">
        <f t="shared" si="70"/>
        <v/>
      </c>
      <c r="DG89" s="115" t="str">
        <f t="shared" si="71"/>
        <v/>
      </c>
      <c r="DH89" s="115" t="str">
        <f t="shared" si="72"/>
        <v/>
      </c>
      <c r="DI89" s="115" t="str">
        <f t="shared" si="73"/>
        <v/>
      </c>
      <c r="DJ89" s="115" t="str">
        <f t="shared" si="74"/>
        <v/>
      </c>
      <c r="DK89" s="115" t="str">
        <f t="shared" si="75"/>
        <v/>
      </c>
      <c r="DL89" s="115" t="str">
        <f t="shared" si="76"/>
        <v/>
      </c>
      <c r="DM89" s="115" t="str">
        <f t="shared" si="105"/>
        <v/>
      </c>
      <c r="DN89" s="115" t="str">
        <f t="shared" si="106"/>
        <v/>
      </c>
      <c r="DO89" s="115">
        <f t="shared" si="109"/>
        <v>32.297113638780019</v>
      </c>
      <c r="DP89" s="115">
        <f t="shared" si="65"/>
        <v>51.684746675202675</v>
      </c>
      <c r="DQ89" s="115">
        <f t="shared" si="65"/>
        <v>55.522475977732341</v>
      </c>
      <c r="DR89" s="115" t="str">
        <f t="shared" si="65"/>
        <v/>
      </c>
      <c r="DS89" s="115" t="str">
        <f t="shared" si="65"/>
        <v/>
      </c>
      <c r="DT89" s="115" t="str">
        <f t="shared" si="65"/>
        <v/>
      </c>
      <c r="DU89" s="115" t="str">
        <f t="shared" si="65"/>
        <v/>
      </c>
      <c r="DV89" s="115" t="str">
        <f t="shared" si="65"/>
        <v/>
      </c>
      <c r="DW89" s="115" t="str">
        <f t="shared" si="65"/>
        <v/>
      </c>
      <c r="DX89" s="115" t="str">
        <f t="shared" si="65"/>
        <v/>
      </c>
      <c r="DY89" s="115" t="str">
        <f t="shared" si="107"/>
        <v/>
      </c>
      <c r="DZ89" s="115" t="str">
        <f t="shared" si="108"/>
        <v/>
      </c>
    </row>
    <row r="90" spans="1:130" ht="15" customHeight="1" x14ac:dyDescent="0.25">
      <c r="A90" s="119" t="str">
        <f>'miRNA Table'!C89</f>
        <v>SNORD61</v>
      </c>
      <c r="B90" s="112" t="s">
        <v>30</v>
      </c>
      <c r="C90" s="113">
        <f>IF('Test Sample Data'!C89="","",IF(SUM('Test Sample Data'!C$3:C$98)&gt;10,IF(AND(ISNUMBER('Test Sample Data'!C89),'Test Sample Data'!C89&lt;$C$101,'Test Sample Data'!C89&gt;0),'Test Sample Data'!C89,$C$101),""))</f>
        <v>18.920000000000002</v>
      </c>
      <c r="D90" s="113">
        <f>IF('Test Sample Data'!D89="","",IF(SUM('Test Sample Data'!D$3:D$98)&gt;10,IF(AND(ISNUMBER('Test Sample Data'!D89),'Test Sample Data'!D89&lt;$C$101,'Test Sample Data'!D89&gt;0),'Test Sample Data'!D89,$C$101),""))</f>
        <v>18.96</v>
      </c>
      <c r="E90" s="113">
        <f>IF('Test Sample Data'!E89="","",IF(SUM('Test Sample Data'!E$3:E$98)&gt;10,IF(AND(ISNUMBER('Test Sample Data'!E89),'Test Sample Data'!E89&lt;$C$101,'Test Sample Data'!E89&gt;0),'Test Sample Data'!E89,$C$101),""))</f>
        <v>18.850000000000001</v>
      </c>
      <c r="F90" s="113" t="str">
        <f>IF('Test Sample Data'!F89="","",IF(SUM('Test Sample Data'!F$3:F$98)&gt;10,IF(AND(ISNUMBER('Test Sample Data'!F89),'Test Sample Data'!F89&lt;$C$101,'Test Sample Data'!F89&gt;0),'Test Sample Data'!F89,$C$101),""))</f>
        <v/>
      </c>
      <c r="G90" s="113" t="str">
        <f>IF('Test Sample Data'!G89="","",IF(SUM('Test Sample Data'!G$3:G$98)&gt;10,IF(AND(ISNUMBER('Test Sample Data'!G89),'Test Sample Data'!G89&lt;$C$101,'Test Sample Data'!G89&gt;0),'Test Sample Data'!G89,$C$101),""))</f>
        <v/>
      </c>
      <c r="H90" s="113" t="str">
        <f>IF('Test Sample Data'!H89="","",IF(SUM('Test Sample Data'!H$3:H$98)&gt;10,IF(AND(ISNUMBER('Test Sample Data'!H89),'Test Sample Data'!H89&lt;$C$101,'Test Sample Data'!H89&gt;0),'Test Sample Data'!H89,$C$101),""))</f>
        <v/>
      </c>
      <c r="I90" s="113" t="str">
        <f>IF('Test Sample Data'!I89="","",IF(SUM('Test Sample Data'!I$3:I$98)&gt;10,IF(AND(ISNUMBER('Test Sample Data'!I89),'Test Sample Data'!I89&lt;$C$101,'Test Sample Data'!I89&gt;0),'Test Sample Data'!I89,$C$101),""))</f>
        <v/>
      </c>
      <c r="J90" s="113" t="str">
        <f>IF('Test Sample Data'!J89="","",IF(SUM('Test Sample Data'!J$3:J$98)&gt;10,IF(AND(ISNUMBER('Test Sample Data'!J89),'Test Sample Data'!J89&lt;$C$101,'Test Sample Data'!J89&gt;0),'Test Sample Data'!J89,$C$101),""))</f>
        <v/>
      </c>
      <c r="K90" s="113" t="str">
        <f>IF('Test Sample Data'!K89="","",IF(SUM('Test Sample Data'!K$3:K$98)&gt;10,IF(AND(ISNUMBER('Test Sample Data'!K89),'Test Sample Data'!K89&lt;$C$101,'Test Sample Data'!K89&gt;0),'Test Sample Data'!K89,$C$101),""))</f>
        <v/>
      </c>
      <c r="L90" s="113" t="str">
        <f>IF('Test Sample Data'!L89="","",IF(SUM('Test Sample Data'!L$3:L$98)&gt;10,IF(AND(ISNUMBER('Test Sample Data'!L89),'Test Sample Data'!L89&lt;$C$101,'Test Sample Data'!L89&gt;0),'Test Sample Data'!L89,$C$101),""))</f>
        <v/>
      </c>
      <c r="M90" s="113" t="str">
        <f>IF('Test Sample Data'!M89="","",IF(SUM('Test Sample Data'!M$3:M$98)&gt;10,IF(AND(ISNUMBER('Test Sample Data'!M89),'Test Sample Data'!M89&lt;$C$101,'Test Sample Data'!M89&gt;0),'Test Sample Data'!M89,$C$101),""))</f>
        <v/>
      </c>
      <c r="N90" s="113" t="str">
        <f>IF('Test Sample Data'!N89="","",IF(SUM('Test Sample Data'!N$3:N$98)&gt;10,IF(AND(ISNUMBER('Test Sample Data'!N89),'Test Sample Data'!N89&lt;$C$101,'Test Sample Data'!N89&gt;0),'Test Sample Data'!N89,$C$101),""))</f>
        <v/>
      </c>
      <c r="O90" s="112" t="str">
        <f>'miRNA Table'!C89</f>
        <v>SNORD61</v>
      </c>
      <c r="P90" s="112" t="s">
        <v>30</v>
      </c>
      <c r="Q90" s="113">
        <f>IF('Control Sample Data'!C89="","",IF(SUM('Control Sample Data'!C$3:C$98)&gt;10,IF(AND(ISNUMBER('Control Sample Data'!C89),'Control Sample Data'!C89&lt;$C$101,'Control Sample Data'!C89&gt;0),'Control Sample Data'!C89,$C$101),""))</f>
        <v>18.559999999999999</v>
      </c>
      <c r="R90" s="113">
        <f>IF('Control Sample Data'!D89="","",IF(SUM('Control Sample Data'!D$3:D$98)&gt;10,IF(AND(ISNUMBER('Control Sample Data'!D89),'Control Sample Data'!D89&lt;$C$101,'Control Sample Data'!D89&gt;0),'Control Sample Data'!D89,$C$101),""))</f>
        <v>18.350000000000001</v>
      </c>
      <c r="S90" s="113">
        <f>IF('Control Sample Data'!E89="","",IF(SUM('Control Sample Data'!E$3:E$98)&gt;10,IF(AND(ISNUMBER('Control Sample Data'!E89),'Control Sample Data'!E89&lt;$C$101,'Control Sample Data'!E89&gt;0),'Control Sample Data'!E89,$C$101),""))</f>
        <v>18.739999999999998</v>
      </c>
      <c r="T90" s="113" t="str">
        <f>IF('Control Sample Data'!F89="","",IF(SUM('Control Sample Data'!F$3:F$98)&gt;10,IF(AND(ISNUMBER('Control Sample Data'!F89),'Control Sample Data'!F89&lt;$C$101,'Control Sample Data'!F89&gt;0),'Control Sample Data'!F89,$C$101),""))</f>
        <v/>
      </c>
      <c r="U90" s="113" t="str">
        <f>IF('Control Sample Data'!G89="","",IF(SUM('Control Sample Data'!G$3:G$98)&gt;10,IF(AND(ISNUMBER('Control Sample Data'!G89),'Control Sample Data'!G89&lt;$C$101,'Control Sample Data'!G89&gt;0),'Control Sample Data'!G89,$C$101),""))</f>
        <v/>
      </c>
      <c r="V90" s="113" t="str">
        <f>IF('Control Sample Data'!H89="","",IF(SUM('Control Sample Data'!H$3:H$98)&gt;10,IF(AND(ISNUMBER('Control Sample Data'!H89),'Control Sample Data'!H89&lt;$C$101,'Control Sample Data'!H89&gt;0),'Control Sample Data'!H89,$C$101),""))</f>
        <v/>
      </c>
      <c r="W90" s="113" t="str">
        <f>IF('Control Sample Data'!I89="","",IF(SUM('Control Sample Data'!I$3:I$98)&gt;10,IF(AND(ISNUMBER('Control Sample Data'!I89),'Control Sample Data'!I89&lt;$C$101,'Control Sample Data'!I89&gt;0),'Control Sample Data'!I89,$C$101),""))</f>
        <v/>
      </c>
      <c r="X90" s="113" t="str">
        <f>IF('Control Sample Data'!J89="","",IF(SUM('Control Sample Data'!J$3:J$98)&gt;10,IF(AND(ISNUMBER('Control Sample Data'!J89),'Control Sample Data'!J89&lt;$C$101,'Control Sample Data'!J89&gt;0),'Control Sample Data'!J89,$C$101),""))</f>
        <v/>
      </c>
      <c r="Y90" s="113" t="str">
        <f>IF('Control Sample Data'!K89="","",IF(SUM('Control Sample Data'!K$3:K$98)&gt;10,IF(AND(ISNUMBER('Control Sample Data'!K89),'Control Sample Data'!K89&lt;$C$101,'Control Sample Data'!K89&gt;0),'Control Sample Data'!K89,$C$101),""))</f>
        <v/>
      </c>
      <c r="Z90" s="113" t="str">
        <f>IF('Control Sample Data'!L89="","",IF(SUM('Control Sample Data'!L$3:L$98)&gt;10,IF(AND(ISNUMBER('Control Sample Data'!L89),'Control Sample Data'!L89&lt;$C$101,'Control Sample Data'!L89&gt;0),'Control Sample Data'!L89,$C$101),""))</f>
        <v/>
      </c>
      <c r="AA90" s="113" t="str">
        <f>IF('Control Sample Data'!M89="","",IF(SUM('Control Sample Data'!M$3:M$98)&gt;10,IF(AND(ISNUMBER('Control Sample Data'!M89),'Control Sample Data'!M89&lt;$C$101,'Control Sample Data'!M89&gt;0),'Control Sample Data'!M89,$C$101),""))</f>
        <v/>
      </c>
      <c r="AB90" s="144" t="str">
        <f>IF('Control Sample Data'!N89="","",IF(SUM('Control Sample Data'!N$3:N$98)&gt;10,IF(AND(ISNUMBER('Control Sample Data'!N89),'Control Sample Data'!N89&lt;$C$101,'Control Sample Data'!N89&gt;0),'Control Sample Data'!N89,$C$101),""))</f>
        <v/>
      </c>
      <c r="AC90" s="147">
        <f>IF(C90="","",IF(AND('miRNA Table'!$F$4="YES",'miRNA Table'!$F$6="YES"),C90-C$103,C90))</f>
        <v>18.920000000000002</v>
      </c>
      <c r="AD90" s="148">
        <f>IF(D90="","",IF(AND('miRNA Table'!$F$4="YES",'miRNA Table'!$F$6="YES"),D90-D$103,D90))</f>
        <v>18.96</v>
      </c>
      <c r="AE90" s="148">
        <f>IF(E90="","",IF(AND('miRNA Table'!$F$4="YES",'miRNA Table'!$F$6="YES"),E90-E$103,E90))</f>
        <v>18.850000000000001</v>
      </c>
      <c r="AF90" s="148" t="str">
        <f>IF(F90="","",IF(AND('miRNA Table'!$F$4="YES",'miRNA Table'!$F$6="YES"),F90-F$103,F90))</f>
        <v/>
      </c>
      <c r="AG90" s="148" t="str">
        <f>IF(G90="","",IF(AND('miRNA Table'!$F$4="YES",'miRNA Table'!$F$6="YES"),G90-G$103,G90))</f>
        <v/>
      </c>
      <c r="AH90" s="148" t="str">
        <f>IF(H90="","",IF(AND('miRNA Table'!$F$4="YES",'miRNA Table'!$F$6="YES"),H90-H$103,H90))</f>
        <v/>
      </c>
      <c r="AI90" s="148" t="str">
        <f>IF(I90="","",IF(AND('miRNA Table'!$F$4="YES",'miRNA Table'!$F$6="YES"),I90-I$103,I90))</f>
        <v/>
      </c>
      <c r="AJ90" s="148" t="str">
        <f>IF(J90="","",IF(AND('miRNA Table'!$F$4="YES",'miRNA Table'!$F$6="YES"),J90-J$103,J90))</f>
        <v/>
      </c>
      <c r="AK90" s="148" t="str">
        <f>IF(K90="","",IF(AND('miRNA Table'!$F$4="YES",'miRNA Table'!$F$6="YES"),K90-K$103,K90))</f>
        <v/>
      </c>
      <c r="AL90" s="148" t="str">
        <f>IF(L90="","",IF(AND('miRNA Table'!$F$4="YES",'miRNA Table'!$F$6="YES"),L90-L$103,L90))</f>
        <v/>
      </c>
      <c r="AM90" s="148" t="str">
        <f>IF(M90="","",IF(AND('miRNA Table'!$F$4="YES",'miRNA Table'!$F$6="YES"),M90-M$103,M90))</f>
        <v/>
      </c>
      <c r="AN90" s="149" t="str">
        <f>IF(N90="","",IF(AND('miRNA Table'!$F$4="YES",'miRNA Table'!$F$6="YES"),N90-N$103,N90))</f>
        <v/>
      </c>
      <c r="AO90" s="147">
        <f>IF(Q90="","",IF(AND('miRNA Table'!$F$4="YES",'miRNA Table'!$F$6="YES"),Q90-Q$103,Q90))</f>
        <v>18.559999999999999</v>
      </c>
      <c r="AP90" s="148">
        <f>IF(R90="","",IF(AND('miRNA Table'!$F$4="YES",'miRNA Table'!$F$6="YES"),R90-R$103,R90))</f>
        <v>18.350000000000001</v>
      </c>
      <c r="AQ90" s="148">
        <f>IF(S90="","",IF(AND('miRNA Table'!$F$4="YES",'miRNA Table'!$F$6="YES"),S90-S$103,S90))</f>
        <v>18.739999999999998</v>
      </c>
      <c r="AR90" s="148" t="str">
        <f>IF(T90="","",IF(AND('miRNA Table'!$F$4="YES",'miRNA Table'!$F$6="YES"),T90-T$103,T90))</f>
        <v/>
      </c>
      <c r="AS90" s="148" t="str">
        <f>IF(U90="","",IF(AND('miRNA Table'!$F$4="YES",'miRNA Table'!$F$6="YES"),U90-U$103,U90))</f>
        <v/>
      </c>
      <c r="AT90" s="148" t="str">
        <f>IF(V90="","",IF(AND('miRNA Table'!$F$4="YES",'miRNA Table'!$F$6="YES"),V90-V$103,V90))</f>
        <v/>
      </c>
      <c r="AU90" s="148" t="str">
        <f>IF(W90="","",IF(AND('miRNA Table'!$F$4="YES",'miRNA Table'!$F$6="YES"),W90-W$103,W90))</f>
        <v/>
      </c>
      <c r="AV90" s="148" t="str">
        <f>IF(X90="","",IF(AND('miRNA Table'!$F$4="YES",'miRNA Table'!$F$6="YES"),X90-X$103,X90))</f>
        <v/>
      </c>
      <c r="AW90" s="148" t="str">
        <f>IF(Y90="","",IF(AND('miRNA Table'!$F$4="YES",'miRNA Table'!$F$6="YES"),Y90-Y$103,Y90))</f>
        <v/>
      </c>
      <c r="AX90" s="148" t="str">
        <f>IF(Z90="","",IF(AND('miRNA Table'!$F$4="YES",'miRNA Table'!$F$6="YES"),Z90-Z$103,Z90))</f>
        <v/>
      </c>
      <c r="AY90" s="148" t="str">
        <f>IF(AA90="","",IF(AND('miRNA Table'!$F$4="YES",'miRNA Table'!$F$6="YES"),AA90-AA$103,AA90))</f>
        <v/>
      </c>
      <c r="AZ90" s="149" t="str">
        <f>IF(AB90="","",IF(AND('miRNA Table'!$F$4="YES",'miRNA Table'!$F$6="YES"),AB90-AB$103,AB90))</f>
        <v/>
      </c>
      <c r="BY90" s="111" t="str">
        <f t="shared" si="77"/>
        <v>SNORD61</v>
      </c>
      <c r="BZ90" s="112" t="s">
        <v>30</v>
      </c>
      <c r="CA90" s="113">
        <f t="shared" si="78"/>
        <v>-0.61166666666666814</v>
      </c>
      <c r="CB90" s="113">
        <f t="shared" si="79"/>
        <v>-0.66666666666666785</v>
      </c>
      <c r="CC90" s="113">
        <f t="shared" si="80"/>
        <v>-0.73333333333333073</v>
      </c>
      <c r="CD90" s="113" t="str">
        <f t="shared" si="81"/>
        <v/>
      </c>
      <c r="CE90" s="113" t="str">
        <f t="shared" si="82"/>
        <v/>
      </c>
      <c r="CF90" s="113" t="str">
        <f t="shared" si="83"/>
        <v/>
      </c>
      <c r="CG90" s="113" t="str">
        <f t="shared" si="84"/>
        <v/>
      </c>
      <c r="CH90" s="113" t="str">
        <f t="shared" si="85"/>
        <v/>
      </c>
      <c r="CI90" s="113" t="str">
        <f t="shared" si="86"/>
        <v/>
      </c>
      <c r="CJ90" s="113" t="str">
        <f t="shared" si="87"/>
        <v/>
      </c>
      <c r="CK90" s="113" t="str">
        <f t="shared" si="88"/>
        <v/>
      </c>
      <c r="CL90" s="113" t="str">
        <f t="shared" si="89"/>
        <v/>
      </c>
      <c r="CM90" s="113">
        <f t="shared" si="90"/>
        <v>-1.2933333333333366</v>
      </c>
      <c r="CN90" s="113">
        <f t="shared" si="91"/>
        <v>-1.3816666666666642</v>
      </c>
      <c r="CO90" s="113">
        <f t="shared" si="92"/>
        <v>-1.1550000000000011</v>
      </c>
      <c r="CP90" s="113" t="str">
        <f t="shared" si="93"/>
        <v/>
      </c>
      <c r="CQ90" s="113" t="str">
        <f t="shared" si="94"/>
        <v/>
      </c>
      <c r="CR90" s="113" t="str">
        <f t="shared" si="95"/>
        <v/>
      </c>
      <c r="CS90" s="113" t="str">
        <f t="shared" si="96"/>
        <v/>
      </c>
      <c r="CT90" s="113" t="str">
        <f t="shared" si="97"/>
        <v/>
      </c>
      <c r="CU90" s="113" t="str">
        <f t="shared" si="98"/>
        <v/>
      </c>
      <c r="CV90" s="113" t="str">
        <f t="shared" si="99"/>
        <v/>
      </c>
      <c r="CW90" s="113" t="str">
        <f t="shared" si="100"/>
        <v/>
      </c>
      <c r="CX90" s="113" t="str">
        <f t="shared" si="101"/>
        <v/>
      </c>
      <c r="CY90" s="80">
        <f t="shared" si="102"/>
        <v>-0.67055555555555557</v>
      </c>
      <c r="CZ90" s="80">
        <f t="shared" si="103"/>
        <v>-1.2766666666666673</v>
      </c>
      <c r="DA90" s="114" t="str">
        <f t="shared" si="104"/>
        <v>SNORD61</v>
      </c>
      <c r="DB90" s="112" t="s">
        <v>208</v>
      </c>
      <c r="DC90" s="115">
        <f t="shared" si="67"/>
        <v>1.5280234315984649</v>
      </c>
      <c r="DD90" s="115">
        <f t="shared" si="68"/>
        <v>1.5874010519682007</v>
      </c>
      <c r="DE90" s="115">
        <f t="shared" si="69"/>
        <v>1.6624757922855726</v>
      </c>
      <c r="DF90" s="115" t="str">
        <f t="shared" si="70"/>
        <v/>
      </c>
      <c r="DG90" s="115" t="str">
        <f t="shared" si="71"/>
        <v/>
      </c>
      <c r="DH90" s="115" t="str">
        <f t="shared" si="72"/>
        <v/>
      </c>
      <c r="DI90" s="115" t="str">
        <f t="shared" si="73"/>
        <v/>
      </c>
      <c r="DJ90" s="115" t="str">
        <f t="shared" si="74"/>
        <v/>
      </c>
      <c r="DK90" s="115" t="str">
        <f t="shared" si="75"/>
        <v/>
      </c>
      <c r="DL90" s="115" t="str">
        <f t="shared" si="76"/>
        <v/>
      </c>
      <c r="DM90" s="115" t="str">
        <f t="shared" si="105"/>
        <v/>
      </c>
      <c r="DN90" s="115" t="str">
        <f t="shared" si="106"/>
        <v/>
      </c>
      <c r="DO90" s="115">
        <f t="shared" si="109"/>
        <v>2.450936885058264</v>
      </c>
      <c r="DP90" s="115">
        <f t="shared" si="65"/>
        <v>2.6056921864397107</v>
      </c>
      <c r="DQ90" s="115">
        <f t="shared" si="65"/>
        <v>2.2268432364573743</v>
      </c>
      <c r="DR90" s="115" t="str">
        <f t="shared" si="65"/>
        <v/>
      </c>
      <c r="DS90" s="115" t="str">
        <f t="shared" si="65"/>
        <v/>
      </c>
      <c r="DT90" s="115" t="str">
        <f t="shared" si="65"/>
        <v/>
      </c>
      <c r="DU90" s="115" t="str">
        <f t="shared" si="65"/>
        <v/>
      </c>
      <c r="DV90" s="115" t="str">
        <f t="shared" si="65"/>
        <v/>
      </c>
      <c r="DW90" s="115" t="str">
        <f t="shared" si="65"/>
        <v/>
      </c>
      <c r="DX90" s="115" t="str">
        <f t="shared" si="65"/>
        <v/>
      </c>
      <c r="DY90" s="115" t="str">
        <f t="shared" si="107"/>
        <v/>
      </c>
      <c r="DZ90" s="115" t="str">
        <f t="shared" si="108"/>
        <v/>
      </c>
    </row>
    <row r="91" spans="1:130" ht="15" customHeight="1" x14ac:dyDescent="0.25">
      <c r="A91" s="119" t="str">
        <f>'miRNA Table'!C90</f>
        <v>SNORD68</v>
      </c>
      <c r="B91" s="112" t="s">
        <v>31</v>
      </c>
      <c r="C91" s="113">
        <f>IF('Test Sample Data'!C90="","",IF(SUM('Test Sample Data'!C$3:C$98)&gt;10,IF(AND(ISNUMBER('Test Sample Data'!C90),'Test Sample Data'!C90&lt;$C$101,'Test Sample Data'!C90&gt;0),'Test Sample Data'!C90,$C$101),""))</f>
        <v>18.2</v>
      </c>
      <c r="D91" s="113">
        <f>IF('Test Sample Data'!D90="","",IF(SUM('Test Sample Data'!D$3:D$98)&gt;10,IF(AND(ISNUMBER('Test Sample Data'!D90),'Test Sample Data'!D90&lt;$C$101,'Test Sample Data'!D90&gt;0),'Test Sample Data'!D90,$C$101),""))</f>
        <v>18.309999999999999</v>
      </c>
      <c r="E91" s="113">
        <f>IF('Test Sample Data'!E90="","",IF(SUM('Test Sample Data'!E$3:E$98)&gt;10,IF(AND(ISNUMBER('Test Sample Data'!E90),'Test Sample Data'!E90&lt;$C$101,'Test Sample Data'!E90&gt;0),'Test Sample Data'!E90,$C$101),""))</f>
        <v>18.2</v>
      </c>
      <c r="F91" s="113" t="str">
        <f>IF('Test Sample Data'!F90="","",IF(SUM('Test Sample Data'!F$3:F$98)&gt;10,IF(AND(ISNUMBER('Test Sample Data'!F90),'Test Sample Data'!F90&lt;$C$101,'Test Sample Data'!F90&gt;0),'Test Sample Data'!F90,$C$101),""))</f>
        <v/>
      </c>
      <c r="G91" s="113" t="str">
        <f>IF('Test Sample Data'!G90="","",IF(SUM('Test Sample Data'!G$3:G$98)&gt;10,IF(AND(ISNUMBER('Test Sample Data'!G90),'Test Sample Data'!G90&lt;$C$101,'Test Sample Data'!G90&gt;0),'Test Sample Data'!G90,$C$101),""))</f>
        <v/>
      </c>
      <c r="H91" s="113" t="str">
        <f>IF('Test Sample Data'!H90="","",IF(SUM('Test Sample Data'!H$3:H$98)&gt;10,IF(AND(ISNUMBER('Test Sample Data'!H90),'Test Sample Data'!H90&lt;$C$101,'Test Sample Data'!H90&gt;0),'Test Sample Data'!H90,$C$101),""))</f>
        <v/>
      </c>
      <c r="I91" s="113" t="str">
        <f>IF('Test Sample Data'!I90="","",IF(SUM('Test Sample Data'!I$3:I$98)&gt;10,IF(AND(ISNUMBER('Test Sample Data'!I90),'Test Sample Data'!I90&lt;$C$101,'Test Sample Data'!I90&gt;0),'Test Sample Data'!I90,$C$101),""))</f>
        <v/>
      </c>
      <c r="J91" s="113" t="str">
        <f>IF('Test Sample Data'!J90="","",IF(SUM('Test Sample Data'!J$3:J$98)&gt;10,IF(AND(ISNUMBER('Test Sample Data'!J90),'Test Sample Data'!J90&lt;$C$101,'Test Sample Data'!J90&gt;0),'Test Sample Data'!J90,$C$101),""))</f>
        <v/>
      </c>
      <c r="K91" s="113" t="str">
        <f>IF('Test Sample Data'!K90="","",IF(SUM('Test Sample Data'!K$3:K$98)&gt;10,IF(AND(ISNUMBER('Test Sample Data'!K90),'Test Sample Data'!K90&lt;$C$101,'Test Sample Data'!K90&gt;0),'Test Sample Data'!K90,$C$101),""))</f>
        <v/>
      </c>
      <c r="L91" s="113" t="str">
        <f>IF('Test Sample Data'!L90="","",IF(SUM('Test Sample Data'!L$3:L$98)&gt;10,IF(AND(ISNUMBER('Test Sample Data'!L90),'Test Sample Data'!L90&lt;$C$101,'Test Sample Data'!L90&gt;0),'Test Sample Data'!L90,$C$101),""))</f>
        <v/>
      </c>
      <c r="M91" s="113" t="str">
        <f>IF('Test Sample Data'!M90="","",IF(SUM('Test Sample Data'!M$3:M$98)&gt;10,IF(AND(ISNUMBER('Test Sample Data'!M90),'Test Sample Data'!M90&lt;$C$101,'Test Sample Data'!M90&gt;0),'Test Sample Data'!M90,$C$101),""))</f>
        <v/>
      </c>
      <c r="N91" s="113" t="str">
        <f>IF('Test Sample Data'!N90="","",IF(SUM('Test Sample Data'!N$3:N$98)&gt;10,IF(AND(ISNUMBER('Test Sample Data'!N90),'Test Sample Data'!N90&lt;$C$101,'Test Sample Data'!N90&gt;0),'Test Sample Data'!N90,$C$101),""))</f>
        <v/>
      </c>
      <c r="O91" s="112" t="str">
        <f>'miRNA Table'!C90</f>
        <v>SNORD68</v>
      </c>
      <c r="P91" s="112" t="s">
        <v>31</v>
      </c>
      <c r="Q91" s="113">
        <f>IF('Control Sample Data'!C90="","",IF(SUM('Control Sample Data'!C$3:C$98)&gt;10,IF(AND(ISNUMBER('Control Sample Data'!C90),'Control Sample Data'!C90&lt;$C$101,'Control Sample Data'!C90&gt;0),'Control Sample Data'!C90,$C$101),""))</f>
        <v>17.89</v>
      </c>
      <c r="R91" s="113">
        <f>IF('Control Sample Data'!D90="","",IF(SUM('Control Sample Data'!D$3:D$98)&gt;10,IF(AND(ISNUMBER('Control Sample Data'!D90),'Control Sample Data'!D90&lt;$C$101,'Control Sample Data'!D90&gt;0),'Control Sample Data'!D90,$C$101),""))</f>
        <v>17.77</v>
      </c>
      <c r="S91" s="113">
        <f>IF('Control Sample Data'!E90="","",IF(SUM('Control Sample Data'!E$3:E$98)&gt;10,IF(AND(ISNUMBER('Control Sample Data'!E90),'Control Sample Data'!E90&lt;$C$101,'Control Sample Data'!E90&gt;0),'Control Sample Data'!E90,$C$101),""))</f>
        <v>18.010000000000002</v>
      </c>
      <c r="T91" s="113" t="str">
        <f>IF('Control Sample Data'!F90="","",IF(SUM('Control Sample Data'!F$3:F$98)&gt;10,IF(AND(ISNUMBER('Control Sample Data'!F90),'Control Sample Data'!F90&lt;$C$101,'Control Sample Data'!F90&gt;0),'Control Sample Data'!F90,$C$101),""))</f>
        <v/>
      </c>
      <c r="U91" s="113" t="str">
        <f>IF('Control Sample Data'!G90="","",IF(SUM('Control Sample Data'!G$3:G$98)&gt;10,IF(AND(ISNUMBER('Control Sample Data'!G90),'Control Sample Data'!G90&lt;$C$101,'Control Sample Data'!G90&gt;0),'Control Sample Data'!G90,$C$101),""))</f>
        <v/>
      </c>
      <c r="V91" s="113" t="str">
        <f>IF('Control Sample Data'!H90="","",IF(SUM('Control Sample Data'!H$3:H$98)&gt;10,IF(AND(ISNUMBER('Control Sample Data'!H90),'Control Sample Data'!H90&lt;$C$101,'Control Sample Data'!H90&gt;0),'Control Sample Data'!H90,$C$101),""))</f>
        <v/>
      </c>
      <c r="W91" s="113" t="str">
        <f>IF('Control Sample Data'!I90="","",IF(SUM('Control Sample Data'!I$3:I$98)&gt;10,IF(AND(ISNUMBER('Control Sample Data'!I90),'Control Sample Data'!I90&lt;$C$101,'Control Sample Data'!I90&gt;0),'Control Sample Data'!I90,$C$101),""))</f>
        <v/>
      </c>
      <c r="X91" s="113" t="str">
        <f>IF('Control Sample Data'!J90="","",IF(SUM('Control Sample Data'!J$3:J$98)&gt;10,IF(AND(ISNUMBER('Control Sample Data'!J90),'Control Sample Data'!J90&lt;$C$101,'Control Sample Data'!J90&gt;0),'Control Sample Data'!J90,$C$101),""))</f>
        <v/>
      </c>
      <c r="Y91" s="113" t="str">
        <f>IF('Control Sample Data'!K90="","",IF(SUM('Control Sample Data'!K$3:K$98)&gt;10,IF(AND(ISNUMBER('Control Sample Data'!K90),'Control Sample Data'!K90&lt;$C$101,'Control Sample Data'!K90&gt;0),'Control Sample Data'!K90,$C$101),""))</f>
        <v/>
      </c>
      <c r="Z91" s="113" t="str">
        <f>IF('Control Sample Data'!L90="","",IF(SUM('Control Sample Data'!L$3:L$98)&gt;10,IF(AND(ISNUMBER('Control Sample Data'!L90),'Control Sample Data'!L90&lt;$C$101,'Control Sample Data'!L90&gt;0),'Control Sample Data'!L90,$C$101),""))</f>
        <v/>
      </c>
      <c r="AA91" s="113" t="str">
        <f>IF('Control Sample Data'!M90="","",IF(SUM('Control Sample Data'!M$3:M$98)&gt;10,IF(AND(ISNUMBER('Control Sample Data'!M90),'Control Sample Data'!M90&lt;$C$101,'Control Sample Data'!M90&gt;0),'Control Sample Data'!M90,$C$101),""))</f>
        <v/>
      </c>
      <c r="AB91" s="144" t="str">
        <f>IF('Control Sample Data'!N90="","",IF(SUM('Control Sample Data'!N$3:N$98)&gt;10,IF(AND(ISNUMBER('Control Sample Data'!N90),'Control Sample Data'!N90&lt;$C$101,'Control Sample Data'!N90&gt;0),'Control Sample Data'!N90,$C$101),""))</f>
        <v/>
      </c>
      <c r="AC91" s="147">
        <f>IF(C91="","",IF(AND('miRNA Table'!$F$4="YES",'miRNA Table'!$F$6="YES"),C91-C$103,C91))</f>
        <v>18.2</v>
      </c>
      <c r="AD91" s="148">
        <f>IF(D91="","",IF(AND('miRNA Table'!$F$4="YES",'miRNA Table'!$F$6="YES"),D91-D$103,D91))</f>
        <v>18.309999999999999</v>
      </c>
      <c r="AE91" s="148">
        <f>IF(E91="","",IF(AND('miRNA Table'!$F$4="YES",'miRNA Table'!$F$6="YES"),E91-E$103,E91))</f>
        <v>18.2</v>
      </c>
      <c r="AF91" s="148" t="str">
        <f>IF(F91="","",IF(AND('miRNA Table'!$F$4="YES",'miRNA Table'!$F$6="YES"),F91-F$103,F91))</f>
        <v/>
      </c>
      <c r="AG91" s="148" t="str">
        <f>IF(G91="","",IF(AND('miRNA Table'!$F$4="YES",'miRNA Table'!$F$6="YES"),G91-G$103,G91))</f>
        <v/>
      </c>
      <c r="AH91" s="148" t="str">
        <f>IF(H91="","",IF(AND('miRNA Table'!$F$4="YES",'miRNA Table'!$F$6="YES"),H91-H$103,H91))</f>
        <v/>
      </c>
      <c r="AI91" s="148" t="str">
        <f>IF(I91="","",IF(AND('miRNA Table'!$F$4="YES",'miRNA Table'!$F$6="YES"),I91-I$103,I91))</f>
        <v/>
      </c>
      <c r="AJ91" s="148" t="str">
        <f>IF(J91="","",IF(AND('miRNA Table'!$F$4="YES",'miRNA Table'!$F$6="YES"),J91-J$103,J91))</f>
        <v/>
      </c>
      <c r="AK91" s="148" t="str">
        <f>IF(K91="","",IF(AND('miRNA Table'!$F$4="YES",'miRNA Table'!$F$6="YES"),K91-K$103,K91))</f>
        <v/>
      </c>
      <c r="AL91" s="148" t="str">
        <f>IF(L91="","",IF(AND('miRNA Table'!$F$4="YES",'miRNA Table'!$F$6="YES"),L91-L$103,L91))</f>
        <v/>
      </c>
      <c r="AM91" s="148" t="str">
        <f>IF(M91="","",IF(AND('miRNA Table'!$F$4="YES",'miRNA Table'!$F$6="YES"),M91-M$103,M91))</f>
        <v/>
      </c>
      <c r="AN91" s="149" t="str">
        <f>IF(N91="","",IF(AND('miRNA Table'!$F$4="YES",'miRNA Table'!$F$6="YES"),N91-N$103,N91))</f>
        <v/>
      </c>
      <c r="AO91" s="147">
        <f>IF(Q91="","",IF(AND('miRNA Table'!$F$4="YES",'miRNA Table'!$F$6="YES"),Q91-Q$103,Q91))</f>
        <v>17.89</v>
      </c>
      <c r="AP91" s="148">
        <f>IF(R91="","",IF(AND('miRNA Table'!$F$4="YES",'miRNA Table'!$F$6="YES"),R91-R$103,R91))</f>
        <v>17.77</v>
      </c>
      <c r="AQ91" s="148">
        <f>IF(S91="","",IF(AND('miRNA Table'!$F$4="YES",'miRNA Table'!$F$6="YES"),S91-S$103,S91))</f>
        <v>18.010000000000002</v>
      </c>
      <c r="AR91" s="148" t="str">
        <f>IF(T91="","",IF(AND('miRNA Table'!$F$4="YES",'miRNA Table'!$F$6="YES"),T91-T$103,T91))</f>
        <v/>
      </c>
      <c r="AS91" s="148" t="str">
        <f>IF(U91="","",IF(AND('miRNA Table'!$F$4="YES",'miRNA Table'!$F$6="YES"),U91-U$103,U91))</f>
        <v/>
      </c>
      <c r="AT91" s="148" t="str">
        <f>IF(V91="","",IF(AND('miRNA Table'!$F$4="YES",'miRNA Table'!$F$6="YES"),V91-V$103,V91))</f>
        <v/>
      </c>
      <c r="AU91" s="148" t="str">
        <f>IF(W91="","",IF(AND('miRNA Table'!$F$4="YES",'miRNA Table'!$F$6="YES"),W91-W$103,W91))</f>
        <v/>
      </c>
      <c r="AV91" s="148" t="str">
        <f>IF(X91="","",IF(AND('miRNA Table'!$F$4="YES",'miRNA Table'!$F$6="YES"),X91-X$103,X91))</f>
        <v/>
      </c>
      <c r="AW91" s="148" t="str">
        <f>IF(Y91="","",IF(AND('miRNA Table'!$F$4="YES",'miRNA Table'!$F$6="YES"),Y91-Y$103,Y91))</f>
        <v/>
      </c>
      <c r="AX91" s="148" t="str">
        <f>IF(Z91="","",IF(AND('miRNA Table'!$F$4="YES",'miRNA Table'!$F$6="YES"),Z91-Z$103,Z91))</f>
        <v/>
      </c>
      <c r="AY91" s="148" t="str">
        <f>IF(AA91="","",IF(AND('miRNA Table'!$F$4="YES",'miRNA Table'!$F$6="YES"),AA91-AA$103,AA91))</f>
        <v/>
      </c>
      <c r="AZ91" s="149" t="str">
        <f>IF(AB91="","",IF(AND('miRNA Table'!$F$4="YES",'miRNA Table'!$F$6="YES"),AB91-AB$103,AB91))</f>
        <v/>
      </c>
      <c r="BY91" s="111" t="str">
        <f t="shared" si="77"/>
        <v>SNORD68</v>
      </c>
      <c r="BZ91" s="112" t="s">
        <v>31</v>
      </c>
      <c r="CA91" s="113">
        <f t="shared" si="78"/>
        <v>-1.3316666666666706</v>
      </c>
      <c r="CB91" s="113">
        <f t="shared" si="79"/>
        <v>-1.31666666666667</v>
      </c>
      <c r="CC91" s="113">
        <f t="shared" si="80"/>
        <v>-1.3833333333333329</v>
      </c>
      <c r="CD91" s="113" t="str">
        <f t="shared" si="81"/>
        <v/>
      </c>
      <c r="CE91" s="113" t="str">
        <f t="shared" si="82"/>
        <v/>
      </c>
      <c r="CF91" s="113" t="str">
        <f t="shared" si="83"/>
        <v/>
      </c>
      <c r="CG91" s="113" t="str">
        <f t="shared" si="84"/>
        <v/>
      </c>
      <c r="CH91" s="113" t="str">
        <f t="shared" si="85"/>
        <v/>
      </c>
      <c r="CI91" s="113" t="str">
        <f t="shared" si="86"/>
        <v/>
      </c>
      <c r="CJ91" s="113" t="str">
        <f t="shared" si="87"/>
        <v/>
      </c>
      <c r="CK91" s="113" t="str">
        <f t="shared" si="88"/>
        <v/>
      </c>
      <c r="CL91" s="113" t="str">
        <f t="shared" si="89"/>
        <v/>
      </c>
      <c r="CM91" s="113">
        <f t="shared" si="90"/>
        <v>-1.9633333333333347</v>
      </c>
      <c r="CN91" s="113">
        <f t="shared" si="91"/>
        <v>-1.961666666666666</v>
      </c>
      <c r="CO91" s="113">
        <f t="shared" si="92"/>
        <v>-1.884999999999998</v>
      </c>
      <c r="CP91" s="113" t="str">
        <f t="shared" si="93"/>
        <v/>
      </c>
      <c r="CQ91" s="113" t="str">
        <f t="shared" si="94"/>
        <v/>
      </c>
      <c r="CR91" s="113" t="str">
        <f t="shared" si="95"/>
        <v/>
      </c>
      <c r="CS91" s="113" t="str">
        <f t="shared" si="96"/>
        <v/>
      </c>
      <c r="CT91" s="113" t="str">
        <f t="shared" si="97"/>
        <v/>
      </c>
      <c r="CU91" s="113" t="str">
        <f t="shared" si="98"/>
        <v/>
      </c>
      <c r="CV91" s="113" t="str">
        <f t="shared" si="99"/>
        <v/>
      </c>
      <c r="CW91" s="113" t="str">
        <f t="shared" si="100"/>
        <v/>
      </c>
      <c r="CX91" s="113" t="str">
        <f t="shared" si="101"/>
        <v/>
      </c>
      <c r="CY91" s="80">
        <f t="shared" si="102"/>
        <v>-1.3438888888888911</v>
      </c>
      <c r="CZ91" s="80">
        <f t="shared" si="103"/>
        <v>-1.9366666666666663</v>
      </c>
      <c r="DA91" s="114" t="str">
        <f t="shared" si="104"/>
        <v>SNORD68</v>
      </c>
      <c r="DB91" s="112" t="s">
        <v>209</v>
      </c>
      <c r="DC91" s="115">
        <f t="shared" si="67"/>
        <v>2.5169327448777392</v>
      </c>
      <c r="DD91" s="115">
        <f t="shared" si="68"/>
        <v>2.4908992447176517</v>
      </c>
      <c r="DE91" s="115">
        <f t="shared" si="69"/>
        <v>2.6087041395311275</v>
      </c>
      <c r="DF91" s="115" t="str">
        <f t="shared" si="70"/>
        <v/>
      </c>
      <c r="DG91" s="115" t="str">
        <f t="shared" si="71"/>
        <v/>
      </c>
      <c r="DH91" s="115" t="str">
        <f t="shared" si="72"/>
        <v/>
      </c>
      <c r="DI91" s="115" t="str">
        <f t="shared" si="73"/>
        <v/>
      </c>
      <c r="DJ91" s="115" t="str">
        <f t="shared" si="74"/>
        <v/>
      </c>
      <c r="DK91" s="115" t="str">
        <f t="shared" si="75"/>
        <v/>
      </c>
      <c r="DL91" s="115" t="str">
        <f t="shared" si="76"/>
        <v/>
      </c>
      <c r="DM91" s="115" t="str">
        <f t="shared" si="105"/>
        <v/>
      </c>
      <c r="DN91" s="115" t="str">
        <f t="shared" si="106"/>
        <v/>
      </c>
      <c r="DO91" s="115">
        <f t="shared" si="109"/>
        <v>3.8996194228889647</v>
      </c>
      <c r="DP91" s="115">
        <f t="shared" si="65"/>
        <v>3.8951170070733356</v>
      </c>
      <c r="DQ91" s="115">
        <f t="shared" si="65"/>
        <v>3.6935292429175743</v>
      </c>
      <c r="DR91" s="115" t="str">
        <f t="shared" si="65"/>
        <v/>
      </c>
      <c r="DS91" s="115" t="str">
        <f t="shared" si="65"/>
        <v/>
      </c>
      <c r="DT91" s="115" t="str">
        <f t="shared" si="65"/>
        <v/>
      </c>
      <c r="DU91" s="115" t="str">
        <f t="shared" si="65"/>
        <v/>
      </c>
      <c r="DV91" s="115" t="str">
        <f t="shared" si="65"/>
        <v/>
      </c>
      <c r="DW91" s="115" t="str">
        <f t="shared" si="65"/>
        <v/>
      </c>
      <c r="DX91" s="115" t="str">
        <f t="shared" si="65"/>
        <v/>
      </c>
      <c r="DY91" s="115" t="str">
        <f t="shared" si="107"/>
        <v/>
      </c>
      <c r="DZ91" s="115" t="str">
        <f t="shared" si="108"/>
        <v/>
      </c>
    </row>
    <row r="92" spans="1:130" ht="15" customHeight="1" x14ac:dyDescent="0.25">
      <c r="A92" s="119" t="str">
        <f>'miRNA Table'!C91</f>
        <v>SNORD72</v>
      </c>
      <c r="B92" s="112" t="s">
        <v>32</v>
      </c>
      <c r="C92" s="113">
        <f>IF('Test Sample Data'!C91="","",IF(SUM('Test Sample Data'!C$3:C$98)&gt;10,IF(AND(ISNUMBER('Test Sample Data'!C91),'Test Sample Data'!C91&lt;$C$101,'Test Sample Data'!C91&gt;0),'Test Sample Data'!C91,$C$101),""))</f>
        <v>17.2</v>
      </c>
      <c r="D92" s="113">
        <f>IF('Test Sample Data'!D91="","",IF(SUM('Test Sample Data'!D$3:D$98)&gt;10,IF(AND(ISNUMBER('Test Sample Data'!D91),'Test Sample Data'!D91&lt;$C$101,'Test Sample Data'!D91&gt;0),'Test Sample Data'!D91,$C$101),""))</f>
        <v>17.29</v>
      </c>
      <c r="E92" s="113">
        <f>IF('Test Sample Data'!E91="","",IF(SUM('Test Sample Data'!E$3:E$98)&gt;10,IF(AND(ISNUMBER('Test Sample Data'!E91),'Test Sample Data'!E91&lt;$C$101,'Test Sample Data'!E91&gt;0),'Test Sample Data'!E91,$C$101),""))</f>
        <v>17.12</v>
      </c>
      <c r="F92" s="113" t="str">
        <f>IF('Test Sample Data'!F91="","",IF(SUM('Test Sample Data'!F$3:F$98)&gt;10,IF(AND(ISNUMBER('Test Sample Data'!F91),'Test Sample Data'!F91&lt;$C$101,'Test Sample Data'!F91&gt;0),'Test Sample Data'!F91,$C$101),""))</f>
        <v/>
      </c>
      <c r="G92" s="113" t="str">
        <f>IF('Test Sample Data'!G91="","",IF(SUM('Test Sample Data'!G$3:G$98)&gt;10,IF(AND(ISNUMBER('Test Sample Data'!G91),'Test Sample Data'!G91&lt;$C$101,'Test Sample Data'!G91&gt;0),'Test Sample Data'!G91,$C$101),""))</f>
        <v/>
      </c>
      <c r="H92" s="113" t="str">
        <f>IF('Test Sample Data'!H91="","",IF(SUM('Test Sample Data'!H$3:H$98)&gt;10,IF(AND(ISNUMBER('Test Sample Data'!H91),'Test Sample Data'!H91&lt;$C$101,'Test Sample Data'!H91&gt;0),'Test Sample Data'!H91,$C$101),""))</f>
        <v/>
      </c>
      <c r="I92" s="113" t="str">
        <f>IF('Test Sample Data'!I91="","",IF(SUM('Test Sample Data'!I$3:I$98)&gt;10,IF(AND(ISNUMBER('Test Sample Data'!I91),'Test Sample Data'!I91&lt;$C$101,'Test Sample Data'!I91&gt;0),'Test Sample Data'!I91,$C$101),""))</f>
        <v/>
      </c>
      <c r="J92" s="113" t="str">
        <f>IF('Test Sample Data'!J91="","",IF(SUM('Test Sample Data'!J$3:J$98)&gt;10,IF(AND(ISNUMBER('Test Sample Data'!J91),'Test Sample Data'!J91&lt;$C$101,'Test Sample Data'!J91&gt;0),'Test Sample Data'!J91,$C$101),""))</f>
        <v/>
      </c>
      <c r="K92" s="113" t="str">
        <f>IF('Test Sample Data'!K91="","",IF(SUM('Test Sample Data'!K$3:K$98)&gt;10,IF(AND(ISNUMBER('Test Sample Data'!K91),'Test Sample Data'!K91&lt;$C$101,'Test Sample Data'!K91&gt;0),'Test Sample Data'!K91,$C$101),""))</f>
        <v/>
      </c>
      <c r="L92" s="113" t="str">
        <f>IF('Test Sample Data'!L91="","",IF(SUM('Test Sample Data'!L$3:L$98)&gt;10,IF(AND(ISNUMBER('Test Sample Data'!L91),'Test Sample Data'!L91&lt;$C$101,'Test Sample Data'!L91&gt;0),'Test Sample Data'!L91,$C$101),""))</f>
        <v/>
      </c>
      <c r="M92" s="113" t="str">
        <f>IF('Test Sample Data'!M91="","",IF(SUM('Test Sample Data'!M$3:M$98)&gt;10,IF(AND(ISNUMBER('Test Sample Data'!M91),'Test Sample Data'!M91&lt;$C$101,'Test Sample Data'!M91&gt;0),'Test Sample Data'!M91,$C$101),""))</f>
        <v/>
      </c>
      <c r="N92" s="113" t="str">
        <f>IF('Test Sample Data'!N91="","",IF(SUM('Test Sample Data'!N$3:N$98)&gt;10,IF(AND(ISNUMBER('Test Sample Data'!N91),'Test Sample Data'!N91&lt;$C$101,'Test Sample Data'!N91&gt;0),'Test Sample Data'!N91,$C$101),""))</f>
        <v/>
      </c>
      <c r="O92" s="112" t="str">
        <f>'miRNA Table'!C91</f>
        <v>SNORD72</v>
      </c>
      <c r="P92" s="112" t="s">
        <v>32</v>
      </c>
      <c r="Q92" s="113">
        <f>IF('Control Sample Data'!C91="","",IF(SUM('Control Sample Data'!C$3:C$98)&gt;10,IF(AND(ISNUMBER('Control Sample Data'!C91),'Control Sample Data'!C91&lt;$C$101,'Control Sample Data'!C91&gt;0),'Control Sample Data'!C91,$C$101),""))</f>
        <v>17.3</v>
      </c>
      <c r="R92" s="113">
        <f>IF('Control Sample Data'!D91="","",IF(SUM('Control Sample Data'!D$3:D$98)&gt;10,IF(AND(ISNUMBER('Control Sample Data'!D91),'Control Sample Data'!D91&lt;$C$101,'Control Sample Data'!D91&gt;0),'Control Sample Data'!D91,$C$101),""))</f>
        <v>17.13</v>
      </c>
      <c r="S92" s="113">
        <f>IF('Control Sample Data'!E91="","",IF(SUM('Control Sample Data'!E$3:E$98)&gt;10,IF(AND(ISNUMBER('Control Sample Data'!E91),'Control Sample Data'!E91&lt;$C$101,'Control Sample Data'!E91&gt;0),'Control Sample Data'!E91,$C$101),""))</f>
        <v>17.48</v>
      </c>
      <c r="T92" s="113" t="str">
        <f>IF('Control Sample Data'!F91="","",IF(SUM('Control Sample Data'!F$3:F$98)&gt;10,IF(AND(ISNUMBER('Control Sample Data'!F91),'Control Sample Data'!F91&lt;$C$101,'Control Sample Data'!F91&gt;0),'Control Sample Data'!F91,$C$101),""))</f>
        <v/>
      </c>
      <c r="U92" s="113" t="str">
        <f>IF('Control Sample Data'!G91="","",IF(SUM('Control Sample Data'!G$3:G$98)&gt;10,IF(AND(ISNUMBER('Control Sample Data'!G91),'Control Sample Data'!G91&lt;$C$101,'Control Sample Data'!G91&gt;0),'Control Sample Data'!G91,$C$101),""))</f>
        <v/>
      </c>
      <c r="V92" s="113" t="str">
        <f>IF('Control Sample Data'!H91="","",IF(SUM('Control Sample Data'!H$3:H$98)&gt;10,IF(AND(ISNUMBER('Control Sample Data'!H91),'Control Sample Data'!H91&lt;$C$101,'Control Sample Data'!H91&gt;0),'Control Sample Data'!H91,$C$101),""))</f>
        <v/>
      </c>
      <c r="W92" s="113" t="str">
        <f>IF('Control Sample Data'!I91="","",IF(SUM('Control Sample Data'!I$3:I$98)&gt;10,IF(AND(ISNUMBER('Control Sample Data'!I91),'Control Sample Data'!I91&lt;$C$101,'Control Sample Data'!I91&gt;0),'Control Sample Data'!I91,$C$101),""))</f>
        <v/>
      </c>
      <c r="X92" s="113" t="str">
        <f>IF('Control Sample Data'!J91="","",IF(SUM('Control Sample Data'!J$3:J$98)&gt;10,IF(AND(ISNUMBER('Control Sample Data'!J91),'Control Sample Data'!J91&lt;$C$101,'Control Sample Data'!J91&gt;0),'Control Sample Data'!J91,$C$101),""))</f>
        <v/>
      </c>
      <c r="Y92" s="113" t="str">
        <f>IF('Control Sample Data'!K91="","",IF(SUM('Control Sample Data'!K$3:K$98)&gt;10,IF(AND(ISNUMBER('Control Sample Data'!K91),'Control Sample Data'!K91&lt;$C$101,'Control Sample Data'!K91&gt;0),'Control Sample Data'!K91,$C$101),""))</f>
        <v/>
      </c>
      <c r="Z92" s="113" t="str">
        <f>IF('Control Sample Data'!L91="","",IF(SUM('Control Sample Data'!L$3:L$98)&gt;10,IF(AND(ISNUMBER('Control Sample Data'!L91),'Control Sample Data'!L91&lt;$C$101,'Control Sample Data'!L91&gt;0),'Control Sample Data'!L91,$C$101),""))</f>
        <v/>
      </c>
      <c r="AA92" s="113" t="str">
        <f>IF('Control Sample Data'!M91="","",IF(SUM('Control Sample Data'!M$3:M$98)&gt;10,IF(AND(ISNUMBER('Control Sample Data'!M91),'Control Sample Data'!M91&lt;$C$101,'Control Sample Data'!M91&gt;0),'Control Sample Data'!M91,$C$101),""))</f>
        <v/>
      </c>
      <c r="AB92" s="144" t="str">
        <f>IF('Control Sample Data'!N91="","",IF(SUM('Control Sample Data'!N$3:N$98)&gt;10,IF(AND(ISNUMBER('Control Sample Data'!N91),'Control Sample Data'!N91&lt;$C$101,'Control Sample Data'!N91&gt;0),'Control Sample Data'!N91,$C$101),""))</f>
        <v/>
      </c>
      <c r="AC92" s="147">
        <f>IF(C92="","",IF(AND('miRNA Table'!$F$4="YES",'miRNA Table'!$F$6="YES"),C92-C$103,C92))</f>
        <v>17.2</v>
      </c>
      <c r="AD92" s="148">
        <f>IF(D92="","",IF(AND('miRNA Table'!$F$4="YES",'miRNA Table'!$F$6="YES"),D92-D$103,D92))</f>
        <v>17.29</v>
      </c>
      <c r="AE92" s="148">
        <f>IF(E92="","",IF(AND('miRNA Table'!$F$4="YES",'miRNA Table'!$F$6="YES"),E92-E$103,E92))</f>
        <v>17.12</v>
      </c>
      <c r="AF92" s="148" t="str">
        <f>IF(F92="","",IF(AND('miRNA Table'!$F$4="YES",'miRNA Table'!$F$6="YES"),F92-F$103,F92))</f>
        <v/>
      </c>
      <c r="AG92" s="148" t="str">
        <f>IF(G92="","",IF(AND('miRNA Table'!$F$4="YES",'miRNA Table'!$F$6="YES"),G92-G$103,G92))</f>
        <v/>
      </c>
      <c r="AH92" s="148" t="str">
        <f>IF(H92="","",IF(AND('miRNA Table'!$F$4="YES",'miRNA Table'!$F$6="YES"),H92-H$103,H92))</f>
        <v/>
      </c>
      <c r="AI92" s="148" t="str">
        <f>IF(I92="","",IF(AND('miRNA Table'!$F$4="YES",'miRNA Table'!$F$6="YES"),I92-I$103,I92))</f>
        <v/>
      </c>
      <c r="AJ92" s="148" t="str">
        <f>IF(J92="","",IF(AND('miRNA Table'!$F$4="YES",'miRNA Table'!$F$6="YES"),J92-J$103,J92))</f>
        <v/>
      </c>
      <c r="AK92" s="148" t="str">
        <f>IF(K92="","",IF(AND('miRNA Table'!$F$4="YES",'miRNA Table'!$F$6="YES"),K92-K$103,K92))</f>
        <v/>
      </c>
      <c r="AL92" s="148" t="str">
        <f>IF(L92="","",IF(AND('miRNA Table'!$F$4="YES",'miRNA Table'!$F$6="YES"),L92-L$103,L92))</f>
        <v/>
      </c>
      <c r="AM92" s="148" t="str">
        <f>IF(M92="","",IF(AND('miRNA Table'!$F$4="YES",'miRNA Table'!$F$6="YES"),M92-M$103,M92))</f>
        <v/>
      </c>
      <c r="AN92" s="149" t="str">
        <f>IF(N92="","",IF(AND('miRNA Table'!$F$4="YES",'miRNA Table'!$F$6="YES"),N92-N$103,N92))</f>
        <v/>
      </c>
      <c r="AO92" s="147">
        <f>IF(Q92="","",IF(AND('miRNA Table'!$F$4="YES",'miRNA Table'!$F$6="YES"),Q92-Q$103,Q92))</f>
        <v>17.3</v>
      </c>
      <c r="AP92" s="148">
        <f>IF(R92="","",IF(AND('miRNA Table'!$F$4="YES",'miRNA Table'!$F$6="YES"),R92-R$103,R92))</f>
        <v>17.13</v>
      </c>
      <c r="AQ92" s="148">
        <f>IF(S92="","",IF(AND('miRNA Table'!$F$4="YES",'miRNA Table'!$F$6="YES"),S92-S$103,S92))</f>
        <v>17.48</v>
      </c>
      <c r="AR92" s="148" t="str">
        <f>IF(T92="","",IF(AND('miRNA Table'!$F$4="YES",'miRNA Table'!$F$6="YES"),T92-T$103,T92))</f>
        <v/>
      </c>
      <c r="AS92" s="148" t="str">
        <f>IF(U92="","",IF(AND('miRNA Table'!$F$4="YES",'miRNA Table'!$F$6="YES"),U92-U$103,U92))</f>
        <v/>
      </c>
      <c r="AT92" s="148" t="str">
        <f>IF(V92="","",IF(AND('miRNA Table'!$F$4="YES",'miRNA Table'!$F$6="YES"),V92-V$103,V92))</f>
        <v/>
      </c>
      <c r="AU92" s="148" t="str">
        <f>IF(W92="","",IF(AND('miRNA Table'!$F$4="YES",'miRNA Table'!$F$6="YES"),W92-W$103,W92))</f>
        <v/>
      </c>
      <c r="AV92" s="148" t="str">
        <f>IF(X92="","",IF(AND('miRNA Table'!$F$4="YES",'miRNA Table'!$F$6="YES"),X92-X$103,X92))</f>
        <v/>
      </c>
      <c r="AW92" s="148" t="str">
        <f>IF(Y92="","",IF(AND('miRNA Table'!$F$4="YES",'miRNA Table'!$F$6="YES"),Y92-Y$103,Y92))</f>
        <v/>
      </c>
      <c r="AX92" s="148" t="str">
        <f>IF(Z92="","",IF(AND('miRNA Table'!$F$4="YES",'miRNA Table'!$F$6="YES"),Z92-Z$103,Z92))</f>
        <v/>
      </c>
      <c r="AY92" s="148" t="str">
        <f>IF(AA92="","",IF(AND('miRNA Table'!$F$4="YES",'miRNA Table'!$F$6="YES"),AA92-AA$103,AA92))</f>
        <v/>
      </c>
      <c r="AZ92" s="149" t="str">
        <f>IF(AB92="","",IF(AND('miRNA Table'!$F$4="YES",'miRNA Table'!$F$6="YES"),AB92-AB$103,AB92))</f>
        <v/>
      </c>
      <c r="BY92" s="111" t="str">
        <f t="shared" si="77"/>
        <v>SNORD72</v>
      </c>
      <c r="BZ92" s="112" t="s">
        <v>32</v>
      </c>
      <c r="CA92" s="113">
        <f t="shared" si="78"/>
        <v>-2.3316666666666706</v>
      </c>
      <c r="CB92" s="113">
        <f t="shared" si="79"/>
        <v>-2.3366666666666696</v>
      </c>
      <c r="CC92" s="113">
        <f t="shared" si="80"/>
        <v>-2.4633333333333312</v>
      </c>
      <c r="CD92" s="113" t="str">
        <f t="shared" si="81"/>
        <v/>
      </c>
      <c r="CE92" s="113" t="str">
        <f t="shared" si="82"/>
        <v/>
      </c>
      <c r="CF92" s="113" t="str">
        <f t="shared" si="83"/>
        <v/>
      </c>
      <c r="CG92" s="113" t="str">
        <f t="shared" si="84"/>
        <v/>
      </c>
      <c r="CH92" s="113" t="str">
        <f t="shared" si="85"/>
        <v/>
      </c>
      <c r="CI92" s="113" t="str">
        <f t="shared" si="86"/>
        <v/>
      </c>
      <c r="CJ92" s="113" t="str">
        <f t="shared" si="87"/>
        <v/>
      </c>
      <c r="CK92" s="113" t="str">
        <f t="shared" si="88"/>
        <v/>
      </c>
      <c r="CL92" s="113" t="str">
        <f t="shared" si="89"/>
        <v/>
      </c>
      <c r="CM92" s="113">
        <f t="shared" si="90"/>
        <v>-2.5533333333333346</v>
      </c>
      <c r="CN92" s="113">
        <f t="shared" si="91"/>
        <v>-2.6016666666666666</v>
      </c>
      <c r="CO92" s="113">
        <f t="shared" si="92"/>
        <v>-2.4149999999999991</v>
      </c>
      <c r="CP92" s="113" t="str">
        <f t="shared" si="93"/>
        <v/>
      </c>
      <c r="CQ92" s="113" t="str">
        <f t="shared" si="94"/>
        <v/>
      </c>
      <c r="CR92" s="113" t="str">
        <f t="shared" si="95"/>
        <v/>
      </c>
      <c r="CS92" s="113" t="str">
        <f t="shared" si="96"/>
        <v/>
      </c>
      <c r="CT92" s="113" t="str">
        <f t="shared" si="97"/>
        <v/>
      </c>
      <c r="CU92" s="113" t="str">
        <f t="shared" si="98"/>
        <v/>
      </c>
      <c r="CV92" s="113" t="str">
        <f t="shared" si="99"/>
        <v/>
      </c>
      <c r="CW92" s="113" t="str">
        <f t="shared" si="100"/>
        <v/>
      </c>
      <c r="CX92" s="113" t="str">
        <f t="shared" si="101"/>
        <v/>
      </c>
      <c r="CY92" s="80">
        <f t="shared" si="102"/>
        <v>-2.3772222222222239</v>
      </c>
      <c r="CZ92" s="80">
        <f t="shared" si="103"/>
        <v>-2.5233333333333334</v>
      </c>
      <c r="DA92" s="114" t="str">
        <f t="shared" si="104"/>
        <v>SNORD72</v>
      </c>
      <c r="DB92" s="112" t="s">
        <v>210</v>
      </c>
      <c r="DC92" s="115">
        <f t="shared" si="67"/>
        <v>5.0338654897554784</v>
      </c>
      <c r="DD92" s="115">
        <f t="shared" si="68"/>
        <v>5.0513418047665715</v>
      </c>
      <c r="DE92" s="115">
        <f t="shared" si="69"/>
        <v>5.5148946759431023</v>
      </c>
      <c r="DF92" s="115" t="str">
        <f t="shared" si="70"/>
        <v/>
      </c>
      <c r="DG92" s="115" t="str">
        <f t="shared" si="71"/>
        <v/>
      </c>
      <c r="DH92" s="115" t="str">
        <f t="shared" si="72"/>
        <v/>
      </c>
      <c r="DI92" s="115" t="str">
        <f t="shared" si="73"/>
        <v/>
      </c>
      <c r="DJ92" s="115" t="str">
        <f t="shared" si="74"/>
        <v/>
      </c>
      <c r="DK92" s="115" t="str">
        <f t="shared" si="75"/>
        <v/>
      </c>
      <c r="DL92" s="115" t="str">
        <f t="shared" si="76"/>
        <v/>
      </c>
      <c r="DM92" s="115" t="str">
        <f t="shared" si="105"/>
        <v/>
      </c>
      <c r="DN92" s="115" t="str">
        <f t="shared" si="106"/>
        <v/>
      </c>
      <c r="DO92" s="115">
        <f t="shared" si="109"/>
        <v>5.869889452444637</v>
      </c>
      <c r="DP92" s="115">
        <f t="shared" si="65"/>
        <v>6.0698744110895229</v>
      </c>
      <c r="DQ92" s="115">
        <f t="shared" si="65"/>
        <v>5.3331947083647906</v>
      </c>
      <c r="DR92" s="115" t="str">
        <f t="shared" si="65"/>
        <v/>
      </c>
      <c r="DS92" s="115" t="str">
        <f t="shared" si="65"/>
        <v/>
      </c>
      <c r="DT92" s="115" t="str">
        <f t="shared" si="65"/>
        <v/>
      </c>
      <c r="DU92" s="115" t="str">
        <f t="shared" si="65"/>
        <v/>
      </c>
      <c r="DV92" s="115" t="str">
        <f t="shared" si="65"/>
        <v/>
      </c>
      <c r="DW92" s="115" t="str">
        <f t="shared" si="65"/>
        <v/>
      </c>
      <c r="DX92" s="115" t="str">
        <f t="shared" si="65"/>
        <v/>
      </c>
      <c r="DY92" s="115" t="str">
        <f t="shared" si="107"/>
        <v/>
      </c>
      <c r="DZ92" s="115" t="str">
        <f t="shared" si="108"/>
        <v/>
      </c>
    </row>
    <row r="93" spans="1:130" ht="15" customHeight="1" x14ac:dyDescent="0.25">
      <c r="A93" s="119" t="str">
        <f>'miRNA Table'!C92</f>
        <v>SNORD95</v>
      </c>
      <c r="B93" s="112" t="s">
        <v>116</v>
      </c>
      <c r="C93" s="113">
        <f>IF('Test Sample Data'!C92="","",IF(SUM('Test Sample Data'!C$3:C$98)&gt;10,IF(AND(ISNUMBER('Test Sample Data'!C92),'Test Sample Data'!C92&lt;$C$101,'Test Sample Data'!C92&gt;0),'Test Sample Data'!C92,$C$101),""))</f>
        <v>22.86</v>
      </c>
      <c r="D93" s="113">
        <f>IF('Test Sample Data'!D92="","",IF(SUM('Test Sample Data'!D$3:D$98)&gt;10,IF(AND(ISNUMBER('Test Sample Data'!D92),'Test Sample Data'!D92&lt;$C$101,'Test Sample Data'!D92&gt;0),'Test Sample Data'!D92,$C$101),""))</f>
        <v>22.69</v>
      </c>
      <c r="E93" s="113">
        <f>IF('Test Sample Data'!E92="","",IF(SUM('Test Sample Data'!E$3:E$98)&gt;10,IF(AND(ISNUMBER('Test Sample Data'!E92),'Test Sample Data'!E92&lt;$C$101,'Test Sample Data'!E92&gt;0),'Test Sample Data'!E92,$C$101),""))</f>
        <v>22.81</v>
      </c>
      <c r="F93" s="113" t="str">
        <f>IF('Test Sample Data'!F92="","",IF(SUM('Test Sample Data'!F$3:F$98)&gt;10,IF(AND(ISNUMBER('Test Sample Data'!F92),'Test Sample Data'!F92&lt;$C$101,'Test Sample Data'!F92&gt;0),'Test Sample Data'!F92,$C$101),""))</f>
        <v/>
      </c>
      <c r="G93" s="113" t="str">
        <f>IF('Test Sample Data'!G92="","",IF(SUM('Test Sample Data'!G$3:G$98)&gt;10,IF(AND(ISNUMBER('Test Sample Data'!G92),'Test Sample Data'!G92&lt;$C$101,'Test Sample Data'!G92&gt;0),'Test Sample Data'!G92,$C$101),""))</f>
        <v/>
      </c>
      <c r="H93" s="113" t="str">
        <f>IF('Test Sample Data'!H92="","",IF(SUM('Test Sample Data'!H$3:H$98)&gt;10,IF(AND(ISNUMBER('Test Sample Data'!H92),'Test Sample Data'!H92&lt;$C$101,'Test Sample Data'!H92&gt;0),'Test Sample Data'!H92,$C$101),""))</f>
        <v/>
      </c>
      <c r="I93" s="113" t="str">
        <f>IF('Test Sample Data'!I92="","",IF(SUM('Test Sample Data'!I$3:I$98)&gt;10,IF(AND(ISNUMBER('Test Sample Data'!I92),'Test Sample Data'!I92&lt;$C$101,'Test Sample Data'!I92&gt;0),'Test Sample Data'!I92,$C$101),""))</f>
        <v/>
      </c>
      <c r="J93" s="113" t="str">
        <f>IF('Test Sample Data'!J92="","",IF(SUM('Test Sample Data'!J$3:J$98)&gt;10,IF(AND(ISNUMBER('Test Sample Data'!J92),'Test Sample Data'!J92&lt;$C$101,'Test Sample Data'!J92&gt;0),'Test Sample Data'!J92,$C$101),""))</f>
        <v/>
      </c>
      <c r="K93" s="113" t="str">
        <f>IF('Test Sample Data'!K92="","",IF(SUM('Test Sample Data'!K$3:K$98)&gt;10,IF(AND(ISNUMBER('Test Sample Data'!K92),'Test Sample Data'!K92&lt;$C$101,'Test Sample Data'!K92&gt;0),'Test Sample Data'!K92,$C$101),""))</f>
        <v/>
      </c>
      <c r="L93" s="113" t="str">
        <f>IF('Test Sample Data'!L92="","",IF(SUM('Test Sample Data'!L$3:L$98)&gt;10,IF(AND(ISNUMBER('Test Sample Data'!L92),'Test Sample Data'!L92&lt;$C$101,'Test Sample Data'!L92&gt;0),'Test Sample Data'!L92,$C$101),""))</f>
        <v/>
      </c>
      <c r="M93" s="113" t="str">
        <f>IF('Test Sample Data'!M92="","",IF(SUM('Test Sample Data'!M$3:M$98)&gt;10,IF(AND(ISNUMBER('Test Sample Data'!M92),'Test Sample Data'!M92&lt;$C$101,'Test Sample Data'!M92&gt;0),'Test Sample Data'!M92,$C$101),""))</f>
        <v/>
      </c>
      <c r="N93" s="113" t="str">
        <f>IF('Test Sample Data'!N92="","",IF(SUM('Test Sample Data'!N$3:N$98)&gt;10,IF(AND(ISNUMBER('Test Sample Data'!N92),'Test Sample Data'!N92&lt;$C$101,'Test Sample Data'!N92&gt;0),'Test Sample Data'!N92,$C$101),""))</f>
        <v/>
      </c>
      <c r="O93" s="112" t="str">
        <f>'miRNA Table'!C92</f>
        <v>SNORD95</v>
      </c>
      <c r="P93" s="112" t="s">
        <v>116</v>
      </c>
      <c r="Q93" s="113">
        <f>IF('Control Sample Data'!C92="","",IF(SUM('Control Sample Data'!C$3:C$98)&gt;10,IF(AND(ISNUMBER('Control Sample Data'!C92),'Control Sample Data'!C92&lt;$C$101,'Control Sample Data'!C92&gt;0),'Control Sample Data'!C92,$C$101),""))</f>
        <v>22.93</v>
      </c>
      <c r="R93" s="113">
        <f>IF('Control Sample Data'!D92="","",IF(SUM('Control Sample Data'!D$3:D$98)&gt;10,IF(AND(ISNUMBER('Control Sample Data'!D92),'Control Sample Data'!D92&lt;$C$101,'Control Sample Data'!D92&gt;0),'Control Sample Data'!D92,$C$101),""))</f>
        <v>22.79</v>
      </c>
      <c r="S93" s="113">
        <f>IF('Control Sample Data'!E92="","",IF(SUM('Control Sample Data'!E$3:E$98)&gt;10,IF(AND(ISNUMBER('Control Sample Data'!E92),'Control Sample Data'!E92&lt;$C$101,'Control Sample Data'!E92&gt;0),'Control Sample Data'!E92,$C$101),""))</f>
        <v>22.27</v>
      </c>
      <c r="T93" s="113" t="str">
        <f>IF('Control Sample Data'!F92="","",IF(SUM('Control Sample Data'!F$3:F$98)&gt;10,IF(AND(ISNUMBER('Control Sample Data'!F92),'Control Sample Data'!F92&lt;$C$101,'Control Sample Data'!F92&gt;0),'Control Sample Data'!F92,$C$101),""))</f>
        <v/>
      </c>
      <c r="U93" s="113" t="str">
        <f>IF('Control Sample Data'!G92="","",IF(SUM('Control Sample Data'!G$3:G$98)&gt;10,IF(AND(ISNUMBER('Control Sample Data'!G92),'Control Sample Data'!G92&lt;$C$101,'Control Sample Data'!G92&gt;0),'Control Sample Data'!G92,$C$101),""))</f>
        <v/>
      </c>
      <c r="V93" s="113" t="str">
        <f>IF('Control Sample Data'!H92="","",IF(SUM('Control Sample Data'!H$3:H$98)&gt;10,IF(AND(ISNUMBER('Control Sample Data'!H92),'Control Sample Data'!H92&lt;$C$101,'Control Sample Data'!H92&gt;0),'Control Sample Data'!H92,$C$101),""))</f>
        <v/>
      </c>
      <c r="W93" s="113" t="str">
        <f>IF('Control Sample Data'!I92="","",IF(SUM('Control Sample Data'!I$3:I$98)&gt;10,IF(AND(ISNUMBER('Control Sample Data'!I92),'Control Sample Data'!I92&lt;$C$101,'Control Sample Data'!I92&gt;0),'Control Sample Data'!I92,$C$101),""))</f>
        <v/>
      </c>
      <c r="X93" s="113" t="str">
        <f>IF('Control Sample Data'!J92="","",IF(SUM('Control Sample Data'!J$3:J$98)&gt;10,IF(AND(ISNUMBER('Control Sample Data'!J92),'Control Sample Data'!J92&lt;$C$101,'Control Sample Data'!J92&gt;0),'Control Sample Data'!J92,$C$101),""))</f>
        <v/>
      </c>
      <c r="Y93" s="113" t="str">
        <f>IF('Control Sample Data'!K92="","",IF(SUM('Control Sample Data'!K$3:K$98)&gt;10,IF(AND(ISNUMBER('Control Sample Data'!K92),'Control Sample Data'!K92&lt;$C$101,'Control Sample Data'!K92&gt;0),'Control Sample Data'!K92,$C$101),""))</f>
        <v/>
      </c>
      <c r="Z93" s="113" t="str">
        <f>IF('Control Sample Data'!L92="","",IF(SUM('Control Sample Data'!L$3:L$98)&gt;10,IF(AND(ISNUMBER('Control Sample Data'!L92),'Control Sample Data'!L92&lt;$C$101,'Control Sample Data'!L92&gt;0),'Control Sample Data'!L92,$C$101),""))</f>
        <v/>
      </c>
      <c r="AA93" s="113" t="str">
        <f>IF('Control Sample Data'!M92="","",IF(SUM('Control Sample Data'!M$3:M$98)&gt;10,IF(AND(ISNUMBER('Control Sample Data'!M92),'Control Sample Data'!M92&lt;$C$101,'Control Sample Data'!M92&gt;0),'Control Sample Data'!M92,$C$101),""))</f>
        <v/>
      </c>
      <c r="AB93" s="144" t="str">
        <f>IF('Control Sample Data'!N92="","",IF(SUM('Control Sample Data'!N$3:N$98)&gt;10,IF(AND(ISNUMBER('Control Sample Data'!N92),'Control Sample Data'!N92&lt;$C$101,'Control Sample Data'!N92&gt;0),'Control Sample Data'!N92,$C$101),""))</f>
        <v/>
      </c>
      <c r="AC93" s="147">
        <f>IF(C93="","",IF(AND('miRNA Table'!$F$4="YES",'miRNA Table'!$F$6="YES"),C93-C$103,C93))</f>
        <v>22.86</v>
      </c>
      <c r="AD93" s="148">
        <f>IF(D93="","",IF(AND('miRNA Table'!$F$4="YES",'miRNA Table'!$F$6="YES"),D93-D$103,D93))</f>
        <v>22.69</v>
      </c>
      <c r="AE93" s="148">
        <f>IF(E93="","",IF(AND('miRNA Table'!$F$4="YES",'miRNA Table'!$F$6="YES"),E93-E$103,E93))</f>
        <v>22.81</v>
      </c>
      <c r="AF93" s="148" t="str">
        <f>IF(F93="","",IF(AND('miRNA Table'!$F$4="YES",'miRNA Table'!$F$6="YES"),F93-F$103,F93))</f>
        <v/>
      </c>
      <c r="AG93" s="148" t="str">
        <f>IF(G93="","",IF(AND('miRNA Table'!$F$4="YES",'miRNA Table'!$F$6="YES"),G93-G$103,G93))</f>
        <v/>
      </c>
      <c r="AH93" s="148" t="str">
        <f>IF(H93="","",IF(AND('miRNA Table'!$F$4="YES",'miRNA Table'!$F$6="YES"),H93-H$103,H93))</f>
        <v/>
      </c>
      <c r="AI93" s="148" t="str">
        <f>IF(I93="","",IF(AND('miRNA Table'!$F$4="YES",'miRNA Table'!$F$6="YES"),I93-I$103,I93))</f>
        <v/>
      </c>
      <c r="AJ93" s="148" t="str">
        <f>IF(J93="","",IF(AND('miRNA Table'!$F$4="YES",'miRNA Table'!$F$6="YES"),J93-J$103,J93))</f>
        <v/>
      </c>
      <c r="AK93" s="148" t="str">
        <f>IF(K93="","",IF(AND('miRNA Table'!$F$4="YES",'miRNA Table'!$F$6="YES"),K93-K$103,K93))</f>
        <v/>
      </c>
      <c r="AL93" s="148" t="str">
        <f>IF(L93="","",IF(AND('miRNA Table'!$F$4="YES",'miRNA Table'!$F$6="YES"),L93-L$103,L93))</f>
        <v/>
      </c>
      <c r="AM93" s="148" t="str">
        <f>IF(M93="","",IF(AND('miRNA Table'!$F$4="YES",'miRNA Table'!$F$6="YES"),M93-M$103,M93))</f>
        <v/>
      </c>
      <c r="AN93" s="149" t="str">
        <f>IF(N93="","",IF(AND('miRNA Table'!$F$4="YES",'miRNA Table'!$F$6="YES"),N93-N$103,N93))</f>
        <v/>
      </c>
      <c r="AO93" s="147">
        <f>IF(Q93="","",IF(AND('miRNA Table'!$F$4="YES",'miRNA Table'!$F$6="YES"),Q93-Q$103,Q93))</f>
        <v>22.93</v>
      </c>
      <c r="AP93" s="148">
        <f>IF(R93="","",IF(AND('miRNA Table'!$F$4="YES",'miRNA Table'!$F$6="YES"),R93-R$103,R93))</f>
        <v>22.79</v>
      </c>
      <c r="AQ93" s="148">
        <f>IF(S93="","",IF(AND('miRNA Table'!$F$4="YES",'miRNA Table'!$F$6="YES"),S93-S$103,S93))</f>
        <v>22.27</v>
      </c>
      <c r="AR93" s="148" t="str">
        <f>IF(T93="","",IF(AND('miRNA Table'!$F$4="YES",'miRNA Table'!$F$6="YES"),T93-T$103,T93))</f>
        <v/>
      </c>
      <c r="AS93" s="148" t="str">
        <f>IF(U93="","",IF(AND('miRNA Table'!$F$4="YES",'miRNA Table'!$F$6="YES"),U93-U$103,U93))</f>
        <v/>
      </c>
      <c r="AT93" s="148" t="str">
        <f>IF(V93="","",IF(AND('miRNA Table'!$F$4="YES",'miRNA Table'!$F$6="YES"),V93-V$103,V93))</f>
        <v/>
      </c>
      <c r="AU93" s="148" t="str">
        <f>IF(W93="","",IF(AND('miRNA Table'!$F$4="YES",'miRNA Table'!$F$6="YES"),W93-W$103,W93))</f>
        <v/>
      </c>
      <c r="AV93" s="148" t="str">
        <f>IF(X93="","",IF(AND('miRNA Table'!$F$4="YES",'miRNA Table'!$F$6="YES"),X93-X$103,X93))</f>
        <v/>
      </c>
      <c r="AW93" s="148" t="str">
        <f>IF(Y93="","",IF(AND('miRNA Table'!$F$4="YES",'miRNA Table'!$F$6="YES"),Y93-Y$103,Y93))</f>
        <v/>
      </c>
      <c r="AX93" s="148" t="str">
        <f>IF(Z93="","",IF(AND('miRNA Table'!$F$4="YES",'miRNA Table'!$F$6="YES"),Z93-Z$103,Z93))</f>
        <v/>
      </c>
      <c r="AY93" s="148" t="str">
        <f>IF(AA93="","",IF(AND('miRNA Table'!$F$4="YES",'miRNA Table'!$F$6="YES"),AA93-AA$103,AA93))</f>
        <v/>
      </c>
      <c r="AZ93" s="149" t="str">
        <f>IF(AB93="","",IF(AND('miRNA Table'!$F$4="YES",'miRNA Table'!$F$6="YES"),AB93-AB$103,AB93))</f>
        <v/>
      </c>
      <c r="BY93" s="111" t="str">
        <f t="shared" si="77"/>
        <v>SNORD95</v>
      </c>
      <c r="BZ93" s="112" t="s">
        <v>116</v>
      </c>
      <c r="CA93" s="113">
        <f t="shared" si="78"/>
        <v>3.3283333333333296</v>
      </c>
      <c r="CB93" s="113">
        <f t="shared" si="79"/>
        <v>3.0633333333333326</v>
      </c>
      <c r="CC93" s="113">
        <f t="shared" si="80"/>
        <v>3.2266666666666666</v>
      </c>
      <c r="CD93" s="113" t="str">
        <f t="shared" si="81"/>
        <v/>
      </c>
      <c r="CE93" s="113" t="str">
        <f t="shared" si="82"/>
        <v/>
      </c>
      <c r="CF93" s="113" t="str">
        <f t="shared" si="83"/>
        <v/>
      </c>
      <c r="CG93" s="113" t="str">
        <f t="shared" si="84"/>
        <v/>
      </c>
      <c r="CH93" s="113" t="str">
        <f t="shared" si="85"/>
        <v/>
      </c>
      <c r="CI93" s="113" t="str">
        <f t="shared" si="86"/>
        <v/>
      </c>
      <c r="CJ93" s="113" t="str">
        <f t="shared" si="87"/>
        <v/>
      </c>
      <c r="CK93" s="113" t="str">
        <f t="shared" si="88"/>
        <v/>
      </c>
      <c r="CL93" s="113" t="str">
        <f t="shared" si="89"/>
        <v/>
      </c>
      <c r="CM93" s="113">
        <f t="shared" si="90"/>
        <v>3.0766666666666644</v>
      </c>
      <c r="CN93" s="113">
        <f t="shared" si="91"/>
        <v>3.0583333333333336</v>
      </c>
      <c r="CO93" s="113">
        <f t="shared" si="92"/>
        <v>2.375</v>
      </c>
      <c r="CP93" s="113" t="str">
        <f t="shared" si="93"/>
        <v/>
      </c>
      <c r="CQ93" s="113" t="str">
        <f t="shared" si="94"/>
        <v/>
      </c>
      <c r="CR93" s="113" t="str">
        <f t="shared" si="95"/>
        <v/>
      </c>
      <c r="CS93" s="113" t="str">
        <f t="shared" si="96"/>
        <v/>
      </c>
      <c r="CT93" s="113" t="str">
        <f t="shared" si="97"/>
        <v/>
      </c>
      <c r="CU93" s="113" t="str">
        <f t="shared" si="98"/>
        <v/>
      </c>
      <c r="CV93" s="113" t="str">
        <f t="shared" si="99"/>
        <v/>
      </c>
      <c r="CW93" s="113" t="str">
        <f t="shared" si="100"/>
        <v/>
      </c>
      <c r="CX93" s="113" t="str">
        <f t="shared" si="101"/>
        <v/>
      </c>
      <c r="CY93" s="80">
        <f t="shared" si="102"/>
        <v>3.2061111111111096</v>
      </c>
      <c r="CZ93" s="80">
        <f t="shared" si="103"/>
        <v>2.836666666666666</v>
      </c>
      <c r="DA93" s="114" t="str">
        <f t="shared" si="104"/>
        <v>SNORD95</v>
      </c>
      <c r="DB93" s="112" t="s">
        <v>211</v>
      </c>
      <c r="DC93" s="115">
        <f t="shared" si="67"/>
        <v>9.9557006825272354E-2</v>
      </c>
      <c r="DD93" s="115">
        <f t="shared" si="68"/>
        <v>0.11963128838423771</v>
      </c>
      <c r="DE93" s="115">
        <f t="shared" si="69"/>
        <v>0.10682589678311245</v>
      </c>
      <c r="DF93" s="115" t="str">
        <f t="shared" si="70"/>
        <v/>
      </c>
      <c r="DG93" s="115" t="str">
        <f t="shared" si="71"/>
        <v/>
      </c>
      <c r="DH93" s="115" t="str">
        <f t="shared" si="72"/>
        <v/>
      </c>
      <c r="DI93" s="115" t="str">
        <f t="shared" si="73"/>
        <v/>
      </c>
      <c r="DJ93" s="115" t="str">
        <f t="shared" si="74"/>
        <v/>
      </c>
      <c r="DK93" s="115" t="str">
        <f t="shared" si="75"/>
        <v/>
      </c>
      <c r="DL93" s="115" t="str">
        <f t="shared" si="76"/>
        <v/>
      </c>
      <c r="DM93" s="115" t="str">
        <f t="shared" si="105"/>
        <v/>
      </c>
      <c r="DN93" s="115" t="str">
        <f t="shared" si="106"/>
        <v/>
      </c>
      <c r="DO93" s="115">
        <f t="shared" ref="DO93:DV99" si="110">IF(CM93="","",POWER(2, -CM93))</f>
        <v>0.11853075389681239</v>
      </c>
      <c r="DP93" s="115">
        <f t="shared" si="65"/>
        <v>0.12004661813137552</v>
      </c>
      <c r="DQ93" s="115">
        <f t="shared" si="65"/>
        <v>0.19277635317599259</v>
      </c>
      <c r="DR93" s="115" t="str">
        <f t="shared" si="65"/>
        <v/>
      </c>
      <c r="DS93" s="115" t="str">
        <f t="shared" si="65"/>
        <v/>
      </c>
      <c r="DT93" s="115" t="str">
        <f t="shared" si="65"/>
        <v/>
      </c>
      <c r="DU93" s="115" t="str">
        <f t="shared" si="65"/>
        <v/>
      </c>
      <c r="DV93" s="115" t="str">
        <f t="shared" si="65"/>
        <v/>
      </c>
      <c r="DW93" s="115" t="str">
        <f t="shared" si="65"/>
        <v/>
      </c>
      <c r="DX93" s="115" t="str">
        <f t="shared" si="65"/>
        <v/>
      </c>
      <c r="DY93" s="115" t="str">
        <f t="shared" si="107"/>
        <v/>
      </c>
      <c r="DZ93" s="115" t="str">
        <f t="shared" si="108"/>
        <v/>
      </c>
    </row>
    <row r="94" spans="1:130" ht="15" customHeight="1" x14ac:dyDescent="0.25">
      <c r="A94" s="119" t="str">
        <f>'miRNA Table'!C93</f>
        <v>SNORD96A</v>
      </c>
      <c r="B94" s="112" t="s">
        <v>117</v>
      </c>
      <c r="C94" s="113">
        <f>IF('Test Sample Data'!C93="","",IF(SUM('Test Sample Data'!C$3:C$98)&gt;10,IF(AND(ISNUMBER('Test Sample Data'!C93),'Test Sample Data'!C93&lt;$C$101,'Test Sample Data'!C93&gt;0),'Test Sample Data'!C93,$C$101),""))</f>
        <v>20.03</v>
      </c>
      <c r="D94" s="113">
        <f>IF('Test Sample Data'!D93="","",IF(SUM('Test Sample Data'!D$3:D$98)&gt;10,IF(AND(ISNUMBER('Test Sample Data'!D93),'Test Sample Data'!D93&lt;$C$101,'Test Sample Data'!D93&gt;0),'Test Sample Data'!D93,$C$101),""))</f>
        <v>20.28</v>
      </c>
      <c r="E94" s="113">
        <f>IF('Test Sample Data'!E93="","",IF(SUM('Test Sample Data'!E$3:E$98)&gt;10,IF(AND(ISNUMBER('Test Sample Data'!E93),'Test Sample Data'!E93&lt;$C$101,'Test Sample Data'!E93&gt;0),'Test Sample Data'!E93,$C$101),""))</f>
        <v>20.43</v>
      </c>
      <c r="F94" s="113" t="str">
        <f>IF('Test Sample Data'!F93="","",IF(SUM('Test Sample Data'!F$3:F$98)&gt;10,IF(AND(ISNUMBER('Test Sample Data'!F93),'Test Sample Data'!F93&lt;$C$101,'Test Sample Data'!F93&gt;0),'Test Sample Data'!F93,$C$101),""))</f>
        <v/>
      </c>
      <c r="G94" s="113" t="str">
        <f>IF('Test Sample Data'!G93="","",IF(SUM('Test Sample Data'!G$3:G$98)&gt;10,IF(AND(ISNUMBER('Test Sample Data'!G93),'Test Sample Data'!G93&lt;$C$101,'Test Sample Data'!G93&gt;0),'Test Sample Data'!G93,$C$101),""))</f>
        <v/>
      </c>
      <c r="H94" s="113" t="str">
        <f>IF('Test Sample Data'!H93="","",IF(SUM('Test Sample Data'!H$3:H$98)&gt;10,IF(AND(ISNUMBER('Test Sample Data'!H93),'Test Sample Data'!H93&lt;$C$101,'Test Sample Data'!H93&gt;0),'Test Sample Data'!H93,$C$101),""))</f>
        <v/>
      </c>
      <c r="I94" s="113" t="str">
        <f>IF('Test Sample Data'!I93="","",IF(SUM('Test Sample Data'!I$3:I$98)&gt;10,IF(AND(ISNUMBER('Test Sample Data'!I93),'Test Sample Data'!I93&lt;$C$101,'Test Sample Data'!I93&gt;0),'Test Sample Data'!I93,$C$101),""))</f>
        <v/>
      </c>
      <c r="J94" s="113" t="str">
        <f>IF('Test Sample Data'!J93="","",IF(SUM('Test Sample Data'!J$3:J$98)&gt;10,IF(AND(ISNUMBER('Test Sample Data'!J93),'Test Sample Data'!J93&lt;$C$101,'Test Sample Data'!J93&gt;0),'Test Sample Data'!J93,$C$101),""))</f>
        <v/>
      </c>
      <c r="K94" s="113" t="str">
        <f>IF('Test Sample Data'!K93="","",IF(SUM('Test Sample Data'!K$3:K$98)&gt;10,IF(AND(ISNUMBER('Test Sample Data'!K93),'Test Sample Data'!K93&lt;$C$101,'Test Sample Data'!K93&gt;0),'Test Sample Data'!K93,$C$101),""))</f>
        <v/>
      </c>
      <c r="L94" s="113" t="str">
        <f>IF('Test Sample Data'!L93="","",IF(SUM('Test Sample Data'!L$3:L$98)&gt;10,IF(AND(ISNUMBER('Test Sample Data'!L93),'Test Sample Data'!L93&lt;$C$101,'Test Sample Data'!L93&gt;0),'Test Sample Data'!L93,$C$101),""))</f>
        <v/>
      </c>
      <c r="M94" s="113" t="str">
        <f>IF('Test Sample Data'!M93="","",IF(SUM('Test Sample Data'!M$3:M$98)&gt;10,IF(AND(ISNUMBER('Test Sample Data'!M93),'Test Sample Data'!M93&lt;$C$101,'Test Sample Data'!M93&gt;0),'Test Sample Data'!M93,$C$101),""))</f>
        <v/>
      </c>
      <c r="N94" s="113" t="str">
        <f>IF('Test Sample Data'!N93="","",IF(SUM('Test Sample Data'!N$3:N$98)&gt;10,IF(AND(ISNUMBER('Test Sample Data'!N93),'Test Sample Data'!N93&lt;$C$101,'Test Sample Data'!N93&gt;0),'Test Sample Data'!N93,$C$101),""))</f>
        <v/>
      </c>
      <c r="O94" s="112" t="str">
        <f>'miRNA Table'!C93</f>
        <v>SNORD96A</v>
      </c>
      <c r="P94" s="112" t="s">
        <v>117</v>
      </c>
      <c r="Q94" s="113">
        <f>IF('Control Sample Data'!C93="","",IF(SUM('Control Sample Data'!C$3:C$98)&gt;10,IF(AND(ISNUMBER('Control Sample Data'!C93),'Control Sample Data'!C93&lt;$C$101,'Control Sample Data'!C93&gt;0),'Control Sample Data'!C93,$C$101),""))</f>
        <v>21.25</v>
      </c>
      <c r="R94" s="113">
        <f>IF('Control Sample Data'!D93="","",IF(SUM('Control Sample Data'!D$3:D$98)&gt;10,IF(AND(ISNUMBER('Control Sample Data'!D93),'Control Sample Data'!D93&lt;$C$101,'Control Sample Data'!D93&gt;0),'Control Sample Data'!D93,$C$101),""))</f>
        <v>21.2</v>
      </c>
      <c r="S94" s="113">
        <f>IF('Control Sample Data'!E93="","",IF(SUM('Control Sample Data'!E$3:E$98)&gt;10,IF(AND(ISNUMBER('Control Sample Data'!E93),'Control Sample Data'!E93&lt;$C$101,'Control Sample Data'!E93&gt;0),'Control Sample Data'!E93,$C$101),""))</f>
        <v>21.44</v>
      </c>
      <c r="T94" s="113" t="str">
        <f>IF('Control Sample Data'!F93="","",IF(SUM('Control Sample Data'!F$3:F$98)&gt;10,IF(AND(ISNUMBER('Control Sample Data'!F93),'Control Sample Data'!F93&lt;$C$101,'Control Sample Data'!F93&gt;0),'Control Sample Data'!F93,$C$101),""))</f>
        <v/>
      </c>
      <c r="U94" s="113" t="str">
        <f>IF('Control Sample Data'!G93="","",IF(SUM('Control Sample Data'!G$3:G$98)&gt;10,IF(AND(ISNUMBER('Control Sample Data'!G93),'Control Sample Data'!G93&lt;$C$101,'Control Sample Data'!G93&gt;0),'Control Sample Data'!G93,$C$101),""))</f>
        <v/>
      </c>
      <c r="V94" s="113" t="str">
        <f>IF('Control Sample Data'!H93="","",IF(SUM('Control Sample Data'!H$3:H$98)&gt;10,IF(AND(ISNUMBER('Control Sample Data'!H93),'Control Sample Data'!H93&lt;$C$101,'Control Sample Data'!H93&gt;0),'Control Sample Data'!H93,$C$101),""))</f>
        <v/>
      </c>
      <c r="W94" s="113" t="str">
        <f>IF('Control Sample Data'!I93="","",IF(SUM('Control Sample Data'!I$3:I$98)&gt;10,IF(AND(ISNUMBER('Control Sample Data'!I93),'Control Sample Data'!I93&lt;$C$101,'Control Sample Data'!I93&gt;0),'Control Sample Data'!I93,$C$101),""))</f>
        <v/>
      </c>
      <c r="X94" s="113" t="str">
        <f>IF('Control Sample Data'!J93="","",IF(SUM('Control Sample Data'!J$3:J$98)&gt;10,IF(AND(ISNUMBER('Control Sample Data'!J93),'Control Sample Data'!J93&lt;$C$101,'Control Sample Data'!J93&gt;0),'Control Sample Data'!J93,$C$101),""))</f>
        <v/>
      </c>
      <c r="Y94" s="113" t="str">
        <f>IF('Control Sample Data'!K93="","",IF(SUM('Control Sample Data'!K$3:K$98)&gt;10,IF(AND(ISNUMBER('Control Sample Data'!K93),'Control Sample Data'!K93&lt;$C$101,'Control Sample Data'!K93&gt;0),'Control Sample Data'!K93,$C$101),""))</f>
        <v/>
      </c>
      <c r="Z94" s="113" t="str">
        <f>IF('Control Sample Data'!L93="","",IF(SUM('Control Sample Data'!L$3:L$98)&gt;10,IF(AND(ISNUMBER('Control Sample Data'!L93),'Control Sample Data'!L93&lt;$C$101,'Control Sample Data'!L93&gt;0),'Control Sample Data'!L93,$C$101),""))</f>
        <v/>
      </c>
      <c r="AA94" s="113" t="str">
        <f>IF('Control Sample Data'!M93="","",IF(SUM('Control Sample Data'!M$3:M$98)&gt;10,IF(AND(ISNUMBER('Control Sample Data'!M93),'Control Sample Data'!M93&lt;$C$101,'Control Sample Data'!M93&gt;0),'Control Sample Data'!M93,$C$101),""))</f>
        <v/>
      </c>
      <c r="AB94" s="144" t="str">
        <f>IF('Control Sample Data'!N93="","",IF(SUM('Control Sample Data'!N$3:N$98)&gt;10,IF(AND(ISNUMBER('Control Sample Data'!N93),'Control Sample Data'!N93&lt;$C$101,'Control Sample Data'!N93&gt;0),'Control Sample Data'!N93,$C$101),""))</f>
        <v/>
      </c>
      <c r="AC94" s="147">
        <f>IF(C94="","",IF(AND('miRNA Table'!$F$4="YES",'miRNA Table'!$F$6="YES"),C94-C$103,C94))</f>
        <v>20.03</v>
      </c>
      <c r="AD94" s="148">
        <f>IF(D94="","",IF(AND('miRNA Table'!$F$4="YES",'miRNA Table'!$F$6="YES"),D94-D$103,D94))</f>
        <v>20.28</v>
      </c>
      <c r="AE94" s="148">
        <f>IF(E94="","",IF(AND('miRNA Table'!$F$4="YES",'miRNA Table'!$F$6="YES"),E94-E$103,E94))</f>
        <v>20.43</v>
      </c>
      <c r="AF94" s="148" t="str">
        <f>IF(F94="","",IF(AND('miRNA Table'!$F$4="YES",'miRNA Table'!$F$6="YES"),F94-F$103,F94))</f>
        <v/>
      </c>
      <c r="AG94" s="148" t="str">
        <f>IF(G94="","",IF(AND('miRNA Table'!$F$4="YES",'miRNA Table'!$F$6="YES"),G94-G$103,G94))</f>
        <v/>
      </c>
      <c r="AH94" s="148" t="str">
        <f>IF(H94="","",IF(AND('miRNA Table'!$F$4="YES",'miRNA Table'!$F$6="YES"),H94-H$103,H94))</f>
        <v/>
      </c>
      <c r="AI94" s="148" t="str">
        <f>IF(I94="","",IF(AND('miRNA Table'!$F$4="YES",'miRNA Table'!$F$6="YES"),I94-I$103,I94))</f>
        <v/>
      </c>
      <c r="AJ94" s="148" t="str">
        <f>IF(J94="","",IF(AND('miRNA Table'!$F$4="YES",'miRNA Table'!$F$6="YES"),J94-J$103,J94))</f>
        <v/>
      </c>
      <c r="AK94" s="148" t="str">
        <f>IF(K94="","",IF(AND('miRNA Table'!$F$4="YES",'miRNA Table'!$F$6="YES"),K94-K$103,K94))</f>
        <v/>
      </c>
      <c r="AL94" s="148" t="str">
        <f>IF(L94="","",IF(AND('miRNA Table'!$F$4="YES",'miRNA Table'!$F$6="YES"),L94-L$103,L94))</f>
        <v/>
      </c>
      <c r="AM94" s="148" t="str">
        <f>IF(M94="","",IF(AND('miRNA Table'!$F$4="YES",'miRNA Table'!$F$6="YES"),M94-M$103,M94))</f>
        <v/>
      </c>
      <c r="AN94" s="149" t="str">
        <f>IF(N94="","",IF(AND('miRNA Table'!$F$4="YES",'miRNA Table'!$F$6="YES"),N94-N$103,N94))</f>
        <v/>
      </c>
      <c r="AO94" s="147">
        <f>IF(Q94="","",IF(AND('miRNA Table'!$F$4="YES",'miRNA Table'!$F$6="YES"),Q94-Q$103,Q94))</f>
        <v>21.25</v>
      </c>
      <c r="AP94" s="148">
        <f>IF(R94="","",IF(AND('miRNA Table'!$F$4="YES",'miRNA Table'!$F$6="YES"),R94-R$103,R94))</f>
        <v>21.2</v>
      </c>
      <c r="AQ94" s="148">
        <f>IF(S94="","",IF(AND('miRNA Table'!$F$4="YES",'miRNA Table'!$F$6="YES"),S94-S$103,S94))</f>
        <v>21.44</v>
      </c>
      <c r="AR94" s="148" t="str">
        <f>IF(T94="","",IF(AND('miRNA Table'!$F$4="YES",'miRNA Table'!$F$6="YES"),T94-T$103,T94))</f>
        <v/>
      </c>
      <c r="AS94" s="148" t="str">
        <f>IF(U94="","",IF(AND('miRNA Table'!$F$4="YES",'miRNA Table'!$F$6="YES"),U94-U$103,U94))</f>
        <v/>
      </c>
      <c r="AT94" s="148" t="str">
        <f>IF(V94="","",IF(AND('miRNA Table'!$F$4="YES",'miRNA Table'!$F$6="YES"),V94-V$103,V94))</f>
        <v/>
      </c>
      <c r="AU94" s="148" t="str">
        <f>IF(W94="","",IF(AND('miRNA Table'!$F$4="YES",'miRNA Table'!$F$6="YES"),W94-W$103,W94))</f>
        <v/>
      </c>
      <c r="AV94" s="148" t="str">
        <f>IF(X94="","",IF(AND('miRNA Table'!$F$4="YES",'miRNA Table'!$F$6="YES"),X94-X$103,X94))</f>
        <v/>
      </c>
      <c r="AW94" s="148" t="str">
        <f>IF(Y94="","",IF(AND('miRNA Table'!$F$4="YES",'miRNA Table'!$F$6="YES"),Y94-Y$103,Y94))</f>
        <v/>
      </c>
      <c r="AX94" s="148" t="str">
        <f>IF(Z94="","",IF(AND('miRNA Table'!$F$4="YES",'miRNA Table'!$F$6="YES"),Z94-Z$103,Z94))</f>
        <v/>
      </c>
      <c r="AY94" s="148" t="str">
        <f>IF(AA94="","",IF(AND('miRNA Table'!$F$4="YES",'miRNA Table'!$F$6="YES"),AA94-AA$103,AA94))</f>
        <v/>
      </c>
      <c r="AZ94" s="149" t="str">
        <f>IF(AB94="","",IF(AND('miRNA Table'!$F$4="YES",'miRNA Table'!$F$6="YES"),AB94-AB$103,AB94))</f>
        <v/>
      </c>
      <c r="BY94" s="111" t="str">
        <f t="shared" si="77"/>
        <v>SNORD96A</v>
      </c>
      <c r="BZ94" s="112" t="s">
        <v>117</v>
      </c>
      <c r="CA94" s="113">
        <f t="shared" si="78"/>
        <v>0.4983333333333313</v>
      </c>
      <c r="CB94" s="113">
        <f t="shared" si="79"/>
        <v>0.65333333333333243</v>
      </c>
      <c r="CC94" s="113">
        <f t="shared" si="80"/>
        <v>0.84666666666666757</v>
      </c>
      <c r="CD94" s="113" t="str">
        <f t="shared" si="81"/>
        <v/>
      </c>
      <c r="CE94" s="113" t="str">
        <f t="shared" si="82"/>
        <v/>
      </c>
      <c r="CF94" s="113" t="str">
        <f t="shared" si="83"/>
        <v/>
      </c>
      <c r="CG94" s="113" t="str">
        <f t="shared" si="84"/>
        <v/>
      </c>
      <c r="CH94" s="113" t="str">
        <f t="shared" si="85"/>
        <v/>
      </c>
      <c r="CI94" s="113" t="str">
        <f t="shared" si="86"/>
        <v/>
      </c>
      <c r="CJ94" s="113" t="str">
        <f t="shared" si="87"/>
        <v/>
      </c>
      <c r="CK94" s="113" t="str">
        <f t="shared" si="88"/>
        <v/>
      </c>
      <c r="CL94" s="113" t="str">
        <f t="shared" si="89"/>
        <v/>
      </c>
      <c r="CM94" s="113">
        <f t="shared" si="90"/>
        <v>1.3966666666666647</v>
      </c>
      <c r="CN94" s="113">
        <f t="shared" si="91"/>
        <v>1.4683333333333337</v>
      </c>
      <c r="CO94" s="113">
        <f t="shared" si="92"/>
        <v>1.5450000000000017</v>
      </c>
      <c r="CP94" s="113" t="str">
        <f t="shared" si="93"/>
        <v/>
      </c>
      <c r="CQ94" s="113" t="str">
        <f t="shared" si="94"/>
        <v/>
      </c>
      <c r="CR94" s="113" t="str">
        <f t="shared" si="95"/>
        <v/>
      </c>
      <c r="CS94" s="113" t="str">
        <f t="shared" si="96"/>
        <v/>
      </c>
      <c r="CT94" s="113" t="str">
        <f t="shared" si="97"/>
        <v/>
      </c>
      <c r="CU94" s="113" t="str">
        <f t="shared" si="98"/>
        <v/>
      </c>
      <c r="CV94" s="113" t="str">
        <f t="shared" si="99"/>
        <v/>
      </c>
      <c r="CW94" s="113" t="str">
        <f t="shared" si="100"/>
        <v/>
      </c>
      <c r="CX94" s="113" t="str">
        <f t="shared" si="101"/>
        <v/>
      </c>
      <c r="CY94" s="80">
        <f t="shared" si="102"/>
        <v>0.66611111111111043</v>
      </c>
      <c r="CZ94" s="80">
        <f t="shared" si="103"/>
        <v>1.47</v>
      </c>
      <c r="DA94" s="114" t="str">
        <f t="shared" si="104"/>
        <v>SNORD96A</v>
      </c>
      <c r="DB94" s="112" t="s">
        <v>212</v>
      </c>
      <c r="DC94" s="115">
        <f t="shared" si="67"/>
        <v>0.7079241350039478</v>
      </c>
      <c r="DD94" s="115">
        <f t="shared" si="68"/>
        <v>0.63580958319290182</v>
      </c>
      <c r="DE94" s="115">
        <f t="shared" si="69"/>
        <v>0.55606804291593581</v>
      </c>
      <c r="DF94" s="115" t="str">
        <f t="shared" si="70"/>
        <v/>
      </c>
      <c r="DG94" s="115" t="str">
        <f t="shared" si="71"/>
        <v/>
      </c>
      <c r="DH94" s="115" t="str">
        <f t="shared" si="72"/>
        <v/>
      </c>
      <c r="DI94" s="115" t="str">
        <f t="shared" si="73"/>
        <v/>
      </c>
      <c r="DJ94" s="115" t="str">
        <f t="shared" si="74"/>
        <v/>
      </c>
      <c r="DK94" s="115" t="str">
        <f t="shared" si="75"/>
        <v/>
      </c>
      <c r="DL94" s="115" t="str">
        <f t="shared" si="76"/>
        <v/>
      </c>
      <c r="DM94" s="115" t="str">
        <f t="shared" si="105"/>
        <v/>
      </c>
      <c r="DN94" s="115" t="str">
        <f t="shared" si="106"/>
        <v/>
      </c>
      <c r="DO94" s="115">
        <f t="shared" si="110"/>
        <v>0.37980566605890026</v>
      </c>
      <c r="DP94" s="115">
        <f t="shared" si="110"/>
        <v>0.36139956295990283</v>
      </c>
      <c r="DQ94" s="115">
        <f t="shared" si="110"/>
        <v>0.34269570124492543</v>
      </c>
      <c r="DR94" s="115" t="str">
        <f t="shared" si="110"/>
        <v/>
      </c>
      <c r="DS94" s="115" t="str">
        <f t="shared" si="110"/>
        <v/>
      </c>
      <c r="DT94" s="115" t="str">
        <f t="shared" si="110"/>
        <v/>
      </c>
      <c r="DU94" s="115" t="str">
        <f t="shared" si="110"/>
        <v/>
      </c>
      <c r="DV94" s="115" t="str">
        <f t="shared" si="110"/>
        <v/>
      </c>
      <c r="DW94" s="115" t="str">
        <f t="shared" ref="DW94:DX99" si="111">IF(CU94="","",POWER(2, -CU94))</f>
        <v/>
      </c>
      <c r="DX94" s="115" t="str">
        <f t="shared" si="111"/>
        <v/>
      </c>
      <c r="DY94" s="115" t="str">
        <f t="shared" si="107"/>
        <v/>
      </c>
      <c r="DZ94" s="115" t="str">
        <f t="shared" si="108"/>
        <v/>
      </c>
    </row>
    <row r="95" spans="1:130" ht="15" customHeight="1" x14ac:dyDescent="0.25">
      <c r="A95" s="119" t="str">
        <f>'miRNA Table'!C94</f>
        <v>RNU6-6P</v>
      </c>
      <c r="B95" s="112" t="s">
        <v>118</v>
      </c>
      <c r="C95" s="113">
        <f>IF('Test Sample Data'!C94="","",IF(SUM('Test Sample Data'!C$3:C$98)&gt;10,IF(AND(ISNUMBER('Test Sample Data'!C94),'Test Sample Data'!C94&lt;$C$101,'Test Sample Data'!C94&gt;0),'Test Sample Data'!C94,$C$101),""))</f>
        <v>19.98</v>
      </c>
      <c r="D95" s="113">
        <f>IF('Test Sample Data'!D94="","",IF(SUM('Test Sample Data'!D$3:D$98)&gt;10,IF(AND(ISNUMBER('Test Sample Data'!D94),'Test Sample Data'!D94&lt;$C$101,'Test Sample Data'!D94&gt;0),'Test Sample Data'!D94,$C$101),""))</f>
        <v>20.23</v>
      </c>
      <c r="E95" s="113">
        <f>IF('Test Sample Data'!E94="","",IF(SUM('Test Sample Data'!E$3:E$98)&gt;10,IF(AND(ISNUMBER('Test Sample Data'!E94),'Test Sample Data'!E94&lt;$C$101,'Test Sample Data'!E94&gt;0),'Test Sample Data'!E94,$C$101),""))</f>
        <v>20.09</v>
      </c>
      <c r="F95" s="113" t="str">
        <f>IF('Test Sample Data'!F94="","",IF(SUM('Test Sample Data'!F$3:F$98)&gt;10,IF(AND(ISNUMBER('Test Sample Data'!F94),'Test Sample Data'!F94&lt;$C$101,'Test Sample Data'!F94&gt;0),'Test Sample Data'!F94,$C$101),""))</f>
        <v/>
      </c>
      <c r="G95" s="113" t="str">
        <f>IF('Test Sample Data'!G94="","",IF(SUM('Test Sample Data'!G$3:G$98)&gt;10,IF(AND(ISNUMBER('Test Sample Data'!G94),'Test Sample Data'!G94&lt;$C$101,'Test Sample Data'!G94&gt;0),'Test Sample Data'!G94,$C$101),""))</f>
        <v/>
      </c>
      <c r="H95" s="113" t="str">
        <f>IF('Test Sample Data'!H94="","",IF(SUM('Test Sample Data'!H$3:H$98)&gt;10,IF(AND(ISNUMBER('Test Sample Data'!H94),'Test Sample Data'!H94&lt;$C$101,'Test Sample Data'!H94&gt;0),'Test Sample Data'!H94,$C$101),""))</f>
        <v/>
      </c>
      <c r="I95" s="113" t="str">
        <f>IF('Test Sample Data'!I94="","",IF(SUM('Test Sample Data'!I$3:I$98)&gt;10,IF(AND(ISNUMBER('Test Sample Data'!I94),'Test Sample Data'!I94&lt;$C$101,'Test Sample Data'!I94&gt;0),'Test Sample Data'!I94,$C$101),""))</f>
        <v/>
      </c>
      <c r="J95" s="113" t="str">
        <f>IF('Test Sample Data'!J94="","",IF(SUM('Test Sample Data'!J$3:J$98)&gt;10,IF(AND(ISNUMBER('Test Sample Data'!J94),'Test Sample Data'!J94&lt;$C$101,'Test Sample Data'!J94&gt;0),'Test Sample Data'!J94,$C$101),""))</f>
        <v/>
      </c>
      <c r="K95" s="113" t="str">
        <f>IF('Test Sample Data'!K94="","",IF(SUM('Test Sample Data'!K$3:K$98)&gt;10,IF(AND(ISNUMBER('Test Sample Data'!K94),'Test Sample Data'!K94&lt;$C$101,'Test Sample Data'!K94&gt;0),'Test Sample Data'!K94,$C$101),""))</f>
        <v/>
      </c>
      <c r="L95" s="113" t="str">
        <f>IF('Test Sample Data'!L94="","",IF(SUM('Test Sample Data'!L$3:L$98)&gt;10,IF(AND(ISNUMBER('Test Sample Data'!L94),'Test Sample Data'!L94&lt;$C$101,'Test Sample Data'!L94&gt;0),'Test Sample Data'!L94,$C$101),""))</f>
        <v/>
      </c>
      <c r="M95" s="113" t="str">
        <f>IF('Test Sample Data'!M94="","",IF(SUM('Test Sample Data'!M$3:M$98)&gt;10,IF(AND(ISNUMBER('Test Sample Data'!M94),'Test Sample Data'!M94&lt;$C$101,'Test Sample Data'!M94&gt;0),'Test Sample Data'!M94,$C$101),""))</f>
        <v/>
      </c>
      <c r="N95" s="113" t="str">
        <f>IF('Test Sample Data'!N94="","",IF(SUM('Test Sample Data'!N$3:N$98)&gt;10,IF(AND(ISNUMBER('Test Sample Data'!N94),'Test Sample Data'!N94&lt;$C$101,'Test Sample Data'!N94&gt;0),'Test Sample Data'!N94,$C$101),""))</f>
        <v/>
      </c>
      <c r="O95" s="112" t="str">
        <f>'miRNA Table'!C94</f>
        <v>RNU6-6P</v>
      </c>
      <c r="P95" s="112" t="s">
        <v>118</v>
      </c>
      <c r="Q95" s="113">
        <f>IF('Control Sample Data'!C94="","",IF(SUM('Control Sample Data'!C$3:C$98)&gt;10,IF(AND(ISNUMBER('Control Sample Data'!C94),'Control Sample Data'!C94&lt;$C$101,'Control Sample Data'!C94&gt;0),'Control Sample Data'!C94,$C$101),""))</f>
        <v>21.19</v>
      </c>
      <c r="R95" s="113">
        <f>IF('Control Sample Data'!D94="","",IF(SUM('Control Sample Data'!D$3:D$98)&gt;10,IF(AND(ISNUMBER('Control Sample Data'!D94),'Control Sample Data'!D94&lt;$C$101,'Control Sample Data'!D94&gt;0),'Control Sample Data'!D94,$C$101),""))</f>
        <v>21.15</v>
      </c>
      <c r="S95" s="113">
        <f>IF('Control Sample Data'!E94="","",IF(SUM('Control Sample Data'!E$3:E$98)&gt;10,IF(AND(ISNUMBER('Control Sample Data'!E94),'Control Sample Data'!E94&lt;$C$101,'Control Sample Data'!E94&gt;0),'Control Sample Data'!E94,$C$101),""))</f>
        <v>21.43</v>
      </c>
      <c r="T95" s="113" t="str">
        <f>IF('Control Sample Data'!F94="","",IF(SUM('Control Sample Data'!F$3:F$98)&gt;10,IF(AND(ISNUMBER('Control Sample Data'!F94),'Control Sample Data'!F94&lt;$C$101,'Control Sample Data'!F94&gt;0),'Control Sample Data'!F94,$C$101),""))</f>
        <v/>
      </c>
      <c r="U95" s="113" t="str">
        <f>IF('Control Sample Data'!G94="","",IF(SUM('Control Sample Data'!G$3:G$98)&gt;10,IF(AND(ISNUMBER('Control Sample Data'!G94),'Control Sample Data'!G94&lt;$C$101,'Control Sample Data'!G94&gt;0),'Control Sample Data'!G94,$C$101),""))</f>
        <v/>
      </c>
      <c r="V95" s="113" t="str">
        <f>IF('Control Sample Data'!H94="","",IF(SUM('Control Sample Data'!H$3:H$98)&gt;10,IF(AND(ISNUMBER('Control Sample Data'!H94),'Control Sample Data'!H94&lt;$C$101,'Control Sample Data'!H94&gt;0),'Control Sample Data'!H94,$C$101),""))</f>
        <v/>
      </c>
      <c r="W95" s="113" t="str">
        <f>IF('Control Sample Data'!I94="","",IF(SUM('Control Sample Data'!I$3:I$98)&gt;10,IF(AND(ISNUMBER('Control Sample Data'!I94),'Control Sample Data'!I94&lt;$C$101,'Control Sample Data'!I94&gt;0),'Control Sample Data'!I94,$C$101),""))</f>
        <v/>
      </c>
      <c r="X95" s="113" t="str">
        <f>IF('Control Sample Data'!J94="","",IF(SUM('Control Sample Data'!J$3:J$98)&gt;10,IF(AND(ISNUMBER('Control Sample Data'!J94),'Control Sample Data'!J94&lt;$C$101,'Control Sample Data'!J94&gt;0),'Control Sample Data'!J94,$C$101),""))</f>
        <v/>
      </c>
      <c r="Y95" s="113" t="str">
        <f>IF('Control Sample Data'!K94="","",IF(SUM('Control Sample Data'!K$3:K$98)&gt;10,IF(AND(ISNUMBER('Control Sample Data'!K94),'Control Sample Data'!K94&lt;$C$101,'Control Sample Data'!K94&gt;0),'Control Sample Data'!K94,$C$101),""))</f>
        <v/>
      </c>
      <c r="Z95" s="113" t="str">
        <f>IF('Control Sample Data'!L94="","",IF(SUM('Control Sample Data'!L$3:L$98)&gt;10,IF(AND(ISNUMBER('Control Sample Data'!L94),'Control Sample Data'!L94&lt;$C$101,'Control Sample Data'!L94&gt;0),'Control Sample Data'!L94,$C$101),""))</f>
        <v/>
      </c>
      <c r="AA95" s="113" t="str">
        <f>IF('Control Sample Data'!M94="","",IF(SUM('Control Sample Data'!M$3:M$98)&gt;10,IF(AND(ISNUMBER('Control Sample Data'!M94),'Control Sample Data'!M94&lt;$C$101,'Control Sample Data'!M94&gt;0),'Control Sample Data'!M94,$C$101),""))</f>
        <v/>
      </c>
      <c r="AB95" s="144" t="str">
        <f>IF('Control Sample Data'!N94="","",IF(SUM('Control Sample Data'!N$3:N$98)&gt;10,IF(AND(ISNUMBER('Control Sample Data'!N94),'Control Sample Data'!N94&lt;$C$101,'Control Sample Data'!N94&gt;0),'Control Sample Data'!N94,$C$101),""))</f>
        <v/>
      </c>
      <c r="AC95" s="147">
        <f>IF(C95="","",IF(AND('miRNA Table'!$F$4="YES",'miRNA Table'!$F$6="YES"),C95-C$103,C95))</f>
        <v>19.98</v>
      </c>
      <c r="AD95" s="148">
        <f>IF(D95="","",IF(AND('miRNA Table'!$F$4="YES",'miRNA Table'!$F$6="YES"),D95-D$103,D95))</f>
        <v>20.23</v>
      </c>
      <c r="AE95" s="148">
        <f>IF(E95="","",IF(AND('miRNA Table'!$F$4="YES",'miRNA Table'!$F$6="YES"),E95-E$103,E95))</f>
        <v>20.09</v>
      </c>
      <c r="AF95" s="148" t="str">
        <f>IF(F95="","",IF(AND('miRNA Table'!$F$4="YES",'miRNA Table'!$F$6="YES"),F95-F$103,F95))</f>
        <v/>
      </c>
      <c r="AG95" s="148" t="str">
        <f>IF(G95="","",IF(AND('miRNA Table'!$F$4="YES",'miRNA Table'!$F$6="YES"),G95-G$103,G95))</f>
        <v/>
      </c>
      <c r="AH95" s="148" t="str">
        <f>IF(H95="","",IF(AND('miRNA Table'!$F$4="YES",'miRNA Table'!$F$6="YES"),H95-H$103,H95))</f>
        <v/>
      </c>
      <c r="AI95" s="148" t="str">
        <f>IF(I95="","",IF(AND('miRNA Table'!$F$4="YES",'miRNA Table'!$F$6="YES"),I95-I$103,I95))</f>
        <v/>
      </c>
      <c r="AJ95" s="148" t="str">
        <f>IF(J95="","",IF(AND('miRNA Table'!$F$4="YES",'miRNA Table'!$F$6="YES"),J95-J$103,J95))</f>
        <v/>
      </c>
      <c r="AK95" s="148" t="str">
        <f>IF(K95="","",IF(AND('miRNA Table'!$F$4="YES",'miRNA Table'!$F$6="YES"),K95-K$103,K95))</f>
        <v/>
      </c>
      <c r="AL95" s="148" t="str">
        <f>IF(L95="","",IF(AND('miRNA Table'!$F$4="YES",'miRNA Table'!$F$6="YES"),L95-L$103,L95))</f>
        <v/>
      </c>
      <c r="AM95" s="148" t="str">
        <f>IF(M95="","",IF(AND('miRNA Table'!$F$4="YES",'miRNA Table'!$F$6="YES"),M95-M$103,M95))</f>
        <v/>
      </c>
      <c r="AN95" s="149" t="str">
        <f>IF(N95="","",IF(AND('miRNA Table'!$F$4="YES",'miRNA Table'!$F$6="YES"),N95-N$103,N95))</f>
        <v/>
      </c>
      <c r="AO95" s="147">
        <f>IF(Q95="","",IF(AND('miRNA Table'!$F$4="YES",'miRNA Table'!$F$6="YES"),Q95-Q$103,Q95))</f>
        <v>21.19</v>
      </c>
      <c r="AP95" s="148">
        <f>IF(R95="","",IF(AND('miRNA Table'!$F$4="YES",'miRNA Table'!$F$6="YES"),R95-R$103,R95))</f>
        <v>21.15</v>
      </c>
      <c r="AQ95" s="148">
        <f>IF(S95="","",IF(AND('miRNA Table'!$F$4="YES",'miRNA Table'!$F$6="YES"),S95-S$103,S95))</f>
        <v>21.43</v>
      </c>
      <c r="AR95" s="148" t="str">
        <f>IF(T95="","",IF(AND('miRNA Table'!$F$4="YES",'miRNA Table'!$F$6="YES"),T95-T$103,T95))</f>
        <v/>
      </c>
      <c r="AS95" s="148" t="str">
        <f>IF(U95="","",IF(AND('miRNA Table'!$F$4="YES",'miRNA Table'!$F$6="YES"),U95-U$103,U95))</f>
        <v/>
      </c>
      <c r="AT95" s="148" t="str">
        <f>IF(V95="","",IF(AND('miRNA Table'!$F$4="YES",'miRNA Table'!$F$6="YES"),V95-V$103,V95))</f>
        <v/>
      </c>
      <c r="AU95" s="148" t="str">
        <f>IF(W95="","",IF(AND('miRNA Table'!$F$4="YES",'miRNA Table'!$F$6="YES"),W95-W$103,W95))</f>
        <v/>
      </c>
      <c r="AV95" s="148" t="str">
        <f>IF(X95="","",IF(AND('miRNA Table'!$F$4="YES",'miRNA Table'!$F$6="YES"),X95-X$103,X95))</f>
        <v/>
      </c>
      <c r="AW95" s="148" t="str">
        <f>IF(Y95="","",IF(AND('miRNA Table'!$F$4="YES",'miRNA Table'!$F$6="YES"),Y95-Y$103,Y95))</f>
        <v/>
      </c>
      <c r="AX95" s="148" t="str">
        <f>IF(Z95="","",IF(AND('miRNA Table'!$F$4="YES",'miRNA Table'!$F$6="YES"),Z95-Z$103,Z95))</f>
        <v/>
      </c>
      <c r="AY95" s="148" t="str">
        <f>IF(AA95="","",IF(AND('miRNA Table'!$F$4="YES",'miRNA Table'!$F$6="YES"),AA95-AA$103,AA95))</f>
        <v/>
      </c>
      <c r="AZ95" s="149" t="str">
        <f>IF(AB95="","",IF(AND('miRNA Table'!$F$4="YES",'miRNA Table'!$F$6="YES"),AB95-AB$103,AB95))</f>
        <v/>
      </c>
      <c r="BY95" s="111" t="str">
        <f t="shared" si="77"/>
        <v>RNU6-6P</v>
      </c>
      <c r="BZ95" s="112" t="s">
        <v>118</v>
      </c>
      <c r="CA95" s="113">
        <f t="shared" si="78"/>
        <v>0.44833333333333059</v>
      </c>
      <c r="CB95" s="113">
        <f t="shared" si="79"/>
        <v>0.60333333333333172</v>
      </c>
      <c r="CC95" s="113">
        <f t="shared" si="80"/>
        <v>0.50666666666666771</v>
      </c>
      <c r="CD95" s="113" t="str">
        <f t="shared" si="81"/>
        <v/>
      </c>
      <c r="CE95" s="113" t="str">
        <f t="shared" si="82"/>
        <v/>
      </c>
      <c r="CF95" s="113" t="str">
        <f t="shared" si="83"/>
        <v/>
      </c>
      <c r="CG95" s="113" t="str">
        <f t="shared" si="84"/>
        <v/>
      </c>
      <c r="CH95" s="113" t="str">
        <f t="shared" si="85"/>
        <v/>
      </c>
      <c r="CI95" s="113" t="str">
        <f t="shared" si="86"/>
        <v/>
      </c>
      <c r="CJ95" s="113" t="str">
        <f t="shared" si="87"/>
        <v/>
      </c>
      <c r="CK95" s="113" t="str">
        <f t="shared" si="88"/>
        <v/>
      </c>
      <c r="CL95" s="113" t="str">
        <f t="shared" si="89"/>
        <v/>
      </c>
      <c r="CM95" s="113">
        <f t="shared" si="90"/>
        <v>1.336666666666666</v>
      </c>
      <c r="CN95" s="113">
        <f t="shared" si="91"/>
        <v>1.418333333333333</v>
      </c>
      <c r="CO95" s="113">
        <f t="shared" si="92"/>
        <v>1.5350000000000001</v>
      </c>
      <c r="CP95" s="113" t="str">
        <f t="shared" si="93"/>
        <v/>
      </c>
      <c r="CQ95" s="113" t="str">
        <f t="shared" si="94"/>
        <v/>
      </c>
      <c r="CR95" s="113" t="str">
        <f t="shared" si="95"/>
        <v/>
      </c>
      <c r="CS95" s="113" t="str">
        <f t="shared" si="96"/>
        <v/>
      </c>
      <c r="CT95" s="113" t="str">
        <f t="shared" si="97"/>
        <v/>
      </c>
      <c r="CU95" s="113" t="str">
        <f t="shared" si="98"/>
        <v/>
      </c>
      <c r="CV95" s="113" t="str">
        <f t="shared" si="99"/>
        <v/>
      </c>
      <c r="CW95" s="113" t="str">
        <f t="shared" si="100"/>
        <v/>
      </c>
      <c r="CX95" s="113" t="str">
        <f t="shared" si="101"/>
        <v/>
      </c>
      <c r="CY95" s="80">
        <f t="shared" si="102"/>
        <v>0.51944444444444338</v>
      </c>
      <c r="CZ95" s="80">
        <f t="shared" si="103"/>
        <v>1.4299999999999997</v>
      </c>
      <c r="DA95" s="114" t="str">
        <f t="shared" si="104"/>
        <v>RNU6-6P</v>
      </c>
      <c r="DB95" s="112" t="s">
        <v>213</v>
      </c>
      <c r="DC95" s="115">
        <f t="shared" si="67"/>
        <v>0.73288902571033554</v>
      </c>
      <c r="DD95" s="115">
        <f t="shared" si="68"/>
        <v>0.65823135972181779</v>
      </c>
      <c r="DE95" s="115">
        <f t="shared" si="69"/>
        <v>0.70384679201699429</v>
      </c>
      <c r="DF95" s="115" t="str">
        <f t="shared" si="70"/>
        <v/>
      </c>
      <c r="DG95" s="115" t="str">
        <f t="shared" si="71"/>
        <v/>
      </c>
      <c r="DH95" s="115" t="str">
        <f t="shared" si="72"/>
        <v/>
      </c>
      <c r="DI95" s="115" t="str">
        <f t="shared" si="73"/>
        <v/>
      </c>
      <c r="DJ95" s="115" t="str">
        <f t="shared" si="74"/>
        <v/>
      </c>
      <c r="DK95" s="115" t="str">
        <f t="shared" si="75"/>
        <v/>
      </c>
      <c r="DL95" s="115" t="str">
        <f t="shared" si="76"/>
        <v/>
      </c>
      <c r="DM95" s="115" t="str">
        <f t="shared" si="105"/>
        <v/>
      </c>
      <c r="DN95" s="115" t="str">
        <f t="shared" si="106"/>
        <v/>
      </c>
      <c r="DO95" s="115">
        <f t="shared" si="110"/>
        <v>0.39593440263986002</v>
      </c>
      <c r="DP95" s="115">
        <f t="shared" si="110"/>
        <v>0.3741442910239911</v>
      </c>
      <c r="DQ95" s="115">
        <f t="shared" si="110"/>
        <v>0.34507933834915727</v>
      </c>
      <c r="DR95" s="115" t="str">
        <f t="shared" si="110"/>
        <v/>
      </c>
      <c r="DS95" s="115" t="str">
        <f t="shared" si="110"/>
        <v/>
      </c>
      <c r="DT95" s="115" t="str">
        <f t="shared" si="110"/>
        <v/>
      </c>
      <c r="DU95" s="115" t="str">
        <f t="shared" si="110"/>
        <v/>
      </c>
      <c r="DV95" s="115" t="str">
        <f t="shared" si="110"/>
        <v/>
      </c>
      <c r="DW95" s="115" t="str">
        <f t="shared" si="111"/>
        <v/>
      </c>
      <c r="DX95" s="115" t="str">
        <f t="shared" si="111"/>
        <v/>
      </c>
      <c r="DY95" s="115" t="str">
        <f t="shared" si="107"/>
        <v/>
      </c>
      <c r="DZ95" s="115" t="str">
        <f t="shared" si="108"/>
        <v/>
      </c>
    </row>
    <row r="96" spans="1:130" ht="15" customHeight="1" x14ac:dyDescent="0.25">
      <c r="A96" s="119" t="str">
        <f>'miRNA Table'!C95</f>
        <v>miRTC</v>
      </c>
      <c r="B96" s="112" t="s">
        <v>119</v>
      </c>
      <c r="C96" s="113">
        <f>IF('Test Sample Data'!C95="","",IF(SUM('Test Sample Data'!C$3:C$98)&gt;10,IF(AND(ISNUMBER('Test Sample Data'!C95),'Test Sample Data'!C95&lt;$C$101,'Test Sample Data'!C95&gt;0),'Test Sample Data'!C95,$C$101),""))</f>
        <v>20.07</v>
      </c>
      <c r="D96" s="113">
        <f>IF('Test Sample Data'!D95="","",IF(SUM('Test Sample Data'!D$3:D$98)&gt;10,IF(AND(ISNUMBER('Test Sample Data'!D95),'Test Sample Data'!D95&lt;$C$101,'Test Sample Data'!D95&gt;0),'Test Sample Data'!D95,$C$101),""))</f>
        <v>20.21</v>
      </c>
      <c r="E96" s="113">
        <f>IF('Test Sample Data'!E95="","",IF(SUM('Test Sample Data'!E$3:E$98)&gt;10,IF(AND(ISNUMBER('Test Sample Data'!E95),'Test Sample Data'!E95&lt;$C$101,'Test Sample Data'!E95&gt;0),'Test Sample Data'!E95,$C$101),""))</f>
        <v>20.16</v>
      </c>
      <c r="F96" s="113" t="str">
        <f>IF('Test Sample Data'!F95="","",IF(SUM('Test Sample Data'!F$3:F$98)&gt;10,IF(AND(ISNUMBER('Test Sample Data'!F95),'Test Sample Data'!F95&lt;$C$101,'Test Sample Data'!F95&gt;0),'Test Sample Data'!F95,$C$101),""))</f>
        <v/>
      </c>
      <c r="G96" s="113" t="str">
        <f>IF('Test Sample Data'!G95="","",IF(SUM('Test Sample Data'!G$3:G$98)&gt;10,IF(AND(ISNUMBER('Test Sample Data'!G95),'Test Sample Data'!G95&lt;$C$101,'Test Sample Data'!G95&gt;0),'Test Sample Data'!G95,$C$101),""))</f>
        <v/>
      </c>
      <c r="H96" s="113" t="str">
        <f>IF('Test Sample Data'!H95="","",IF(SUM('Test Sample Data'!H$3:H$98)&gt;10,IF(AND(ISNUMBER('Test Sample Data'!H95),'Test Sample Data'!H95&lt;$C$101,'Test Sample Data'!H95&gt;0),'Test Sample Data'!H95,$C$101),""))</f>
        <v/>
      </c>
      <c r="I96" s="113" t="str">
        <f>IF('Test Sample Data'!I95="","",IF(SUM('Test Sample Data'!I$3:I$98)&gt;10,IF(AND(ISNUMBER('Test Sample Data'!I95),'Test Sample Data'!I95&lt;$C$101,'Test Sample Data'!I95&gt;0),'Test Sample Data'!I95,$C$101),""))</f>
        <v/>
      </c>
      <c r="J96" s="113" t="str">
        <f>IF('Test Sample Data'!J95="","",IF(SUM('Test Sample Data'!J$3:J$98)&gt;10,IF(AND(ISNUMBER('Test Sample Data'!J95),'Test Sample Data'!J95&lt;$C$101,'Test Sample Data'!J95&gt;0),'Test Sample Data'!J95,$C$101),""))</f>
        <v/>
      </c>
      <c r="K96" s="113" t="str">
        <f>IF('Test Sample Data'!K95="","",IF(SUM('Test Sample Data'!K$3:K$98)&gt;10,IF(AND(ISNUMBER('Test Sample Data'!K95),'Test Sample Data'!K95&lt;$C$101,'Test Sample Data'!K95&gt;0),'Test Sample Data'!K95,$C$101),""))</f>
        <v/>
      </c>
      <c r="L96" s="113" t="str">
        <f>IF('Test Sample Data'!L95="","",IF(SUM('Test Sample Data'!L$3:L$98)&gt;10,IF(AND(ISNUMBER('Test Sample Data'!L95),'Test Sample Data'!L95&lt;$C$101,'Test Sample Data'!L95&gt;0),'Test Sample Data'!L95,$C$101),""))</f>
        <v/>
      </c>
      <c r="M96" s="113" t="str">
        <f>IF('Test Sample Data'!M95="","",IF(SUM('Test Sample Data'!M$3:M$98)&gt;10,IF(AND(ISNUMBER('Test Sample Data'!M95),'Test Sample Data'!M95&lt;$C$101,'Test Sample Data'!M95&gt;0),'Test Sample Data'!M95,$C$101),""))</f>
        <v/>
      </c>
      <c r="N96" s="113" t="str">
        <f>IF('Test Sample Data'!N95="","",IF(SUM('Test Sample Data'!N$3:N$98)&gt;10,IF(AND(ISNUMBER('Test Sample Data'!N95),'Test Sample Data'!N95&lt;$C$101,'Test Sample Data'!N95&gt;0),'Test Sample Data'!N95,$C$101),""))</f>
        <v/>
      </c>
      <c r="O96" s="112" t="str">
        <f>'miRNA Table'!C95</f>
        <v>miRTC</v>
      </c>
      <c r="P96" s="112" t="s">
        <v>119</v>
      </c>
      <c r="Q96" s="113">
        <f>IF('Control Sample Data'!C95="","",IF(SUM('Control Sample Data'!C$3:C$98)&gt;10,IF(AND(ISNUMBER('Control Sample Data'!C95),'Control Sample Data'!C95&lt;$C$101,'Control Sample Data'!C95&gt;0),'Control Sample Data'!C95,$C$101),""))</f>
        <v>21.36</v>
      </c>
      <c r="R96" s="113">
        <f>IF('Control Sample Data'!D95="","",IF(SUM('Control Sample Data'!D$3:D$98)&gt;10,IF(AND(ISNUMBER('Control Sample Data'!D95),'Control Sample Data'!D95&lt;$C$101,'Control Sample Data'!D95&gt;0),'Control Sample Data'!D95,$C$101),""))</f>
        <v>21.23</v>
      </c>
      <c r="S96" s="113">
        <f>IF('Control Sample Data'!E95="","",IF(SUM('Control Sample Data'!E$3:E$98)&gt;10,IF(AND(ISNUMBER('Control Sample Data'!E95),'Control Sample Data'!E95&lt;$C$101,'Control Sample Data'!E95&gt;0),'Control Sample Data'!E95,$C$101),""))</f>
        <v>21.56</v>
      </c>
      <c r="T96" s="113" t="str">
        <f>IF('Control Sample Data'!F95="","",IF(SUM('Control Sample Data'!F$3:F$98)&gt;10,IF(AND(ISNUMBER('Control Sample Data'!F95),'Control Sample Data'!F95&lt;$C$101,'Control Sample Data'!F95&gt;0),'Control Sample Data'!F95,$C$101),""))</f>
        <v/>
      </c>
      <c r="U96" s="113" t="str">
        <f>IF('Control Sample Data'!G95="","",IF(SUM('Control Sample Data'!G$3:G$98)&gt;10,IF(AND(ISNUMBER('Control Sample Data'!G95),'Control Sample Data'!G95&lt;$C$101,'Control Sample Data'!G95&gt;0),'Control Sample Data'!G95,$C$101),""))</f>
        <v/>
      </c>
      <c r="V96" s="113" t="str">
        <f>IF('Control Sample Data'!H95="","",IF(SUM('Control Sample Data'!H$3:H$98)&gt;10,IF(AND(ISNUMBER('Control Sample Data'!H95),'Control Sample Data'!H95&lt;$C$101,'Control Sample Data'!H95&gt;0),'Control Sample Data'!H95,$C$101),""))</f>
        <v/>
      </c>
      <c r="W96" s="113" t="str">
        <f>IF('Control Sample Data'!I95="","",IF(SUM('Control Sample Data'!I$3:I$98)&gt;10,IF(AND(ISNUMBER('Control Sample Data'!I95),'Control Sample Data'!I95&lt;$C$101,'Control Sample Data'!I95&gt;0),'Control Sample Data'!I95,$C$101),""))</f>
        <v/>
      </c>
      <c r="X96" s="113" t="str">
        <f>IF('Control Sample Data'!J95="","",IF(SUM('Control Sample Data'!J$3:J$98)&gt;10,IF(AND(ISNUMBER('Control Sample Data'!J95),'Control Sample Data'!J95&lt;$C$101,'Control Sample Data'!J95&gt;0),'Control Sample Data'!J95,$C$101),""))</f>
        <v/>
      </c>
      <c r="Y96" s="113" t="str">
        <f>IF('Control Sample Data'!K95="","",IF(SUM('Control Sample Data'!K$3:K$98)&gt;10,IF(AND(ISNUMBER('Control Sample Data'!K95),'Control Sample Data'!K95&lt;$C$101,'Control Sample Data'!K95&gt;0),'Control Sample Data'!K95,$C$101),""))</f>
        <v/>
      </c>
      <c r="Z96" s="113" t="str">
        <f>IF('Control Sample Data'!L95="","",IF(SUM('Control Sample Data'!L$3:L$98)&gt;10,IF(AND(ISNUMBER('Control Sample Data'!L95),'Control Sample Data'!L95&lt;$C$101,'Control Sample Data'!L95&gt;0),'Control Sample Data'!L95,$C$101),""))</f>
        <v/>
      </c>
      <c r="AA96" s="113" t="str">
        <f>IF('Control Sample Data'!M95="","",IF(SUM('Control Sample Data'!M$3:M$98)&gt;10,IF(AND(ISNUMBER('Control Sample Data'!M95),'Control Sample Data'!M95&lt;$C$101,'Control Sample Data'!M95&gt;0),'Control Sample Data'!M95,$C$101),""))</f>
        <v/>
      </c>
      <c r="AB96" s="144" t="str">
        <f>IF('Control Sample Data'!N95="","",IF(SUM('Control Sample Data'!N$3:N$98)&gt;10,IF(AND(ISNUMBER('Control Sample Data'!N95),'Control Sample Data'!N95&lt;$C$101,'Control Sample Data'!N95&gt;0),'Control Sample Data'!N95,$C$101),""))</f>
        <v/>
      </c>
      <c r="AC96" s="147">
        <f>IF(C96="","",IF(AND('miRNA Table'!$F$4="YES",'miRNA Table'!$F$6="YES"),C96-C$103,C96))</f>
        <v>20.07</v>
      </c>
      <c r="AD96" s="148">
        <f>IF(D96="","",IF(AND('miRNA Table'!$F$4="YES",'miRNA Table'!$F$6="YES"),D96-D$103,D96))</f>
        <v>20.21</v>
      </c>
      <c r="AE96" s="148">
        <f>IF(E96="","",IF(AND('miRNA Table'!$F$4="YES",'miRNA Table'!$F$6="YES"),E96-E$103,E96))</f>
        <v>20.16</v>
      </c>
      <c r="AF96" s="148" t="str">
        <f>IF(F96="","",IF(AND('miRNA Table'!$F$4="YES",'miRNA Table'!$F$6="YES"),F96-F$103,F96))</f>
        <v/>
      </c>
      <c r="AG96" s="148" t="str">
        <f>IF(G96="","",IF(AND('miRNA Table'!$F$4="YES",'miRNA Table'!$F$6="YES"),G96-G$103,G96))</f>
        <v/>
      </c>
      <c r="AH96" s="148" t="str">
        <f>IF(H96="","",IF(AND('miRNA Table'!$F$4="YES",'miRNA Table'!$F$6="YES"),H96-H$103,H96))</f>
        <v/>
      </c>
      <c r="AI96" s="148" t="str">
        <f>IF(I96="","",IF(AND('miRNA Table'!$F$4="YES",'miRNA Table'!$F$6="YES"),I96-I$103,I96))</f>
        <v/>
      </c>
      <c r="AJ96" s="148" t="str">
        <f>IF(J96="","",IF(AND('miRNA Table'!$F$4="YES",'miRNA Table'!$F$6="YES"),J96-J$103,J96))</f>
        <v/>
      </c>
      <c r="AK96" s="148" t="str">
        <f>IF(K96="","",IF(AND('miRNA Table'!$F$4="YES",'miRNA Table'!$F$6="YES"),K96-K$103,K96))</f>
        <v/>
      </c>
      <c r="AL96" s="148" t="str">
        <f>IF(L96="","",IF(AND('miRNA Table'!$F$4="YES",'miRNA Table'!$F$6="YES"),L96-L$103,L96))</f>
        <v/>
      </c>
      <c r="AM96" s="148" t="str">
        <f>IF(M96="","",IF(AND('miRNA Table'!$F$4="YES",'miRNA Table'!$F$6="YES"),M96-M$103,M96))</f>
        <v/>
      </c>
      <c r="AN96" s="149" t="str">
        <f>IF(N96="","",IF(AND('miRNA Table'!$F$4="YES",'miRNA Table'!$F$6="YES"),N96-N$103,N96))</f>
        <v/>
      </c>
      <c r="AO96" s="147">
        <f>IF(Q96="","",IF(AND('miRNA Table'!$F$4="YES",'miRNA Table'!$F$6="YES"),Q96-Q$103,Q96))</f>
        <v>21.36</v>
      </c>
      <c r="AP96" s="148">
        <f>IF(R96="","",IF(AND('miRNA Table'!$F$4="YES",'miRNA Table'!$F$6="YES"),R96-R$103,R96))</f>
        <v>21.23</v>
      </c>
      <c r="AQ96" s="148">
        <f>IF(S96="","",IF(AND('miRNA Table'!$F$4="YES",'miRNA Table'!$F$6="YES"),S96-S$103,S96))</f>
        <v>21.56</v>
      </c>
      <c r="AR96" s="148" t="str">
        <f>IF(T96="","",IF(AND('miRNA Table'!$F$4="YES",'miRNA Table'!$F$6="YES"),T96-T$103,T96))</f>
        <v/>
      </c>
      <c r="AS96" s="148" t="str">
        <f>IF(U96="","",IF(AND('miRNA Table'!$F$4="YES",'miRNA Table'!$F$6="YES"),U96-U$103,U96))</f>
        <v/>
      </c>
      <c r="AT96" s="148" t="str">
        <f>IF(V96="","",IF(AND('miRNA Table'!$F$4="YES",'miRNA Table'!$F$6="YES"),V96-V$103,V96))</f>
        <v/>
      </c>
      <c r="AU96" s="148" t="str">
        <f>IF(W96="","",IF(AND('miRNA Table'!$F$4="YES",'miRNA Table'!$F$6="YES"),W96-W$103,W96))</f>
        <v/>
      </c>
      <c r="AV96" s="148" t="str">
        <f>IF(X96="","",IF(AND('miRNA Table'!$F$4="YES",'miRNA Table'!$F$6="YES"),X96-X$103,X96))</f>
        <v/>
      </c>
      <c r="AW96" s="148" t="str">
        <f>IF(Y96="","",IF(AND('miRNA Table'!$F$4="YES",'miRNA Table'!$F$6="YES"),Y96-Y$103,Y96))</f>
        <v/>
      </c>
      <c r="AX96" s="148" t="str">
        <f>IF(Z96="","",IF(AND('miRNA Table'!$F$4="YES",'miRNA Table'!$F$6="YES"),Z96-Z$103,Z96))</f>
        <v/>
      </c>
      <c r="AY96" s="148" t="str">
        <f>IF(AA96="","",IF(AND('miRNA Table'!$F$4="YES",'miRNA Table'!$F$6="YES"),AA96-AA$103,AA96))</f>
        <v/>
      </c>
      <c r="AZ96" s="149" t="str">
        <f>IF(AB96="","",IF(AND('miRNA Table'!$F$4="YES",'miRNA Table'!$F$6="YES"),AB96-AB$103,AB96))</f>
        <v/>
      </c>
      <c r="BY96" s="111" t="str">
        <f t="shared" si="77"/>
        <v>miRTC</v>
      </c>
      <c r="BZ96" s="112" t="s">
        <v>119</v>
      </c>
      <c r="CA96" s="113">
        <f t="shared" si="78"/>
        <v>0.53833333333333044</v>
      </c>
      <c r="CB96" s="113">
        <f t="shared" si="79"/>
        <v>0.58333333333333215</v>
      </c>
      <c r="CC96" s="113">
        <f t="shared" si="80"/>
        <v>0.57666666666666799</v>
      </c>
      <c r="CD96" s="113" t="str">
        <f t="shared" si="81"/>
        <v/>
      </c>
      <c r="CE96" s="113" t="str">
        <f t="shared" si="82"/>
        <v/>
      </c>
      <c r="CF96" s="113" t="str">
        <f t="shared" si="83"/>
        <v/>
      </c>
      <c r="CG96" s="113" t="str">
        <f t="shared" si="84"/>
        <v/>
      </c>
      <c r="CH96" s="113" t="str">
        <f t="shared" si="85"/>
        <v/>
      </c>
      <c r="CI96" s="113" t="str">
        <f t="shared" si="86"/>
        <v/>
      </c>
      <c r="CJ96" s="113" t="str">
        <f t="shared" si="87"/>
        <v/>
      </c>
      <c r="CK96" s="113" t="str">
        <f t="shared" si="88"/>
        <v/>
      </c>
      <c r="CL96" s="113" t="str">
        <f t="shared" si="89"/>
        <v/>
      </c>
      <c r="CM96" s="113">
        <f t="shared" si="90"/>
        <v>1.5066666666666642</v>
      </c>
      <c r="CN96" s="113">
        <f t="shared" si="91"/>
        <v>1.4983333333333348</v>
      </c>
      <c r="CO96" s="113">
        <f t="shared" si="92"/>
        <v>1.6649999999999991</v>
      </c>
      <c r="CP96" s="113" t="str">
        <f t="shared" si="93"/>
        <v/>
      </c>
      <c r="CQ96" s="113" t="str">
        <f t="shared" si="94"/>
        <v/>
      </c>
      <c r="CR96" s="113" t="str">
        <f t="shared" si="95"/>
        <v/>
      </c>
      <c r="CS96" s="113" t="str">
        <f t="shared" si="96"/>
        <v/>
      </c>
      <c r="CT96" s="113" t="str">
        <f t="shared" si="97"/>
        <v/>
      </c>
      <c r="CU96" s="113" t="str">
        <f t="shared" si="98"/>
        <v/>
      </c>
      <c r="CV96" s="113" t="str">
        <f t="shared" si="99"/>
        <v/>
      </c>
      <c r="CW96" s="113" t="str">
        <f t="shared" si="100"/>
        <v/>
      </c>
      <c r="CX96" s="113" t="str">
        <f t="shared" si="101"/>
        <v/>
      </c>
      <c r="CY96" s="80">
        <f t="shared" si="102"/>
        <v>0.56611111111111023</v>
      </c>
      <c r="CZ96" s="80">
        <f t="shared" si="103"/>
        <v>1.556666666666666</v>
      </c>
      <c r="DA96" s="114" t="str">
        <f t="shared" si="104"/>
        <v>miRTC</v>
      </c>
      <c r="DB96" s="112" t="s">
        <v>214</v>
      </c>
      <c r="DC96" s="115">
        <f t="shared" si="67"/>
        <v>0.68856591230415298</v>
      </c>
      <c r="DD96" s="115">
        <f t="shared" si="68"/>
        <v>0.66741992708501774</v>
      </c>
      <c r="DE96" s="115">
        <f t="shared" si="69"/>
        <v>0.67051119887671684</v>
      </c>
      <c r="DF96" s="115" t="str">
        <f t="shared" si="70"/>
        <v/>
      </c>
      <c r="DG96" s="115" t="str">
        <f t="shared" si="71"/>
        <v/>
      </c>
      <c r="DH96" s="115" t="str">
        <f t="shared" si="72"/>
        <v/>
      </c>
      <c r="DI96" s="115" t="str">
        <f t="shared" si="73"/>
        <v/>
      </c>
      <c r="DJ96" s="115" t="str">
        <f t="shared" si="74"/>
        <v/>
      </c>
      <c r="DK96" s="115" t="str">
        <f t="shared" si="75"/>
        <v/>
      </c>
      <c r="DL96" s="115" t="str">
        <f t="shared" si="76"/>
        <v/>
      </c>
      <c r="DM96" s="115" t="str">
        <f t="shared" si="105"/>
        <v/>
      </c>
      <c r="DN96" s="115" t="str">
        <f t="shared" si="106"/>
        <v/>
      </c>
      <c r="DO96" s="115">
        <f t="shared" si="110"/>
        <v>0.35192339600849804</v>
      </c>
      <c r="DP96" s="115">
        <f t="shared" si="110"/>
        <v>0.35396206750197301</v>
      </c>
      <c r="DQ96" s="115">
        <f t="shared" si="110"/>
        <v>0.31534435220781259</v>
      </c>
      <c r="DR96" s="115" t="str">
        <f t="shared" si="110"/>
        <v/>
      </c>
      <c r="DS96" s="115" t="str">
        <f t="shared" si="110"/>
        <v/>
      </c>
      <c r="DT96" s="115" t="str">
        <f t="shared" si="110"/>
        <v/>
      </c>
      <c r="DU96" s="115" t="str">
        <f t="shared" si="110"/>
        <v/>
      </c>
      <c r="DV96" s="115" t="str">
        <f t="shared" si="110"/>
        <v/>
      </c>
      <c r="DW96" s="115" t="str">
        <f t="shared" si="111"/>
        <v/>
      </c>
      <c r="DX96" s="115" t="str">
        <f t="shared" si="111"/>
        <v/>
      </c>
      <c r="DY96" s="115" t="str">
        <f t="shared" si="107"/>
        <v/>
      </c>
      <c r="DZ96" s="115" t="str">
        <f t="shared" si="108"/>
        <v/>
      </c>
    </row>
    <row r="97" spans="1:130" ht="15" customHeight="1" x14ac:dyDescent="0.25">
      <c r="A97" s="119" t="str">
        <f>'miRNA Table'!C96</f>
        <v>miRTC</v>
      </c>
      <c r="B97" s="112" t="s">
        <v>120</v>
      </c>
      <c r="C97" s="113">
        <f>IF('Test Sample Data'!C96="","",IF(SUM('Test Sample Data'!C$3:C$98)&gt;10,IF(AND(ISNUMBER('Test Sample Data'!C96),'Test Sample Data'!C96&lt;$C$101,'Test Sample Data'!C96&gt;0),'Test Sample Data'!C96,$C$101),""))</f>
        <v>18.350000000000001</v>
      </c>
      <c r="D97" s="113">
        <f>IF('Test Sample Data'!D96="","",IF(SUM('Test Sample Data'!D$3:D$98)&gt;10,IF(AND(ISNUMBER('Test Sample Data'!D96),'Test Sample Data'!D96&lt;$C$101,'Test Sample Data'!D96&gt;0),'Test Sample Data'!D96,$C$101),""))</f>
        <v>18.11</v>
      </c>
      <c r="E97" s="113">
        <f>IF('Test Sample Data'!E96="","",IF(SUM('Test Sample Data'!E$3:E$98)&gt;10,IF(AND(ISNUMBER('Test Sample Data'!E96),'Test Sample Data'!E96&lt;$C$101,'Test Sample Data'!E96&gt;0),'Test Sample Data'!E96,$C$101),""))</f>
        <v>18.100000000000001</v>
      </c>
      <c r="F97" s="113" t="str">
        <f>IF('Test Sample Data'!F96="","",IF(SUM('Test Sample Data'!F$3:F$98)&gt;10,IF(AND(ISNUMBER('Test Sample Data'!F96),'Test Sample Data'!F96&lt;$C$101,'Test Sample Data'!F96&gt;0),'Test Sample Data'!F96,$C$101),""))</f>
        <v/>
      </c>
      <c r="G97" s="113" t="str">
        <f>IF('Test Sample Data'!G96="","",IF(SUM('Test Sample Data'!G$3:G$98)&gt;10,IF(AND(ISNUMBER('Test Sample Data'!G96),'Test Sample Data'!G96&lt;$C$101,'Test Sample Data'!G96&gt;0),'Test Sample Data'!G96,$C$101),""))</f>
        <v/>
      </c>
      <c r="H97" s="113" t="str">
        <f>IF('Test Sample Data'!H96="","",IF(SUM('Test Sample Data'!H$3:H$98)&gt;10,IF(AND(ISNUMBER('Test Sample Data'!H96),'Test Sample Data'!H96&lt;$C$101,'Test Sample Data'!H96&gt;0),'Test Sample Data'!H96,$C$101),""))</f>
        <v/>
      </c>
      <c r="I97" s="113" t="str">
        <f>IF('Test Sample Data'!I96="","",IF(SUM('Test Sample Data'!I$3:I$98)&gt;10,IF(AND(ISNUMBER('Test Sample Data'!I96),'Test Sample Data'!I96&lt;$C$101,'Test Sample Data'!I96&gt;0),'Test Sample Data'!I96,$C$101),""))</f>
        <v/>
      </c>
      <c r="J97" s="113" t="str">
        <f>IF('Test Sample Data'!J96="","",IF(SUM('Test Sample Data'!J$3:J$98)&gt;10,IF(AND(ISNUMBER('Test Sample Data'!J96),'Test Sample Data'!J96&lt;$C$101,'Test Sample Data'!J96&gt;0),'Test Sample Data'!J96,$C$101),""))</f>
        <v/>
      </c>
      <c r="K97" s="113" t="str">
        <f>IF('Test Sample Data'!K96="","",IF(SUM('Test Sample Data'!K$3:K$98)&gt;10,IF(AND(ISNUMBER('Test Sample Data'!K96),'Test Sample Data'!K96&lt;$C$101,'Test Sample Data'!K96&gt;0),'Test Sample Data'!K96,$C$101),""))</f>
        <v/>
      </c>
      <c r="L97" s="113" t="str">
        <f>IF('Test Sample Data'!L96="","",IF(SUM('Test Sample Data'!L$3:L$98)&gt;10,IF(AND(ISNUMBER('Test Sample Data'!L96),'Test Sample Data'!L96&lt;$C$101,'Test Sample Data'!L96&gt;0),'Test Sample Data'!L96,$C$101),""))</f>
        <v/>
      </c>
      <c r="M97" s="113" t="str">
        <f>IF('Test Sample Data'!M96="","",IF(SUM('Test Sample Data'!M$3:M$98)&gt;10,IF(AND(ISNUMBER('Test Sample Data'!M96),'Test Sample Data'!M96&lt;$C$101,'Test Sample Data'!M96&gt;0),'Test Sample Data'!M96,$C$101),""))</f>
        <v/>
      </c>
      <c r="N97" s="113" t="str">
        <f>IF('Test Sample Data'!N96="","",IF(SUM('Test Sample Data'!N$3:N$98)&gt;10,IF(AND(ISNUMBER('Test Sample Data'!N96),'Test Sample Data'!N96&lt;$C$101,'Test Sample Data'!N96&gt;0),'Test Sample Data'!N96,$C$101),""))</f>
        <v/>
      </c>
      <c r="O97" s="112" t="str">
        <f>'miRNA Table'!C96</f>
        <v>miRTC</v>
      </c>
      <c r="P97" s="112" t="s">
        <v>120</v>
      </c>
      <c r="Q97" s="113">
        <f>IF('Control Sample Data'!C96="","",IF(SUM('Control Sample Data'!C$3:C$98)&gt;10,IF(AND(ISNUMBER('Control Sample Data'!C96),'Control Sample Data'!C96&lt;$C$101,'Control Sample Data'!C96&gt;0),'Control Sample Data'!C96,$C$101),""))</f>
        <v>17.510000000000002</v>
      </c>
      <c r="R97" s="113">
        <f>IF('Control Sample Data'!D96="","",IF(SUM('Control Sample Data'!D$3:D$98)&gt;10,IF(AND(ISNUMBER('Control Sample Data'!D96),'Control Sample Data'!D96&lt;$C$101,'Control Sample Data'!D96&gt;0),'Control Sample Data'!D96,$C$101),""))</f>
        <v>17.53</v>
      </c>
      <c r="S97" s="113">
        <f>IF('Control Sample Data'!E96="","",IF(SUM('Control Sample Data'!E$3:E$98)&gt;10,IF(AND(ISNUMBER('Control Sample Data'!E96),'Control Sample Data'!E96&lt;$C$101,'Control Sample Data'!E96&gt;0),'Control Sample Data'!E96,$C$101),""))</f>
        <v>17.61</v>
      </c>
      <c r="T97" s="113" t="str">
        <f>IF('Control Sample Data'!F96="","",IF(SUM('Control Sample Data'!F$3:F$98)&gt;10,IF(AND(ISNUMBER('Control Sample Data'!F96),'Control Sample Data'!F96&lt;$C$101,'Control Sample Data'!F96&gt;0),'Control Sample Data'!F96,$C$101),""))</f>
        <v/>
      </c>
      <c r="U97" s="113" t="str">
        <f>IF('Control Sample Data'!G96="","",IF(SUM('Control Sample Data'!G$3:G$98)&gt;10,IF(AND(ISNUMBER('Control Sample Data'!G96),'Control Sample Data'!G96&lt;$C$101,'Control Sample Data'!G96&gt;0),'Control Sample Data'!G96,$C$101),""))</f>
        <v/>
      </c>
      <c r="V97" s="113" t="str">
        <f>IF('Control Sample Data'!H96="","",IF(SUM('Control Sample Data'!H$3:H$98)&gt;10,IF(AND(ISNUMBER('Control Sample Data'!H96),'Control Sample Data'!H96&lt;$C$101,'Control Sample Data'!H96&gt;0),'Control Sample Data'!H96,$C$101),""))</f>
        <v/>
      </c>
      <c r="W97" s="113" t="str">
        <f>IF('Control Sample Data'!I96="","",IF(SUM('Control Sample Data'!I$3:I$98)&gt;10,IF(AND(ISNUMBER('Control Sample Data'!I96),'Control Sample Data'!I96&lt;$C$101,'Control Sample Data'!I96&gt;0),'Control Sample Data'!I96,$C$101),""))</f>
        <v/>
      </c>
      <c r="X97" s="113" t="str">
        <f>IF('Control Sample Data'!J96="","",IF(SUM('Control Sample Data'!J$3:J$98)&gt;10,IF(AND(ISNUMBER('Control Sample Data'!J96),'Control Sample Data'!J96&lt;$C$101,'Control Sample Data'!J96&gt;0),'Control Sample Data'!J96,$C$101),""))</f>
        <v/>
      </c>
      <c r="Y97" s="113" t="str">
        <f>IF('Control Sample Data'!K96="","",IF(SUM('Control Sample Data'!K$3:K$98)&gt;10,IF(AND(ISNUMBER('Control Sample Data'!K96),'Control Sample Data'!K96&lt;$C$101,'Control Sample Data'!K96&gt;0),'Control Sample Data'!K96,$C$101),""))</f>
        <v/>
      </c>
      <c r="Z97" s="113" t="str">
        <f>IF('Control Sample Data'!L96="","",IF(SUM('Control Sample Data'!L$3:L$98)&gt;10,IF(AND(ISNUMBER('Control Sample Data'!L96),'Control Sample Data'!L96&lt;$C$101,'Control Sample Data'!L96&gt;0),'Control Sample Data'!L96,$C$101),""))</f>
        <v/>
      </c>
      <c r="AA97" s="113" t="str">
        <f>IF('Control Sample Data'!M96="","",IF(SUM('Control Sample Data'!M$3:M$98)&gt;10,IF(AND(ISNUMBER('Control Sample Data'!M96),'Control Sample Data'!M96&lt;$C$101,'Control Sample Data'!M96&gt;0),'Control Sample Data'!M96,$C$101),""))</f>
        <v/>
      </c>
      <c r="AB97" s="144" t="str">
        <f>IF('Control Sample Data'!N96="","",IF(SUM('Control Sample Data'!N$3:N$98)&gt;10,IF(AND(ISNUMBER('Control Sample Data'!N96),'Control Sample Data'!N96&lt;$C$101,'Control Sample Data'!N96&gt;0),'Control Sample Data'!N96,$C$101),""))</f>
        <v/>
      </c>
      <c r="AC97" s="147">
        <f>IF(C97="","",IF(AND('miRNA Table'!$F$4="YES",'miRNA Table'!$F$6="YES"),C97-C$103,C97))</f>
        <v>18.350000000000001</v>
      </c>
      <c r="AD97" s="148">
        <f>IF(D97="","",IF(AND('miRNA Table'!$F$4="YES",'miRNA Table'!$F$6="YES"),D97-D$103,D97))</f>
        <v>18.11</v>
      </c>
      <c r="AE97" s="148">
        <f>IF(E97="","",IF(AND('miRNA Table'!$F$4="YES",'miRNA Table'!$F$6="YES"),E97-E$103,E97))</f>
        <v>18.100000000000001</v>
      </c>
      <c r="AF97" s="148" t="str">
        <f>IF(F97="","",IF(AND('miRNA Table'!$F$4="YES",'miRNA Table'!$F$6="YES"),F97-F$103,F97))</f>
        <v/>
      </c>
      <c r="AG97" s="148" t="str">
        <f>IF(G97="","",IF(AND('miRNA Table'!$F$4="YES",'miRNA Table'!$F$6="YES"),G97-G$103,G97))</f>
        <v/>
      </c>
      <c r="AH97" s="148" t="str">
        <f>IF(H97="","",IF(AND('miRNA Table'!$F$4="YES",'miRNA Table'!$F$6="YES"),H97-H$103,H97))</f>
        <v/>
      </c>
      <c r="AI97" s="148" t="str">
        <f>IF(I97="","",IF(AND('miRNA Table'!$F$4="YES",'miRNA Table'!$F$6="YES"),I97-I$103,I97))</f>
        <v/>
      </c>
      <c r="AJ97" s="148" t="str">
        <f>IF(J97="","",IF(AND('miRNA Table'!$F$4="YES",'miRNA Table'!$F$6="YES"),J97-J$103,J97))</f>
        <v/>
      </c>
      <c r="AK97" s="148" t="str">
        <f>IF(K97="","",IF(AND('miRNA Table'!$F$4="YES",'miRNA Table'!$F$6="YES"),K97-K$103,K97))</f>
        <v/>
      </c>
      <c r="AL97" s="148" t="str">
        <f>IF(L97="","",IF(AND('miRNA Table'!$F$4="YES",'miRNA Table'!$F$6="YES"),L97-L$103,L97))</f>
        <v/>
      </c>
      <c r="AM97" s="148" t="str">
        <f>IF(M97="","",IF(AND('miRNA Table'!$F$4="YES",'miRNA Table'!$F$6="YES"),M97-M$103,M97))</f>
        <v/>
      </c>
      <c r="AN97" s="149" t="str">
        <f>IF(N97="","",IF(AND('miRNA Table'!$F$4="YES",'miRNA Table'!$F$6="YES"),N97-N$103,N97))</f>
        <v/>
      </c>
      <c r="AO97" s="147">
        <f>IF(Q97="","",IF(AND('miRNA Table'!$F$4="YES",'miRNA Table'!$F$6="YES"),Q97-Q$103,Q97))</f>
        <v>17.510000000000002</v>
      </c>
      <c r="AP97" s="148">
        <f>IF(R97="","",IF(AND('miRNA Table'!$F$4="YES",'miRNA Table'!$F$6="YES"),R97-R$103,R97))</f>
        <v>17.53</v>
      </c>
      <c r="AQ97" s="148">
        <f>IF(S97="","",IF(AND('miRNA Table'!$F$4="YES",'miRNA Table'!$F$6="YES"),S97-S$103,S97))</f>
        <v>17.61</v>
      </c>
      <c r="AR97" s="148" t="str">
        <f>IF(T97="","",IF(AND('miRNA Table'!$F$4="YES",'miRNA Table'!$F$6="YES"),T97-T$103,T97))</f>
        <v/>
      </c>
      <c r="AS97" s="148" t="str">
        <f>IF(U97="","",IF(AND('miRNA Table'!$F$4="YES",'miRNA Table'!$F$6="YES"),U97-U$103,U97))</f>
        <v/>
      </c>
      <c r="AT97" s="148" t="str">
        <f>IF(V97="","",IF(AND('miRNA Table'!$F$4="YES",'miRNA Table'!$F$6="YES"),V97-V$103,V97))</f>
        <v/>
      </c>
      <c r="AU97" s="148" t="str">
        <f>IF(W97="","",IF(AND('miRNA Table'!$F$4="YES",'miRNA Table'!$F$6="YES"),W97-W$103,W97))</f>
        <v/>
      </c>
      <c r="AV97" s="148" t="str">
        <f>IF(X97="","",IF(AND('miRNA Table'!$F$4="YES",'miRNA Table'!$F$6="YES"),X97-X$103,X97))</f>
        <v/>
      </c>
      <c r="AW97" s="148" t="str">
        <f>IF(Y97="","",IF(AND('miRNA Table'!$F$4="YES",'miRNA Table'!$F$6="YES"),Y97-Y$103,Y97))</f>
        <v/>
      </c>
      <c r="AX97" s="148" t="str">
        <f>IF(Z97="","",IF(AND('miRNA Table'!$F$4="YES",'miRNA Table'!$F$6="YES"),Z97-Z$103,Z97))</f>
        <v/>
      </c>
      <c r="AY97" s="148" t="str">
        <f>IF(AA97="","",IF(AND('miRNA Table'!$F$4="YES",'miRNA Table'!$F$6="YES"),AA97-AA$103,AA97))</f>
        <v/>
      </c>
      <c r="AZ97" s="149" t="str">
        <f>IF(AB97="","",IF(AND('miRNA Table'!$F$4="YES",'miRNA Table'!$F$6="YES"),AB97-AB$103,AB97))</f>
        <v/>
      </c>
      <c r="BY97" s="111" t="str">
        <f t="shared" si="77"/>
        <v>miRTC</v>
      </c>
      <c r="BZ97" s="112" t="s">
        <v>120</v>
      </c>
      <c r="CA97" s="113">
        <f t="shared" si="78"/>
        <v>-1.1816666666666684</v>
      </c>
      <c r="CB97" s="113">
        <f t="shared" si="79"/>
        <v>-1.5166666666666693</v>
      </c>
      <c r="CC97" s="113">
        <f t="shared" si="80"/>
        <v>-1.4833333333333307</v>
      </c>
      <c r="CD97" s="113" t="str">
        <f t="shared" si="81"/>
        <v/>
      </c>
      <c r="CE97" s="113" t="str">
        <f t="shared" si="82"/>
        <v/>
      </c>
      <c r="CF97" s="113" t="str">
        <f t="shared" si="83"/>
        <v/>
      </c>
      <c r="CG97" s="113" t="str">
        <f t="shared" si="84"/>
        <v/>
      </c>
      <c r="CH97" s="113" t="str">
        <f t="shared" si="85"/>
        <v/>
      </c>
      <c r="CI97" s="113" t="str">
        <f t="shared" si="86"/>
        <v/>
      </c>
      <c r="CJ97" s="113" t="str">
        <f t="shared" si="87"/>
        <v/>
      </c>
      <c r="CK97" s="113" t="str">
        <f t="shared" si="88"/>
        <v/>
      </c>
      <c r="CL97" s="113" t="str">
        <f t="shared" si="89"/>
        <v/>
      </c>
      <c r="CM97" s="113">
        <f t="shared" si="90"/>
        <v>-2.3433333333333337</v>
      </c>
      <c r="CN97" s="113">
        <f t="shared" si="91"/>
        <v>-2.2016666666666644</v>
      </c>
      <c r="CO97" s="113">
        <f t="shared" si="92"/>
        <v>-2.2850000000000001</v>
      </c>
      <c r="CP97" s="113" t="str">
        <f t="shared" si="93"/>
        <v/>
      </c>
      <c r="CQ97" s="113" t="str">
        <f t="shared" si="94"/>
        <v/>
      </c>
      <c r="CR97" s="113" t="str">
        <f t="shared" si="95"/>
        <v/>
      </c>
      <c r="CS97" s="113" t="str">
        <f t="shared" si="96"/>
        <v/>
      </c>
      <c r="CT97" s="113" t="str">
        <f t="shared" si="97"/>
        <v/>
      </c>
      <c r="CU97" s="113" t="str">
        <f t="shared" si="98"/>
        <v/>
      </c>
      <c r="CV97" s="113" t="str">
        <f t="shared" si="99"/>
        <v/>
      </c>
      <c r="CW97" s="113" t="str">
        <f t="shared" si="100"/>
        <v/>
      </c>
      <c r="CX97" s="113" t="str">
        <f t="shared" si="101"/>
        <v/>
      </c>
      <c r="CY97" s="80">
        <f t="shared" si="102"/>
        <v>-1.3938888888888894</v>
      </c>
      <c r="CZ97" s="80">
        <f t="shared" si="103"/>
        <v>-2.276666666666666</v>
      </c>
      <c r="DA97" s="114" t="str">
        <f t="shared" si="104"/>
        <v>miRTC</v>
      </c>
      <c r="DB97" s="112" t="s">
        <v>215</v>
      </c>
      <c r="DC97" s="115">
        <f t="shared" si="67"/>
        <v>2.2683868006814061</v>
      </c>
      <c r="DD97" s="115">
        <f t="shared" si="68"/>
        <v>2.8612918648705219</v>
      </c>
      <c r="DE97" s="115">
        <f t="shared" si="69"/>
        <v>2.7959398683580332</v>
      </c>
      <c r="DF97" s="115" t="str">
        <f t="shared" si="70"/>
        <v/>
      </c>
      <c r="DG97" s="115" t="str">
        <f t="shared" si="71"/>
        <v/>
      </c>
      <c r="DH97" s="115" t="str">
        <f t="shared" si="72"/>
        <v/>
      </c>
      <c r="DI97" s="115" t="str">
        <f t="shared" si="73"/>
        <v/>
      </c>
      <c r="DJ97" s="115" t="str">
        <f t="shared" si="74"/>
        <v/>
      </c>
      <c r="DK97" s="115" t="str">
        <f t="shared" si="75"/>
        <v/>
      </c>
      <c r="DL97" s="115" t="str">
        <f t="shared" si="76"/>
        <v/>
      </c>
      <c r="DM97" s="115" t="str">
        <f t="shared" si="105"/>
        <v/>
      </c>
      <c r="DN97" s="115" t="str">
        <f t="shared" si="106"/>
        <v/>
      </c>
      <c r="DO97" s="115">
        <f t="shared" si="110"/>
        <v>5.0747379752997235</v>
      </c>
      <c r="DP97" s="115">
        <f t="shared" si="110"/>
        <v>4.6001046007629602</v>
      </c>
      <c r="DQ97" s="115">
        <f t="shared" si="110"/>
        <v>4.8736410547007649</v>
      </c>
      <c r="DR97" s="115" t="str">
        <f t="shared" si="110"/>
        <v/>
      </c>
      <c r="DS97" s="115" t="str">
        <f t="shared" si="110"/>
        <v/>
      </c>
      <c r="DT97" s="115" t="str">
        <f t="shared" si="110"/>
        <v/>
      </c>
      <c r="DU97" s="115" t="str">
        <f t="shared" si="110"/>
        <v/>
      </c>
      <c r="DV97" s="115" t="str">
        <f t="shared" si="110"/>
        <v/>
      </c>
      <c r="DW97" s="115" t="str">
        <f t="shared" si="111"/>
        <v/>
      </c>
      <c r="DX97" s="115" t="str">
        <f t="shared" si="111"/>
        <v/>
      </c>
      <c r="DY97" s="115" t="str">
        <f t="shared" si="107"/>
        <v/>
      </c>
      <c r="DZ97" s="115" t="str">
        <f t="shared" si="108"/>
        <v/>
      </c>
    </row>
    <row r="98" spans="1:130" ht="15" customHeight="1" x14ac:dyDescent="0.25">
      <c r="A98" s="119" t="str">
        <f>'miRNA Table'!C97</f>
        <v>PPC</v>
      </c>
      <c r="B98" s="112" t="s">
        <v>121</v>
      </c>
      <c r="C98" s="113">
        <f>IF('Test Sample Data'!C97="","",IF(SUM('Test Sample Data'!C$3:C$98)&gt;10,IF(AND(ISNUMBER('Test Sample Data'!C97),'Test Sample Data'!C97&lt;$C$101,'Test Sample Data'!C97&gt;0),'Test Sample Data'!C97,$C$101),""))</f>
        <v>18.190000000000001</v>
      </c>
      <c r="D98" s="113">
        <f>IF('Test Sample Data'!D97="","",IF(SUM('Test Sample Data'!D$3:D$98)&gt;10,IF(AND(ISNUMBER('Test Sample Data'!D97),'Test Sample Data'!D97&lt;$C$101,'Test Sample Data'!D97&gt;0),'Test Sample Data'!D97,$C$101),""))</f>
        <v>18.12</v>
      </c>
      <c r="E98" s="113">
        <f>IF('Test Sample Data'!E97="","",IF(SUM('Test Sample Data'!E$3:E$98)&gt;10,IF(AND(ISNUMBER('Test Sample Data'!E97),'Test Sample Data'!E97&lt;$C$101,'Test Sample Data'!E97&gt;0),'Test Sample Data'!E97,$C$101),""))</f>
        <v>18.09</v>
      </c>
      <c r="F98" s="113" t="str">
        <f>IF('Test Sample Data'!F97="","",IF(SUM('Test Sample Data'!F$3:F$98)&gt;10,IF(AND(ISNUMBER('Test Sample Data'!F97),'Test Sample Data'!F97&lt;$C$101,'Test Sample Data'!F97&gt;0),'Test Sample Data'!F97,$C$101),""))</f>
        <v/>
      </c>
      <c r="G98" s="113" t="str">
        <f>IF('Test Sample Data'!G97="","",IF(SUM('Test Sample Data'!G$3:G$98)&gt;10,IF(AND(ISNUMBER('Test Sample Data'!G97),'Test Sample Data'!G97&lt;$C$101,'Test Sample Data'!G97&gt;0),'Test Sample Data'!G97,$C$101),""))</f>
        <v/>
      </c>
      <c r="H98" s="113" t="str">
        <f>IF('Test Sample Data'!H97="","",IF(SUM('Test Sample Data'!H$3:H$98)&gt;10,IF(AND(ISNUMBER('Test Sample Data'!H97),'Test Sample Data'!H97&lt;$C$101,'Test Sample Data'!H97&gt;0),'Test Sample Data'!H97,$C$101),""))</f>
        <v/>
      </c>
      <c r="I98" s="113" t="str">
        <f>IF('Test Sample Data'!I97="","",IF(SUM('Test Sample Data'!I$3:I$98)&gt;10,IF(AND(ISNUMBER('Test Sample Data'!I97),'Test Sample Data'!I97&lt;$C$101,'Test Sample Data'!I97&gt;0),'Test Sample Data'!I97,$C$101),""))</f>
        <v/>
      </c>
      <c r="J98" s="113" t="str">
        <f>IF('Test Sample Data'!J97="","",IF(SUM('Test Sample Data'!J$3:J$98)&gt;10,IF(AND(ISNUMBER('Test Sample Data'!J97),'Test Sample Data'!J97&lt;$C$101,'Test Sample Data'!J97&gt;0),'Test Sample Data'!J97,$C$101),""))</f>
        <v/>
      </c>
      <c r="K98" s="113" t="str">
        <f>IF('Test Sample Data'!K97="","",IF(SUM('Test Sample Data'!K$3:K$98)&gt;10,IF(AND(ISNUMBER('Test Sample Data'!K97),'Test Sample Data'!K97&lt;$C$101,'Test Sample Data'!K97&gt;0),'Test Sample Data'!K97,$C$101),""))</f>
        <v/>
      </c>
      <c r="L98" s="113" t="str">
        <f>IF('Test Sample Data'!L97="","",IF(SUM('Test Sample Data'!L$3:L$98)&gt;10,IF(AND(ISNUMBER('Test Sample Data'!L97),'Test Sample Data'!L97&lt;$C$101,'Test Sample Data'!L97&gt;0),'Test Sample Data'!L97,$C$101),""))</f>
        <v/>
      </c>
      <c r="M98" s="113" t="str">
        <f>IF('Test Sample Data'!M97="","",IF(SUM('Test Sample Data'!M$3:M$98)&gt;10,IF(AND(ISNUMBER('Test Sample Data'!M97),'Test Sample Data'!M97&lt;$C$101,'Test Sample Data'!M97&gt;0),'Test Sample Data'!M97,$C$101),""))</f>
        <v/>
      </c>
      <c r="N98" s="113" t="str">
        <f>IF('Test Sample Data'!N97="","",IF(SUM('Test Sample Data'!N$3:N$98)&gt;10,IF(AND(ISNUMBER('Test Sample Data'!N97),'Test Sample Data'!N97&lt;$C$101,'Test Sample Data'!N97&gt;0),'Test Sample Data'!N97,$C$101),""))</f>
        <v/>
      </c>
      <c r="O98" s="112" t="str">
        <f>'miRNA Table'!C97</f>
        <v>PPC</v>
      </c>
      <c r="P98" s="112" t="s">
        <v>121</v>
      </c>
      <c r="Q98" s="113">
        <f>IF('Control Sample Data'!C97="","",IF(SUM('Control Sample Data'!C$3:C$98)&gt;10,IF(AND(ISNUMBER('Control Sample Data'!C97),'Control Sample Data'!C97&lt;$C$101,'Control Sample Data'!C97&gt;0),'Control Sample Data'!C97,$C$101),""))</f>
        <v>17.64</v>
      </c>
      <c r="R98" s="113">
        <f>IF('Control Sample Data'!D97="","",IF(SUM('Control Sample Data'!D$3:D$98)&gt;10,IF(AND(ISNUMBER('Control Sample Data'!D97),'Control Sample Data'!D97&lt;$C$101,'Control Sample Data'!D97&gt;0),'Control Sample Data'!D97,$C$101),""))</f>
        <v>17.41</v>
      </c>
      <c r="S98" s="113">
        <f>IF('Control Sample Data'!E97="","",IF(SUM('Control Sample Data'!E$3:E$98)&gt;10,IF(AND(ISNUMBER('Control Sample Data'!E97),'Control Sample Data'!E97&lt;$C$101,'Control Sample Data'!E97&gt;0),'Control Sample Data'!E97,$C$101),""))</f>
        <v>17.54</v>
      </c>
      <c r="T98" s="113" t="str">
        <f>IF('Control Sample Data'!F97="","",IF(SUM('Control Sample Data'!F$3:F$98)&gt;10,IF(AND(ISNUMBER('Control Sample Data'!F97),'Control Sample Data'!F97&lt;$C$101,'Control Sample Data'!F97&gt;0),'Control Sample Data'!F97,$C$101),""))</f>
        <v/>
      </c>
      <c r="U98" s="113" t="str">
        <f>IF('Control Sample Data'!G97="","",IF(SUM('Control Sample Data'!G$3:G$98)&gt;10,IF(AND(ISNUMBER('Control Sample Data'!G97),'Control Sample Data'!G97&lt;$C$101,'Control Sample Data'!G97&gt;0),'Control Sample Data'!G97,$C$101),""))</f>
        <v/>
      </c>
      <c r="V98" s="113" t="str">
        <f>IF('Control Sample Data'!H97="","",IF(SUM('Control Sample Data'!H$3:H$98)&gt;10,IF(AND(ISNUMBER('Control Sample Data'!H97),'Control Sample Data'!H97&lt;$C$101,'Control Sample Data'!H97&gt;0),'Control Sample Data'!H97,$C$101),""))</f>
        <v/>
      </c>
      <c r="W98" s="113" t="str">
        <f>IF('Control Sample Data'!I97="","",IF(SUM('Control Sample Data'!I$3:I$98)&gt;10,IF(AND(ISNUMBER('Control Sample Data'!I97),'Control Sample Data'!I97&lt;$C$101,'Control Sample Data'!I97&gt;0),'Control Sample Data'!I97,$C$101),""))</f>
        <v/>
      </c>
      <c r="X98" s="113" t="str">
        <f>IF('Control Sample Data'!J97="","",IF(SUM('Control Sample Data'!J$3:J$98)&gt;10,IF(AND(ISNUMBER('Control Sample Data'!J97),'Control Sample Data'!J97&lt;$C$101,'Control Sample Data'!J97&gt;0),'Control Sample Data'!J97,$C$101),""))</f>
        <v/>
      </c>
      <c r="Y98" s="113" t="str">
        <f>IF('Control Sample Data'!K97="","",IF(SUM('Control Sample Data'!K$3:K$98)&gt;10,IF(AND(ISNUMBER('Control Sample Data'!K97),'Control Sample Data'!K97&lt;$C$101,'Control Sample Data'!K97&gt;0),'Control Sample Data'!K97,$C$101),""))</f>
        <v/>
      </c>
      <c r="Z98" s="113" t="str">
        <f>IF('Control Sample Data'!L97="","",IF(SUM('Control Sample Data'!L$3:L$98)&gt;10,IF(AND(ISNUMBER('Control Sample Data'!L97),'Control Sample Data'!L97&lt;$C$101,'Control Sample Data'!L97&gt;0),'Control Sample Data'!L97,$C$101),""))</f>
        <v/>
      </c>
      <c r="AA98" s="113" t="str">
        <f>IF('Control Sample Data'!M97="","",IF(SUM('Control Sample Data'!M$3:M$98)&gt;10,IF(AND(ISNUMBER('Control Sample Data'!M97),'Control Sample Data'!M97&lt;$C$101,'Control Sample Data'!M97&gt;0),'Control Sample Data'!M97,$C$101),""))</f>
        <v/>
      </c>
      <c r="AB98" s="144" t="str">
        <f>IF('Control Sample Data'!N97="","",IF(SUM('Control Sample Data'!N$3:N$98)&gt;10,IF(AND(ISNUMBER('Control Sample Data'!N97),'Control Sample Data'!N97&lt;$C$101,'Control Sample Data'!N97&gt;0),'Control Sample Data'!N97,$C$101),""))</f>
        <v/>
      </c>
      <c r="AC98" s="147">
        <f>IF(C98="","",IF(AND('miRNA Table'!$F$4="YES",'miRNA Table'!$F$6="YES"),C98-C$103,C98))</f>
        <v>18.190000000000001</v>
      </c>
      <c r="AD98" s="148">
        <f>IF(D98="","",IF(AND('miRNA Table'!$F$4="YES",'miRNA Table'!$F$6="YES"),D98-D$103,D98))</f>
        <v>18.12</v>
      </c>
      <c r="AE98" s="148">
        <f>IF(E98="","",IF(AND('miRNA Table'!$F$4="YES",'miRNA Table'!$F$6="YES"),E98-E$103,E98))</f>
        <v>18.09</v>
      </c>
      <c r="AF98" s="148" t="str">
        <f>IF(F98="","",IF(AND('miRNA Table'!$F$4="YES",'miRNA Table'!$F$6="YES"),F98-F$103,F98))</f>
        <v/>
      </c>
      <c r="AG98" s="148" t="str">
        <f>IF(G98="","",IF(AND('miRNA Table'!$F$4="YES",'miRNA Table'!$F$6="YES"),G98-G$103,G98))</f>
        <v/>
      </c>
      <c r="AH98" s="148" t="str">
        <f>IF(H98="","",IF(AND('miRNA Table'!$F$4="YES",'miRNA Table'!$F$6="YES"),H98-H$103,H98))</f>
        <v/>
      </c>
      <c r="AI98" s="148" t="str">
        <f>IF(I98="","",IF(AND('miRNA Table'!$F$4="YES",'miRNA Table'!$F$6="YES"),I98-I$103,I98))</f>
        <v/>
      </c>
      <c r="AJ98" s="148" t="str">
        <f>IF(J98="","",IF(AND('miRNA Table'!$F$4="YES",'miRNA Table'!$F$6="YES"),J98-J$103,J98))</f>
        <v/>
      </c>
      <c r="AK98" s="148" t="str">
        <f>IF(K98="","",IF(AND('miRNA Table'!$F$4="YES",'miRNA Table'!$F$6="YES"),K98-K$103,K98))</f>
        <v/>
      </c>
      <c r="AL98" s="148" t="str">
        <f>IF(L98="","",IF(AND('miRNA Table'!$F$4="YES",'miRNA Table'!$F$6="YES"),L98-L$103,L98))</f>
        <v/>
      </c>
      <c r="AM98" s="148" t="str">
        <f>IF(M98="","",IF(AND('miRNA Table'!$F$4="YES",'miRNA Table'!$F$6="YES"),M98-M$103,M98))</f>
        <v/>
      </c>
      <c r="AN98" s="149" t="str">
        <f>IF(N98="","",IF(AND('miRNA Table'!$F$4="YES",'miRNA Table'!$F$6="YES"),N98-N$103,N98))</f>
        <v/>
      </c>
      <c r="AO98" s="147">
        <f>IF(Q98="","",IF(AND('miRNA Table'!$F$4="YES",'miRNA Table'!$F$6="YES"),Q98-Q$103,Q98))</f>
        <v>17.64</v>
      </c>
      <c r="AP98" s="148">
        <f>IF(R98="","",IF(AND('miRNA Table'!$F$4="YES",'miRNA Table'!$F$6="YES"),R98-R$103,R98))</f>
        <v>17.41</v>
      </c>
      <c r="AQ98" s="148">
        <f>IF(S98="","",IF(AND('miRNA Table'!$F$4="YES",'miRNA Table'!$F$6="YES"),S98-S$103,S98))</f>
        <v>17.54</v>
      </c>
      <c r="AR98" s="148" t="str">
        <f>IF(T98="","",IF(AND('miRNA Table'!$F$4="YES",'miRNA Table'!$F$6="YES"),T98-T$103,T98))</f>
        <v/>
      </c>
      <c r="AS98" s="148" t="str">
        <f>IF(U98="","",IF(AND('miRNA Table'!$F$4="YES",'miRNA Table'!$F$6="YES"),U98-U$103,U98))</f>
        <v/>
      </c>
      <c r="AT98" s="148" t="str">
        <f>IF(V98="","",IF(AND('miRNA Table'!$F$4="YES",'miRNA Table'!$F$6="YES"),V98-V$103,V98))</f>
        <v/>
      </c>
      <c r="AU98" s="148" t="str">
        <f>IF(W98="","",IF(AND('miRNA Table'!$F$4="YES",'miRNA Table'!$F$6="YES"),W98-W$103,W98))</f>
        <v/>
      </c>
      <c r="AV98" s="148" t="str">
        <f>IF(X98="","",IF(AND('miRNA Table'!$F$4="YES",'miRNA Table'!$F$6="YES"),X98-X$103,X98))</f>
        <v/>
      </c>
      <c r="AW98" s="148" t="str">
        <f>IF(Y98="","",IF(AND('miRNA Table'!$F$4="YES",'miRNA Table'!$F$6="YES"),Y98-Y$103,Y98))</f>
        <v/>
      </c>
      <c r="AX98" s="148" t="str">
        <f>IF(Z98="","",IF(AND('miRNA Table'!$F$4="YES",'miRNA Table'!$F$6="YES"),Z98-Z$103,Z98))</f>
        <v/>
      </c>
      <c r="AY98" s="148" t="str">
        <f>IF(AA98="","",IF(AND('miRNA Table'!$F$4="YES",'miRNA Table'!$F$6="YES"),AA98-AA$103,AA98))</f>
        <v/>
      </c>
      <c r="AZ98" s="149" t="str">
        <f>IF(AB98="","",IF(AND('miRNA Table'!$F$4="YES",'miRNA Table'!$F$6="YES"),AB98-AB$103,AB98))</f>
        <v/>
      </c>
      <c r="BY98" s="111" t="str">
        <f t="shared" si="77"/>
        <v>PPC</v>
      </c>
      <c r="BZ98" s="112" t="s">
        <v>121</v>
      </c>
      <c r="CA98" s="113">
        <f t="shared" si="78"/>
        <v>-1.3416666666666686</v>
      </c>
      <c r="CB98" s="113">
        <f t="shared" si="79"/>
        <v>-1.5066666666666677</v>
      </c>
      <c r="CC98" s="113">
        <f t="shared" si="80"/>
        <v>-1.4933333333333323</v>
      </c>
      <c r="CD98" s="113" t="str">
        <f t="shared" si="81"/>
        <v/>
      </c>
      <c r="CE98" s="113" t="str">
        <f t="shared" si="82"/>
        <v/>
      </c>
      <c r="CF98" s="113" t="str">
        <f t="shared" si="83"/>
        <v/>
      </c>
      <c r="CG98" s="113" t="str">
        <f t="shared" si="84"/>
        <v/>
      </c>
      <c r="CH98" s="113" t="str">
        <f t="shared" si="85"/>
        <v/>
      </c>
      <c r="CI98" s="113" t="str">
        <f t="shared" si="86"/>
        <v/>
      </c>
      <c r="CJ98" s="113" t="str">
        <f t="shared" si="87"/>
        <v/>
      </c>
      <c r="CK98" s="113" t="str">
        <f t="shared" si="88"/>
        <v/>
      </c>
      <c r="CL98" s="113" t="str">
        <f t="shared" si="89"/>
        <v/>
      </c>
      <c r="CM98" s="113">
        <f t="shared" si="90"/>
        <v>-2.2133333333333347</v>
      </c>
      <c r="CN98" s="113">
        <f t="shared" si="91"/>
        <v>-2.3216666666666654</v>
      </c>
      <c r="CO98" s="113">
        <f t="shared" si="92"/>
        <v>-2.3550000000000004</v>
      </c>
      <c r="CP98" s="113" t="str">
        <f t="shared" si="93"/>
        <v/>
      </c>
      <c r="CQ98" s="113" t="str">
        <f t="shared" si="94"/>
        <v/>
      </c>
      <c r="CR98" s="113" t="str">
        <f t="shared" si="95"/>
        <v/>
      </c>
      <c r="CS98" s="113" t="str">
        <f t="shared" si="96"/>
        <v/>
      </c>
      <c r="CT98" s="113" t="str">
        <f t="shared" si="97"/>
        <v/>
      </c>
      <c r="CU98" s="113" t="str">
        <f t="shared" si="98"/>
        <v/>
      </c>
      <c r="CV98" s="113" t="str">
        <f t="shared" si="99"/>
        <v/>
      </c>
      <c r="CW98" s="113" t="str">
        <f t="shared" si="100"/>
        <v/>
      </c>
      <c r="CX98" s="113" t="str">
        <f t="shared" si="101"/>
        <v/>
      </c>
      <c r="CY98" s="80">
        <f t="shared" si="102"/>
        <v>-1.4472222222222229</v>
      </c>
      <c r="CZ98" s="80">
        <f t="shared" si="103"/>
        <v>-2.2966666666666669</v>
      </c>
      <c r="DA98" s="114" t="str">
        <f t="shared" si="104"/>
        <v>PPC</v>
      </c>
      <c r="DB98" s="112" t="s">
        <v>216</v>
      </c>
      <c r="DC98" s="115">
        <f t="shared" si="67"/>
        <v>2.5344393965741276</v>
      </c>
      <c r="DD98" s="115">
        <f t="shared" si="68"/>
        <v>2.8415274782579534</v>
      </c>
      <c r="DE98" s="115">
        <f t="shared" si="69"/>
        <v>2.8153871680679767</v>
      </c>
      <c r="DF98" s="115" t="str">
        <f t="shared" si="70"/>
        <v/>
      </c>
      <c r="DG98" s="115" t="str">
        <f t="shared" si="71"/>
        <v/>
      </c>
      <c r="DH98" s="115" t="str">
        <f t="shared" si="72"/>
        <v/>
      </c>
      <c r="DI98" s="115" t="str">
        <f t="shared" si="73"/>
        <v/>
      </c>
      <c r="DJ98" s="115" t="str">
        <f t="shared" si="74"/>
        <v/>
      </c>
      <c r="DK98" s="115" t="str">
        <f t="shared" si="75"/>
        <v/>
      </c>
      <c r="DL98" s="115" t="str">
        <f t="shared" si="76"/>
        <v/>
      </c>
      <c r="DM98" s="115" t="str">
        <f t="shared" si="105"/>
        <v/>
      </c>
      <c r="DN98" s="115" t="str">
        <f t="shared" si="106"/>
        <v/>
      </c>
      <c r="DO98" s="115">
        <f t="shared" si="110"/>
        <v>4.637455163502362</v>
      </c>
      <c r="DP98" s="115">
        <f t="shared" si="110"/>
        <v>4.9990940409156277</v>
      </c>
      <c r="DQ98" s="115">
        <f t="shared" si="110"/>
        <v>5.1159423251097165</v>
      </c>
      <c r="DR98" s="115" t="str">
        <f t="shared" si="110"/>
        <v/>
      </c>
      <c r="DS98" s="115" t="str">
        <f t="shared" si="110"/>
        <v/>
      </c>
      <c r="DT98" s="115" t="str">
        <f t="shared" si="110"/>
        <v/>
      </c>
      <c r="DU98" s="115" t="str">
        <f t="shared" si="110"/>
        <v/>
      </c>
      <c r="DV98" s="115" t="str">
        <f t="shared" si="110"/>
        <v/>
      </c>
      <c r="DW98" s="115" t="str">
        <f t="shared" si="111"/>
        <v/>
      </c>
      <c r="DX98" s="115" t="str">
        <f t="shared" si="111"/>
        <v/>
      </c>
      <c r="DY98" s="115" t="str">
        <f t="shared" si="107"/>
        <v/>
      </c>
      <c r="DZ98" s="115" t="str">
        <f t="shared" si="108"/>
        <v/>
      </c>
    </row>
    <row r="99" spans="1:130" ht="15" customHeight="1" thickBot="1" x14ac:dyDescent="0.3">
      <c r="A99" s="120" t="str">
        <f>'miRNA Table'!C98</f>
        <v>PPC</v>
      </c>
      <c r="B99" s="121" t="s">
        <v>13</v>
      </c>
      <c r="C99" s="122">
        <f>IF('Test Sample Data'!C98="","",IF(SUM('Test Sample Data'!C$3:C$98)&gt;10,IF(AND(ISNUMBER('Test Sample Data'!C98),'Test Sample Data'!C98&lt;$C$101,'Test Sample Data'!C98&gt;0),'Test Sample Data'!C98,$C$101),""))</f>
        <v>18.649999999999999</v>
      </c>
      <c r="D99" s="122">
        <f>IF('Test Sample Data'!D98="","",IF(SUM('Test Sample Data'!D$3:D$98)&gt;10,IF(AND(ISNUMBER('Test Sample Data'!D98),'Test Sample Data'!D98&lt;$C$101,'Test Sample Data'!D98&gt;0),'Test Sample Data'!D98,$C$101),""))</f>
        <v>18.149999999999999</v>
      </c>
      <c r="E99" s="122">
        <f>IF('Test Sample Data'!E98="","",IF(SUM('Test Sample Data'!E$3:E$98)&gt;10,IF(AND(ISNUMBER('Test Sample Data'!E98),'Test Sample Data'!E98&lt;$C$101,'Test Sample Data'!E98&gt;0),'Test Sample Data'!E98,$C$101),""))</f>
        <v>18.239999999999998</v>
      </c>
      <c r="F99" s="122" t="str">
        <f>IF('Test Sample Data'!F98="","",IF(SUM('Test Sample Data'!F$3:F$98)&gt;10,IF(AND(ISNUMBER('Test Sample Data'!F98),'Test Sample Data'!F98&lt;$C$101,'Test Sample Data'!F98&gt;0),'Test Sample Data'!F98,$C$101),""))</f>
        <v/>
      </c>
      <c r="G99" s="122" t="str">
        <f>IF('Test Sample Data'!G98="","",IF(SUM('Test Sample Data'!G$3:G$98)&gt;10,IF(AND(ISNUMBER('Test Sample Data'!G98),'Test Sample Data'!G98&lt;$C$101,'Test Sample Data'!G98&gt;0),'Test Sample Data'!G98,$C$101),""))</f>
        <v/>
      </c>
      <c r="H99" s="122" t="str">
        <f>IF('Test Sample Data'!H98="","",IF(SUM('Test Sample Data'!H$3:H$98)&gt;10,IF(AND(ISNUMBER('Test Sample Data'!H98),'Test Sample Data'!H98&lt;$C$101,'Test Sample Data'!H98&gt;0),'Test Sample Data'!H98,$C$101),""))</f>
        <v/>
      </c>
      <c r="I99" s="122" t="str">
        <f>IF('Test Sample Data'!I98="","",IF(SUM('Test Sample Data'!I$3:I$98)&gt;10,IF(AND(ISNUMBER('Test Sample Data'!I98),'Test Sample Data'!I98&lt;$C$101,'Test Sample Data'!I98&gt;0),'Test Sample Data'!I98,$C$101),""))</f>
        <v/>
      </c>
      <c r="J99" s="122" t="str">
        <f>IF('Test Sample Data'!J98="","",IF(SUM('Test Sample Data'!J$3:J$98)&gt;10,IF(AND(ISNUMBER('Test Sample Data'!J98),'Test Sample Data'!J98&lt;$C$101,'Test Sample Data'!J98&gt;0),'Test Sample Data'!J98,$C$101),""))</f>
        <v/>
      </c>
      <c r="K99" s="122" t="str">
        <f>IF('Test Sample Data'!K98="","",IF(SUM('Test Sample Data'!K$3:K$98)&gt;10,IF(AND(ISNUMBER('Test Sample Data'!K98),'Test Sample Data'!K98&lt;$C$101,'Test Sample Data'!K98&gt;0),'Test Sample Data'!K98,$C$101),""))</f>
        <v/>
      </c>
      <c r="L99" s="122" t="str">
        <f>IF('Test Sample Data'!L98="","",IF(SUM('Test Sample Data'!L$3:L$98)&gt;10,IF(AND(ISNUMBER('Test Sample Data'!L98),'Test Sample Data'!L98&lt;$C$101,'Test Sample Data'!L98&gt;0),'Test Sample Data'!L98,$C$101),""))</f>
        <v/>
      </c>
      <c r="M99" s="122" t="str">
        <f>IF('Test Sample Data'!M98="","",IF(SUM('Test Sample Data'!M$3:M$98)&gt;10,IF(AND(ISNUMBER('Test Sample Data'!M98),'Test Sample Data'!M98&lt;$C$101,'Test Sample Data'!M98&gt;0),'Test Sample Data'!M98,$C$101),""))</f>
        <v/>
      </c>
      <c r="N99" s="122" t="str">
        <f>IF('Test Sample Data'!N98="","",IF(SUM('Test Sample Data'!N$3:N$98)&gt;10,IF(AND(ISNUMBER('Test Sample Data'!N98),'Test Sample Data'!N98&lt;$C$101,'Test Sample Data'!N98&gt;0),'Test Sample Data'!N98,$C$101),""))</f>
        <v/>
      </c>
      <c r="O99" s="121" t="str">
        <f>'miRNA Table'!C98</f>
        <v>PPC</v>
      </c>
      <c r="P99" s="121" t="s">
        <v>13</v>
      </c>
      <c r="Q99" s="122">
        <f>IF('Control Sample Data'!C98="","",IF(SUM('Control Sample Data'!C$3:C$98)&gt;10,IF(AND(ISNUMBER('Control Sample Data'!C98),'Control Sample Data'!C98&lt;$C$101,'Control Sample Data'!C98&gt;0),'Control Sample Data'!C98,$C$101),""))</f>
        <v>17.899999999999999</v>
      </c>
      <c r="R99" s="122">
        <f>IF('Control Sample Data'!D98="","",IF(SUM('Control Sample Data'!D$3:D$98)&gt;10,IF(AND(ISNUMBER('Control Sample Data'!D98),'Control Sample Data'!D98&lt;$C$101,'Control Sample Data'!D98&gt;0),'Control Sample Data'!D98,$C$101),""))</f>
        <v>17.93</v>
      </c>
      <c r="S99" s="122">
        <f>IF('Control Sample Data'!E98="","",IF(SUM('Control Sample Data'!E$3:E$98)&gt;10,IF(AND(ISNUMBER('Control Sample Data'!E98),'Control Sample Data'!E98&lt;$C$101,'Control Sample Data'!E98&gt;0),'Control Sample Data'!E98,$C$101),""))</f>
        <v>17.66</v>
      </c>
      <c r="T99" s="122" t="str">
        <f>IF('Control Sample Data'!F98="","",IF(SUM('Control Sample Data'!F$3:F$98)&gt;10,IF(AND(ISNUMBER('Control Sample Data'!F98),'Control Sample Data'!F98&lt;$C$101,'Control Sample Data'!F98&gt;0),'Control Sample Data'!F98,$C$101),""))</f>
        <v/>
      </c>
      <c r="U99" s="122" t="str">
        <f>IF('Control Sample Data'!G98="","",IF(SUM('Control Sample Data'!G$3:G$98)&gt;10,IF(AND(ISNUMBER('Control Sample Data'!G98),'Control Sample Data'!G98&lt;$C$101,'Control Sample Data'!G98&gt;0),'Control Sample Data'!G98,$C$101),""))</f>
        <v/>
      </c>
      <c r="V99" s="122" t="str">
        <f>IF('Control Sample Data'!H98="","",IF(SUM('Control Sample Data'!H$3:H$98)&gt;10,IF(AND(ISNUMBER('Control Sample Data'!H98),'Control Sample Data'!H98&lt;$C$101,'Control Sample Data'!H98&gt;0),'Control Sample Data'!H98,$C$101),""))</f>
        <v/>
      </c>
      <c r="W99" s="122" t="str">
        <f>IF('Control Sample Data'!I98="","",IF(SUM('Control Sample Data'!I$3:I$98)&gt;10,IF(AND(ISNUMBER('Control Sample Data'!I98),'Control Sample Data'!I98&lt;$C$101,'Control Sample Data'!I98&gt;0),'Control Sample Data'!I98,$C$101),""))</f>
        <v/>
      </c>
      <c r="X99" s="122" t="str">
        <f>IF('Control Sample Data'!J98="","",IF(SUM('Control Sample Data'!J$3:J$98)&gt;10,IF(AND(ISNUMBER('Control Sample Data'!J98),'Control Sample Data'!J98&lt;$C$101,'Control Sample Data'!J98&gt;0),'Control Sample Data'!J98,$C$101),""))</f>
        <v/>
      </c>
      <c r="Y99" s="122" t="str">
        <f>IF('Control Sample Data'!K98="","",IF(SUM('Control Sample Data'!K$3:K$98)&gt;10,IF(AND(ISNUMBER('Control Sample Data'!K98),'Control Sample Data'!K98&lt;$C$101,'Control Sample Data'!K98&gt;0),'Control Sample Data'!K98,$C$101),""))</f>
        <v/>
      </c>
      <c r="Z99" s="122" t="str">
        <f>IF('Control Sample Data'!L98="","",IF(SUM('Control Sample Data'!L$3:L$98)&gt;10,IF(AND(ISNUMBER('Control Sample Data'!L98),'Control Sample Data'!L98&lt;$C$101,'Control Sample Data'!L98&gt;0),'Control Sample Data'!L98,$C$101),""))</f>
        <v/>
      </c>
      <c r="AA99" s="122" t="str">
        <f>IF('Control Sample Data'!M98="","",IF(SUM('Control Sample Data'!M$3:M$98)&gt;10,IF(AND(ISNUMBER('Control Sample Data'!M98),'Control Sample Data'!M98&lt;$C$101,'Control Sample Data'!M98&gt;0),'Control Sample Data'!M98,$C$101),""))</f>
        <v/>
      </c>
      <c r="AB99" s="145" t="str">
        <f>IF('Control Sample Data'!N98="","",IF(SUM('Control Sample Data'!N$3:N$98)&gt;10,IF(AND(ISNUMBER('Control Sample Data'!N98),'Control Sample Data'!N98&lt;$C$101,'Control Sample Data'!N98&gt;0),'Control Sample Data'!N98,$C$101),""))</f>
        <v/>
      </c>
      <c r="AC99" s="150">
        <f>IF(C99="","",IF(AND('miRNA Table'!$F$4="YES",'miRNA Table'!$F$6="YES"),C99-C$103,C99))</f>
        <v>18.649999999999999</v>
      </c>
      <c r="AD99" s="140">
        <f>IF(D99="","",IF(AND('miRNA Table'!$F$4="YES",'miRNA Table'!$F$6="YES"),D99-D$103,D99))</f>
        <v>18.149999999999999</v>
      </c>
      <c r="AE99" s="140">
        <f>IF(E99="","",IF(AND('miRNA Table'!$F$4="YES",'miRNA Table'!$F$6="YES"),E99-E$103,E99))</f>
        <v>18.239999999999998</v>
      </c>
      <c r="AF99" s="140" t="str">
        <f>IF(F99="","",IF(AND('miRNA Table'!$F$4="YES",'miRNA Table'!$F$6="YES"),F99-F$103,F99))</f>
        <v/>
      </c>
      <c r="AG99" s="140" t="str">
        <f>IF(G99="","",IF(AND('miRNA Table'!$F$4="YES",'miRNA Table'!$F$6="YES"),G99-G$103,G99))</f>
        <v/>
      </c>
      <c r="AH99" s="140" t="str">
        <f>IF(H99="","",IF(AND('miRNA Table'!$F$4="YES",'miRNA Table'!$F$6="YES"),H99-H$103,H99))</f>
        <v/>
      </c>
      <c r="AI99" s="140" t="str">
        <f>IF(I99="","",IF(AND('miRNA Table'!$F$4="YES",'miRNA Table'!$F$6="YES"),I99-I$103,I99))</f>
        <v/>
      </c>
      <c r="AJ99" s="140" t="str">
        <f>IF(J99="","",IF(AND('miRNA Table'!$F$4="YES",'miRNA Table'!$F$6="YES"),J99-J$103,J99))</f>
        <v/>
      </c>
      <c r="AK99" s="140" t="str">
        <f>IF(K99="","",IF(AND('miRNA Table'!$F$4="YES",'miRNA Table'!$F$6="YES"),K99-K$103,K99))</f>
        <v/>
      </c>
      <c r="AL99" s="140" t="str">
        <f>IF(L99="","",IF(AND('miRNA Table'!$F$4="YES",'miRNA Table'!$F$6="YES"),L99-L$103,L99))</f>
        <v/>
      </c>
      <c r="AM99" s="140" t="str">
        <f>IF(M99="","",IF(AND('miRNA Table'!$F$4="YES",'miRNA Table'!$F$6="YES"),M99-M$103,M99))</f>
        <v/>
      </c>
      <c r="AN99" s="141" t="str">
        <f>IF(N99="","",IF(AND('miRNA Table'!$F$4="YES",'miRNA Table'!$F$6="YES"),N99-N$103,N99))</f>
        <v/>
      </c>
      <c r="AO99" s="150">
        <f>IF(Q99="","",IF(AND('miRNA Table'!$F$4="YES",'miRNA Table'!$F$6="YES"),Q99-Q$103,Q99))</f>
        <v>17.899999999999999</v>
      </c>
      <c r="AP99" s="140">
        <f>IF(R99="","",IF(AND('miRNA Table'!$F$4="YES",'miRNA Table'!$F$6="YES"),R99-R$103,R99))</f>
        <v>17.93</v>
      </c>
      <c r="AQ99" s="140">
        <f>IF(S99="","",IF(AND('miRNA Table'!$F$4="YES",'miRNA Table'!$F$6="YES"),S99-S$103,S99))</f>
        <v>17.66</v>
      </c>
      <c r="AR99" s="140" t="str">
        <f>IF(T99="","",IF(AND('miRNA Table'!$F$4="YES",'miRNA Table'!$F$6="YES"),T99-T$103,T99))</f>
        <v/>
      </c>
      <c r="AS99" s="140" t="str">
        <f>IF(U99="","",IF(AND('miRNA Table'!$F$4="YES",'miRNA Table'!$F$6="YES"),U99-U$103,U99))</f>
        <v/>
      </c>
      <c r="AT99" s="140" t="str">
        <f>IF(V99="","",IF(AND('miRNA Table'!$F$4="YES",'miRNA Table'!$F$6="YES"),V99-V$103,V99))</f>
        <v/>
      </c>
      <c r="AU99" s="140" t="str">
        <f>IF(W99="","",IF(AND('miRNA Table'!$F$4="YES",'miRNA Table'!$F$6="YES"),W99-W$103,W99))</f>
        <v/>
      </c>
      <c r="AV99" s="140" t="str">
        <f>IF(X99="","",IF(AND('miRNA Table'!$F$4="YES",'miRNA Table'!$F$6="YES"),X99-X$103,X99))</f>
        <v/>
      </c>
      <c r="AW99" s="140" t="str">
        <f>IF(Y99="","",IF(AND('miRNA Table'!$F$4="YES",'miRNA Table'!$F$6="YES"),Y99-Y$103,Y99))</f>
        <v/>
      </c>
      <c r="AX99" s="140" t="str">
        <f>IF(Z99="","",IF(AND('miRNA Table'!$F$4="YES",'miRNA Table'!$F$6="YES"),Z99-Z$103,Z99))</f>
        <v/>
      </c>
      <c r="AY99" s="140" t="str">
        <f>IF(AA99="","",IF(AND('miRNA Table'!$F$4="YES",'miRNA Table'!$F$6="YES"),AA99-AA$103,AA99))</f>
        <v/>
      </c>
      <c r="AZ99" s="141" t="str">
        <f>IF(AB99="","",IF(AND('miRNA Table'!$F$4="YES",'miRNA Table'!$F$6="YES"),AB99-AB$103,AB99))</f>
        <v/>
      </c>
      <c r="BY99" s="111" t="str">
        <f t="shared" si="77"/>
        <v>PPC</v>
      </c>
      <c r="BZ99" s="112" t="s">
        <v>13</v>
      </c>
      <c r="CA99" s="113">
        <f t="shared" si="78"/>
        <v>-0.88166666666667126</v>
      </c>
      <c r="CB99" s="113">
        <f t="shared" si="79"/>
        <v>-1.4766666666666701</v>
      </c>
      <c r="CC99" s="113">
        <f t="shared" si="80"/>
        <v>-1.3433333333333337</v>
      </c>
      <c r="CD99" s="113" t="str">
        <f t="shared" si="81"/>
        <v/>
      </c>
      <c r="CE99" s="113" t="str">
        <f t="shared" si="82"/>
        <v/>
      </c>
      <c r="CF99" s="113" t="str">
        <f t="shared" si="83"/>
        <v/>
      </c>
      <c r="CG99" s="113" t="str">
        <f t="shared" si="84"/>
        <v/>
      </c>
      <c r="CH99" s="113" t="str">
        <f t="shared" si="85"/>
        <v/>
      </c>
      <c r="CI99" s="113" t="str">
        <f t="shared" si="86"/>
        <v/>
      </c>
      <c r="CJ99" s="113" t="str">
        <f t="shared" si="87"/>
        <v/>
      </c>
      <c r="CK99" s="113" t="str">
        <f t="shared" si="88"/>
        <v/>
      </c>
      <c r="CL99" s="113" t="str">
        <f t="shared" si="89"/>
        <v/>
      </c>
      <c r="CM99" s="113">
        <f t="shared" si="90"/>
        <v>-1.9533333333333367</v>
      </c>
      <c r="CN99" s="113">
        <f t="shared" si="91"/>
        <v>-1.8016666666666659</v>
      </c>
      <c r="CO99" s="113">
        <f t="shared" si="92"/>
        <v>-2.2349999999999994</v>
      </c>
      <c r="CP99" s="113" t="str">
        <f t="shared" si="93"/>
        <v/>
      </c>
      <c r="CQ99" s="113" t="str">
        <f t="shared" si="94"/>
        <v/>
      </c>
      <c r="CR99" s="113" t="str">
        <f t="shared" si="95"/>
        <v/>
      </c>
      <c r="CS99" s="113" t="str">
        <f t="shared" si="96"/>
        <v/>
      </c>
      <c r="CT99" s="113" t="str">
        <f t="shared" si="97"/>
        <v/>
      </c>
      <c r="CU99" s="113" t="str">
        <f t="shared" si="98"/>
        <v/>
      </c>
      <c r="CV99" s="113" t="str">
        <f t="shared" si="99"/>
        <v/>
      </c>
      <c r="CW99" s="113" t="str">
        <f t="shared" si="100"/>
        <v/>
      </c>
      <c r="CX99" s="113" t="str">
        <f t="shared" si="101"/>
        <v/>
      </c>
      <c r="CY99" s="80">
        <f t="shared" si="102"/>
        <v>-1.2338888888888917</v>
      </c>
      <c r="CZ99" s="80">
        <f t="shared" si="103"/>
        <v>-1.9966666666666673</v>
      </c>
      <c r="DA99" s="114" t="str">
        <f t="shared" si="104"/>
        <v>PPC</v>
      </c>
      <c r="DB99" s="112" t="s">
        <v>217</v>
      </c>
      <c r="DC99" s="115">
        <f t="shared" si="67"/>
        <v>1.8425026147163301</v>
      </c>
      <c r="DD99" s="115">
        <f t="shared" si="68"/>
        <v>2.7830496883568396</v>
      </c>
      <c r="DE99" s="115">
        <f t="shared" si="69"/>
        <v>2.5373689876498617</v>
      </c>
      <c r="DF99" s="115" t="str">
        <f t="shared" si="70"/>
        <v/>
      </c>
      <c r="DG99" s="115" t="str">
        <f t="shared" si="71"/>
        <v/>
      </c>
      <c r="DH99" s="115" t="str">
        <f t="shared" si="72"/>
        <v/>
      </c>
      <c r="DI99" s="115" t="str">
        <f t="shared" si="73"/>
        <v/>
      </c>
      <c r="DJ99" s="115" t="str">
        <f t="shared" si="74"/>
        <v/>
      </c>
      <c r="DK99" s="115" t="str">
        <f t="shared" si="75"/>
        <v/>
      </c>
      <c r="DL99" s="115" t="str">
        <f t="shared" si="76"/>
        <v/>
      </c>
      <c r="DM99" s="115" t="str">
        <f t="shared" si="105"/>
        <v/>
      </c>
      <c r="DN99" s="115" t="str">
        <f t="shared" si="106"/>
        <v/>
      </c>
      <c r="DO99" s="115">
        <f t="shared" si="110"/>
        <v>3.8726827839315408</v>
      </c>
      <c r="DP99" s="115">
        <f t="shared" si="110"/>
        <v>3.4862273755285638</v>
      </c>
      <c r="DQ99" s="115">
        <f t="shared" si="110"/>
        <v>4.7076269488750677</v>
      </c>
      <c r="DR99" s="115" t="str">
        <f t="shared" si="110"/>
        <v/>
      </c>
      <c r="DS99" s="115" t="str">
        <f t="shared" si="110"/>
        <v/>
      </c>
      <c r="DT99" s="115" t="str">
        <f t="shared" si="110"/>
        <v/>
      </c>
      <c r="DU99" s="115" t="str">
        <f t="shared" si="110"/>
        <v/>
      </c>
      <c r="DV99" s="115" t="str">
        <f t="shared" si="110"/>
        <v/>
      </c>
      <c r="DW99" s="115" t="str">
        <f t="shared" si="111"/>
        <v/>
      </c>
      <c r="DX99" s="115" t="str">
        <f t="shared" si="111"/>
        <v/>
      </c>
      <c r="DY99" s="115" t="str">
        <f t="shared" si="107"/>
        <v/>
      </c>
      <c r="DZ99" s="115" t="str">
        <f t="shared" si="108"/>
        <v/>
      </c>
    </row>
    <row r="100" spans="1:130" ht="15" customHeight="1" thickBot="1" x14ac:dyDescent="0.3"/>
    <row r="101" spans="1:130" ht="15" customHeight="1" thickBot="1" x14ac:dyDescent="0.3">
      <c r="A101" s="300" t="s">
        <v>11130</v>
      </c>
      <c r="B101" s="301"/>
      <c r="C101" s="142">
        <f>IF(AND('QC Report'!C8='QC Report'!C6,'QC Report'!C5='QC Report'!C3),35,IF(AND('QC Report'!C8='QC Report'!C6,'QC Report'!C5='QC Report'!C4),30,IF(AND('QC Report'!C8='QC Report'!C7,'QC Report'!C5='QC Report'!C3),33,IF(AND('QC Report'!C8='QC Report'!C7,'QC Report'!C5='QC Report'!C4),28,"OOPS"))))</f>
        <v>35</v>
      </c>
    </row>
    <row r="102" spans="1:130" s="132" customFormat="1" ht="15" customHeight="1" x14ac:dyDescent="0.25">
      <c r="A102" s="325" t="s">
        <v>11149</v>
      </c>
      <c r="B102" s="326"/>
      <c r="C102" s="146">
        <f>IFERROR(ROUND(AVERAGE(C88:C89),2),"")</f>
        <v>14.54</v>
      </c>
      <c r="D102" s="138">
        <f t="shared" ref="D102:N102" si="112">IFERROR(ROUND(AVERAGE(D88:D89),2),"")</f>
        <v>14.75</v>
      </c>
      <c r="E102" s="138">
        <f t="shared" si="112"/>
        <v>14.67</v>
      </c>
      <c r="F102" s="138" t="str">
        <f t="shared" si="112"/>
        <v/>
      </c>
      <c r="G102" s="138" t="str">
        <f t="shared" si="112"/>
        <v/>
      </c>
      <c r="H102" s="138" t="str">
        <f t="shared" si="112"/>
        <v/>
      </c>
      <c r="I102" s="138" t="str">
        <f t="shared" si="112"/>
        <v/>
      </c>
      <c r="J102" s="138" t="str">
        <f t="shared" si="112"/>
        <v/>
      </c>
      <c r="K102" s="138" t="str">
        <f t="shared" si="112"/>
        <v/>
      </c>
      <c r="L102" s="138" t="str">
        <f t="shared" si="112"/>
        <v/>
      </c>
      <c r="M102" s="138" t="str">
        <f t="shared" si="112"/>
        <v/>
      </c>
      <c r="N102" s="139" t="str">
        <f t="shared" si="112"/>
        <v/>
      </c>
      <c r="O102" s="325" t="s">
        <v>11149</v>
      </c>
      <c r="P102" s="326"/>
      <c r="Q102" s="146">
        <f>IFERROR(ROUND(AVERAGE(Q88:Q89),2),"")</f>
        <v>14.46</v>
      </c>
      <c r="R102" s="138">
        <f t="shared" ref="R102:AB102" si="113">IFERROR(ROUND(AVERAGE(R88:R89),2),"")</f>
        <v>14.03</v>
      </c>
      <c r="S102" s="138">
        <f t="shared" si="113"/>
        <v>14.12</v>
      </c>
      <c r="T102" s="138" t="str">
        <f t="shared" si="113"/>
        <v/>
      </c>
      <c r="U102" s="138" t="str">
        <f t="shared" si="113"/>
        <v/>
      </c>
      <c r="V102" s="138" t="str">
        <f t="shared" si="113"/>
        <v/>
      </c>
      <c r="W102" s="138" t="str">
        <f t="shared" si="113"/>
        <v/>
      </c>
      <c r="X102" s="138" t="str">
        <f t="shared" si="113"/>
        <v/>
      </c>
      <c r="Y102" s="138" t="str">
        <f t="shared" si="113"/>
        <v/>
      </c>
      <c r="Z102" s="138" t="str">
        <f t="shared" si="113"/>
        <v/>
      </c>
      <c r="AA102" s="138" t="str">
        <f t="shared" si="113"/>
        <v/>
      </c>
      <c r="AB102" s="139" t="str">
        <f t="shared" si="113"/>
        <v/>
      </c>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row>
    <row r="103" spans="1:130" s="132" customFormat="1" ht="15" customHeight="1" x14ac:dyDescent="0.25">
      <c r="A103" s="327" t="s">
        <v>11150</v>
      </c>
      <c r="B103" s="328"/>
      <c r="C103" s="164">
        <f>IF(C102="","",C102-MIN($C$102:$N$102))</f>
        <v>0</v>
      </c>
      <c r="D103" s="165">
        <f t="shared" ref="D103:N103" si="114">IF(D102="","",D102-MIN($C$102:$N$102))</f>
        <v>0.21000000000000085</v>
      </c>
      <c r="E103" s="165">
        <f t="shared" si="114"/>
        <v>0.13000000000000078</v>
      </c>
      <c r="F103" s="165" t="str">
        <f t="shared" si="114"/>
        <v/>
      </c>
      <c r="G103" s="165" t="str">
        <f t="shared" si="114"/>
        <v/>
      </c>
      <c r="H103" s="165" t="str">
        <f t="shared" si="114"/>
        <v/>
      </c>
      <c r="I103" s="165" t="str">
        <f t="shared" si="114"/>
        <v/>
      </c>
      <c r="J103" s="165" t="str">
        <f t="shared" si="114"/>
        <v/>
      </c>
      <c r="K103" s="165" t="str">
        <f t="shared" si="114"/>
        <v/>
      </c>
      <c r="L103" s="165" t="str">
        <f t="shared" si="114"/>
        <v/>
      </c>
      <c r="M103" s="165" t="str">
        <f t="shared" si="114"/>
        <v/>
      </c>
      <c r="N103" s="166" t="str">
        <f t="shared" si="114"/>
        <v/>
      </c>
      <c r="O103" s="327" t="s">
        <v>11150</v>
      </c>
      <c r="P103" s="328"/>
      <c r="Q103" s="164">
        <f>IF(Q102="","",Q102-MIN($Q$102:$AB$102))</f>
        <v>0.43000000000000149</v>
      </c>
      <c r="R103" s="165">
        <f t="shared" ref="R103:AB103" si="115">IF(R102="","",R102-MIN($Q$102:$AB$102))</f>
        <v>0</v>
      </c>
      <c r="S103" s="165">
        <f t="shared" si="115"/>
        <v>8.9999999999999858E-2</v>
      </c>
      <c r="T103" s="165" t="str">
        <f t="shared" si="115"/>
        <v/>
      </c>
      <c r="U103" s="165" t="str">
        <f t="shared" si="115"/>
        <v/>
      </c>
      <c r="V103" s="165" t="str">
        <f t="shared" si="115"/>
        <v/>
      </c>
      <c r="W103" s="165" t="str">
        <f t="shared" si="115"/>
        <v/>
      </c>
      <c r="X103" s="165" t="str">
        <f t="shared" si="115"/>
        <v/>
      </c>
      <c r="Y103" s="165" t="str">
        <f t="shared" si="115"/>
        <v/>
      </c>
      <c r="Z103" s="165" t="str">
        <f t="shared" si="115"/>
        <v/>
      </c>
      <c r="AA103" s="165" t="str">
        <f t="shared" si="115"/>
        <v/>
      </c>
      <c r="AB103" s="166" t="str">
        <f t="shared" si="115"/>
        <v/>
      </c>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row>
    <row r="104" spans="1:130" s="131" customFormat="1" ht="15" customHeight="1" thickBot="1" x14ac:dyDescent="0.3">
      <c r="A104" s="323" t="s">
        <v>11145</v>
      </c>
      <c r="B104" s="324"/>
      <c r="C104" s="167">
        <f>IF(AND('QC Report'!$C$8='QC Report'!$C$6,'QC Report'!$C$5='QC Report'!$C$3),IFERROR(AVERAGEIF(AC4:AC87:AC90:AC95,"&lt;35"),""),IF(AND('QC Report'!$C$8='QC Report'!$C$6,'QC Report'!$C$5='QC Report'!$C$4),IFERROR(AVERAGEIF(AC4:AC87:AC90:AC95,"&lt;30"),""),IF(AND('QC Report'!$C$8='QC Report'!$C$7,'QC Report'!$C$5='QC Report'!$C$3),IFERROR(AVERAGEIF(AC4:AC87:AC90:AC95,"&lt;33"),""),IF(AND('QC Report'!$C$8='QC Report'!$C$7,'QC Report'!$C$5='QC Report'!$C$4),IFERROR(AVERAGEIF(AC4:AC87:AC90:AC95,"&lt;28"),""),"OOPS"))))</f>
        <v>25.091216216216218</v>
      </c>
      <c r="D104" s="168">
        <f>IF(AND('QC Report'!$C$8='QC Report'!$C$6,'QC Report'!$C$5='QC Report'!$C$3),IFERROR(AVERAGEIF(AD4:AD87:AD90:AD95,"&lt;35"),""),IF(AND('QC Report'!$C$8='QC Report'!$C$6,'QC Report'!$C$5='QC Report'!$C$4),IFERROR(AVERAGEIF(AD4:AD87:AD90:AD95,"&lt;30"),""),IF(AND('QC Report'!$C$8='QC Report'!$C$7,'QC Report'!$C$5='QC Report'!$C$3),IFERROR(AVERAGEIF(AD4:AD87:AD90:AD95,"&lt;33"),""),IF(AND('QC Report'!$C$8='QC Report'!$C$7,'QC Report'!$C$5='QC Report'!$C$4),IFERROR(AVERAGEIF(AD4:AD87:AD90:AD95,"&lt;28"),""),"OOPS"))))</f>
        <v>24.843472222222225</v>
      </c>
      <c r="E104" s="168">
        <f>IF(AND('QC Report'!$C$8='QC Report'!$C$6,'QC Report'!$C$5='QC Report'!$C$3),IFERROR(AVERAGEIF(AE4:AE87:AE90:AE95,"&lt;35"),""),IF(AND('QC Report'!$C$8='QC Report'!$C$6,'QC Report'!$C$5='QC Report'!$C$4),IFERROR(AVERAGEIF(AE4:AE87:AE90:AE95,"&lt;30"),""),IF(AND('QC Report'!$C$8='QC Report'!$C$7,'QC Report'!$C$5='QC Report'!$C$3),IFERROR(AVERAGEIF(AE4:AE87:AE90:AE95,"&lt;33"),""),IF(AND('QC Report'!$C$8='QC Report'!$C$7,'QC Report'!$C$5='QC Report'!$C$4),IFERROR(AVERAGEIF(AE4:AE87:AE90:AE95,"&lt;28"),""),"OOPS"))))</f>
        <v>25.369090909090907</v>
      </c>
      <c r="F104" s="168" t="str">
        <f>IF(AND('QC Report'!$C$8='QC Report'!$C$6,'QC Report'!$C$5='QC Report'!$C$3),IFERROR(AVERAGEIF(AF4:AF87:AF90:AF95,"&lt;35"),""),IF(AND('QC Report'!$C$8='QC Report'!$C$6,'QC Report'!$C$5='QC Report'!$C$4),IFERROR(AVERAGEIF(AF4:AF87:AF90:AF95,"&lt;30"),""),IF(AND('QC Report'!$C$8='QC Report'!$C$7,'QC Report'!$C$5='QC Report'!$C$3),IFERROR(AVERAGEIF(AF4:AF87:AF90:AF95,"&lt;33"),""),IF(AND('QC Report'!$C$8='QC Report'!$C$7,'QC Report'!$C$5='QC Report'!$C$4),IFERROR(AVERAGEIF(AF4:AF87:AF90:AF95,"&lt;28"),""),"OOPS"))))</f>
        <v/>
      </c>
      <c r="G104" s="168" t="str">
        <f>IF(AND('QC Report'!$C$8='QC Report'!$C$6,'QC Report'!$C$5='QC Report'!$C$3),IFERROR(AVERAGEIF(AG4:AG87:AG90:AG95,"&lt;35"),""),IF(AND('QC Report'!$C$8='QC Report'!$C$6,'QC Report'!$C$5='QC Report'!$C$4),IFERROR(AVERAGEIF(AG4:AG87:AG90:AG95,"&lt;30"),""),IF(AND('QC Report'!$C$8='QC Report'!$C$7,'QC Report'!$C$5='QC Report'!$C$3),IFERROR(AVERAGEIF(AG4:AG87:AG90:AG95,"&lt;33"),""),IF(AND('QC Report'!$C$8='QC Report'!$C$7,'QC Report'!$C$5='QC Report'!$C$4),IFERROR(AVERAGEIF(AG4:AG87:AG90:AG95,"&lt;28"),""),"OOPS"))))</f>
        <v/>
      </c>
      <c r="H104" s="168" t="str">
        <f>IF(AND('QC Report'!$C$8='QC Report'!$C$6,'QC Report'!$C$5='QC Report'!$C$3),IFERROR(AVERAGEIF(AH4:AH87:AH90:AH95,"&lt;35"),""),IF(AND('QC Report'!$C$8='QC Report'!$C$6,'QC Report'!$C$5='QC Report'!$C$4),IFERROR(AVERAGEIF(AH4:AH87:AH90:AH95,"&lt;30"),""),IF(AND('QC Report'!$C$8='QC Report'!$C$7,'QC Report'!$C$5='QC Report'!$C$3),IFERROR(AVERAGEIF(AH4:AH87:AH90:AH95,"&lt;33"),""),IF(AND('QC Report'!$C$8='QC Report'!$C$7,'QC Report'!$C$5='QC Report'!$C$4),IFERROR(AVERAGEIF(AH4:AH87:AH90:AH95,"&lt;28"),""),"OOPS"))))</f>
        <v/>
      </c>
      <c r="I104" s="168" t="str">
        <f>IF(AND('QC Report'!$C$8='QC Report'!$C$6,'QC Report'!$C$5='QC Report'!$C$3),IFERROR(AVERAGEIF(AI4:AI87:AI90:AI95,"&lt;35"),""),IF(AND('QC Report'!$C$8='QC Report'!$C$6,'QC Report'!$C$5='QC Report'!$C$4),IFERROR(AVERAGEIF(AI4:AI87:AI90:AI95,"&lt;30"),""),IF(AND('QC Report'!$C$8='QC Report'!$C$7,'QC Report'!$C$5='QC Report'!$C$3),IFERROR(AVERAGEIF(AI4:AI87:AI90:AI95,"&lt;33"),""),IF(AND('QC Report'!$C$8='QC Report'!$C$7,'QC Report'!$C$5='QC Report'!$C$4),IFERROR(AVERAGEIF(AI4:AI87:AI90:AI95,"&lt;28"),""),"OOPS"))))</f>
        <v/>
      </c>
      <c r="J104" s="168" t="str">
        <f>IF(AND('QC Report'!$C$8='QC Report'!$C$6,'QC Report'!$C$5='QC Report'!$C$3),IFERROR(AVERAGEIF(AJ4:AJ87:AJ90:AJ95,"&lt;35"),""),IF(AND('QC Report'!$C$8='QC Report'!$C$6,'QC Report'!$C$5='QC Report'!$C$4),IFERROR(AVERAGEIF(AJ4:AJ87:AJ90:AJ95,"&lt;30"),""),IF(AND('QC Report'!$C$8='QC Report'!$C$7,'QC Report'!$C$5='QC Report'!$C$3),IFERROR(AVERAGEIF(AJ4:AJ87:AJ90:AJ95,"&lt;33"),""),IF(AND('QC Report'!$C$8='QC Report'!$C$7,'QC Report'!$C$5='QC Report'!$C$4),IFERROR(AVERAGEIF(AJ4:AJ87:AJ90:AJ95,"&lt;28"),""),"OOPS"))))</f>
        <v/>
      </c>
      <c r="K104" s="168" t="str">
        <f>IF(AND('QC Report'!$C$8='QC Report'!$C$6,'QC Report'!$C$5='QC Report'!$C$3),IFERROR(AVERAGEIF(AK4:AK87:AK90:AK95,"&lt;35"),""),IF(AND('QC Report'!$C$8='QC Report'!$C$6,'QC Report'!$C$5='QC Report'!$C$4),IFERROR(AVERAGEIF(AK4:AK87:AK90:AK95,"&lt;30"),""),IF(AND('QC Report'!$C$8='QC Report'!$C$7,'QC Report'!$C$5='QC Report'!$C$3),IFERROR(AVERAGEIF(AK4:AK87:AK90:AK95,"&lt;33"),""),IF(AND('QC Report'!$C$8='QC Report'!$C$7,'QC Report'!$C$5='QC Report'!$C$4),IFERROR(AVERAGEIF(AK4:AK87:AK90:AK95,"&lt;28"),""),"OOPS"))))</f>
        <v/>
      </c>
      <c r="L104" s="168" t="str">
        <f>IF(AND('QC Report'!$C$8='QC Report'!$C$6,'QC Report'!$C$5='QC Report'!$C$3),IFERROR(AVERAGEIF(AL4:AL87:AL90:AL95,"&lt;35"),""),IF(AND('QC Report'!$C$8='QC Report'!$C$6,'QC Report'!$C$5='QC Report'!$C$4),IFERROR(AVERAGEIF(AL4:AL87:AL90:AL95,"&lt;30"),""),IF(AND('QC Report'!$C$8='QC Report'!$C$7,'QC Report'!$C$5='QC Report'!$C$3),IFERROR(AVERAGEIF(AL4:AL87:AL90:AL95,"&lt;33"),""),IF(AND('QC Report'!$C$8='QC Report'!$C$7,'QC Report'!$C$5='QC Report'!$C$4),IFERROR(AVERAGEIF(AL4:AL87:AL90:AL95,"&lt;28"),""),"OOPS"))))</f>
        <v/>
      </c>
      <c r="M104" s="168" t="str">
        <f>IF(AND('QC Report'!$C$8='QC Report'!$C$6,'QC Report'!$C$5='QC Report'!$C$3),IFERROR(AVERAGEIF(AM4:AM87:AM90:AM95,"&lt;35"),""),IF(AND('QC Report'!$C$8='QC Report'!$C$6,'QC Report'!$C$5='QC Report'!$C$4),IFERROR(AVERAGEIF(AM4:AM87:AM90:AM95,"&lt;30"),""),IF(AND('QC Report'!$C$8='QC Report'!$C$7,'QC Report'!$C$5='QC Report'!$C$3),IFERROR(AVERAGEIF(AM4:AM87:AM90:AM95,"&lt;33"),""),IF(AND('QC Report'!$C$8='QC Report'!$C$7,'QC Report'!$C$5='QC Report'!$C$4),IFERROR(AVERAGEIF(AM4:AM87:AM90:AM95,"&lt;28"),""),"OOPS"))))</f>
        <v/>
      </c>
      <c r="N104" s="169" t="str">
        <f>IF(AND('QC Report'!$C$8='QC Report'!$C$6,'QC Report'!$C$5='QC Report'!$C$3),IFERROR(AVERAGEIF(AN4:AN87:AN90:AN95,"&lt;35"),""),IF(AND('QC Report'!$C$8='QC Report'!$C$6,'QC Report'!$C$5='QC Report'!$C$4),IFERROR(AVERAGEIF(AN4:AN87:AN90:AN95,"&lt;30"),""),IF(AND('QC Report'!$C$8='QC Report'!$C$7,'QC Report'!$C$5='QC Report'!$C$3),IFERROR(AVERAGEIF(AN4:AN87:AN90:AN95,"&lt;33"),""),IF(AND('QC Report'!$C$8='QC Report'!$C$7,'QC Report'!$C$5='QC Report'!$C$4),IFERROR(AVERAGEIF(AN4:AN87:AN90:AN95,"&lt;28"),""),"OOPS"))))</f>
        <v/>
      </c>
      <c r="O104" s="323" t="s">
        <v>11145</v>
      </c>
      <c r="P104" s="324"/>
      <c r="Q104" s="167">
        <f>IF(AND('QC Report'!$C$8='QC Report'!$C$6,'QC Report'!$C$5='QC Report'!$C$3),IFERROR(AVERAGEIF(AO4:AO87:AO90:AO95,"&lt;35"),""),IF(AND('QC Report'!$C$8='QC Report'!$C$6,'QC Report'!$C$5='QC Report'!$C$4),IFERROR(AVERAGEIF(AO4:AO87:AO90:AO95,"&lt;30"),""),IF(AND('QC Report'!$C$8='QC Report'!$C$7,'QC Report'!$C$5='QC Report'!$C$3),IFERROR(AVERAGEIF(AO4:AO87:AO90:AO95,"&lt;33"),""),IF(AND('QC Report'!$C$8='QC Report'!$C$7,'QC Report'!$C$5='QC Report'!$C$4),IFERROR(AVERAGEIF(AO4:AO87:AO90:AO95,"&lt;28"),""),"OOPS"))))</f>
        <v>26.563333333333336</v>
      </c>
      <c r="R104" s="168">
        <f>IF(AND('QC Report'!$C$8='QC Report'!$C$6,'QC Report'!$C$5='QC Report'!$C$3),IFERROR(AVERAGEIF(AP4:AP87:AP90:AP95,"&lt;35"),""),IF(AND('QC Report'!$C$8='QC Report'!$C$6,'QC Report'!$C$5='QC Report'!$C$4),IFERROR(AVERAGEIF(AP4:AP87:AP90:AP95,"&lt;30"),""),IF(AND('QC Report'!$C$8='QC Report'!$C$7,'QC Report'!$C$5='QC Report'!$C$3),IFERROR(AVERAGEIF(AP4:AP87:AP90:AP95,"&lt;33"),""),IF(AND('QC Report'!$C$8='QC Report'!$C$7,'QC Report'!$C$5='QC Report'!$C$4),IFERROR(AVERAGEIF(AP4:AP87:AP90:AP95,"&lt;28"),""),"OOPS"))))</f>
        <v>26.460422535211265</v>
      </c>
      <c r="S104" s="168">
        <f>IF(AND('QC Report'!$C$8='QC Report'!$C$6,'QC Report'!$C$5='QC Report'!$C$3),IFERROR(AVERAGEIF(AQ4:AQ87:AQ90:AQ95,"&lt;35"),""),IF(AND('QC Report'!$C$8='QC Report'!$C$6,'QC Report'!$C$5='QC Report'!$C$4),IFERROR(AVERAGEIF(AQ4:AQ87:AQ90:AQ95,"&lt;30"),""),IF(AND('QC Report'!$C$8='QC Report'!$C$7,'QC Report'!$C$5='QC Report'!$C$3),IFERROR(AVERAGEIF(AQ4:AQ87:AQ90:AQ95,"&lt;33"),""),IF(AND('QC Report'!$C$8='QC Report'!$C$7,'QC Report'!$C$5='QC Report'!$C$4),IFERROR(AVERAGEIF(AQ4:AQ87:AQ90:AQ95,"&lt;28"),""),"OOPS"))))</f>
        <v>26.846027397260279</v>
      </c>
      <c r="T104" s="168" t="str">
        <f>IF(AND('QC Report'!$C$8='QC Report'!$C$6,'QC Report'!$C$5='QC Report'!$C$3),IFERROR(AVERAGEIF(AR4:AR87:AR90:AR95,"&lt;35"),""),IF(AND('QC Report'!$C$8='QC Report'!$C$6,'QC Report'!$C$5='QC Report'!$C$4),IFERROR(AVERAGEIF(AR4:AR87:AR90:AR95,"&lt;30"),""),IF(AND('QC Report'!$C$8='QC Report'!$C$7,'QC Report'!$C$5='QC Report'!$C$3),IFERROR(AVERAGEIF(AR4:AR87:AR90:AR95,"&lt;33"),""),IF(AND('QC Report'!$C$8='QC Report'!$C$7,'QC Report'!$C$5='QC Report'!$C$4),IFERROR(AVERAGEIF(AR4:AR87:AR90:AR95,"&lt;28"),""),"OOPS"))))</f>
        <v/>
      </c>
      <c r="U104" s="168" t="str">
        <f>IF(AND('QC Report'!$C$8='QC Report'!$C$6,'QC Report'!$C$5='QC Report'!$C$3),IFERROR(AVERAGEIF(AS4:AS87:AS90:AS95,"&lt;35"),""),IF(AND('QC Report'!$C$8='QC Report'!$C$6,'QC Report'!$C$5='QC Report'!$C$4),IFERROR(AVERAGEIF(AS4:AS87:AS90:AS95,"&lt;30"),""),IF(AND('QC Report'!$C$8='QC Report'!$C$7,'QC Report'!$C$5='QC Report'!$C$3),IFERROR(AVERAGEIF(AS4:AS87:AS90:AS95,"&lt;33"),""),IF(AND('QC Report'!$C$8='QC Report'!$C$7,'QC Report'!$C$5='QC Report'!$C$4),IFERROR(AVERAGEIF(AS4:AS87:AS90:AS95,"&lt;28"),""),"OOPS"))))</f>
        <v/>
      </c>
      <c r="V104" s="168" t="str">
        <f>IF(AND('QC Report'!$C$8='QC Report'!$C$6,'QC Report'!$C$5='QC Report'!$C$3),IFERROR(AVERAGEIF(AT4:AT87:AT90:AT95,"&lt;35"),""),IF(AND('QC Report'!$C$8='QC Report'!$C$6,'QC Report'!$C$5='QC Report'!$C$4),IFERROR(AVERAGEIF(AT4:AT87:AT90:AT95,"&lt;30"),""),IF(AND('QC Report'!$C$8='QC Report'!$C$7,'QC Report'!$C$5='QC Report'!$C$3),IFERROR(AVERAGEIF(AT4:AT87:AT90:AT95,"&lt;33"),""),IF(AND('QC Report'!$C$8='QC Report'!$C$7,'QC Report'!$C$5='QC Report'!$C$4),IFERROR(AVERAGEIF(AT4:AT87:AT90:AT95,"&lt;28"),""),"OOPS"))))</f>
        <v/>
      </c>
      <c r="W104" s="168" t="str">
        <f>IF(AND('QC Report'!$C$8='QC Report'!$C$6,'QC Report'!$C$5='QC Report'!$C$3),IFERROR(AVERAGEIF(AU4:AU87:AU90:AU95,"&lt;35"),""),IF(AND('QC Report'!$C$8='QC Report'!$C$6,'QC Report'!$C$5='QC Report'!$C$4),IFERROR(AVERAGEIF(AU4:AU87:AU90:AU95,"&lt;30"),""),IF(AND('QC Report'!$C$8='QC Report'!$C$7,'QC Report'!$C$5='QC Report'!$C$3),IFERROR(AVERAGEIF(AU4:AU87:AU90:AU95,"&lt;33"),""),IF(AND('QC Report'!$C$8='QC Report'!$C$7,'QC Report'!$C$5='QC Report'!$C$4),IFERROR(AVERAGEIF(AU4:AU87:AU90:AU95,"&lt;28"),""),"OOPS"))))</f>
        <v/>
      </c>
      <c r="X104" s="168" t="str">
        <f>IF(AND('QC Report'!$C$8='QC Report'!$C$6,'QC Report'!$C$5='QC Report'!$C$3),IFERROR(AVERAGEIF(AV4:AV87:AV90:AV95,"&lt;35"),""),IF(AND('QC Report'!$C$8='QC Report'!$C$6,'QC Report'!$C$5='QC Report'!$C$4),IFERROR(AVERAGEIF(AV4:AV87:AV90:AV95,"&lt;30"),""),IF(AND('QC Report'!$C$8='QC Report'!$C$7,'QC Report'!$C$5='QC Report'!$C$3),IFERROR(AVERAGEIF(AV4:AV87:AV90:AV95,"&lt;33"),""),IF(AND('QC Report'!$C$8='QC Report'!$C$7,'QC Report'!$C$5='QC Report'!$C$4),IFERROR(AVERAGEIF(AV4:AV87:AV90:AV95,"&lt;28"),""),"OOPS"))))</f>
        <v/>
      </c>
      <c r="Y104" s="168" t="str">
        <f>IF(AND('QC Report'!$C$8='QC Report'!$C$6,'QC Report'!$C$5='QC Report'!$C$3),IFERROR(AVERAGEIF(AW4:AW87:AW90:AW95,"&lt;35"),""),IF(AND('QC Report'!$C$8='QC Report'!$C$6,'QC Report'!$C$5='QC Report'!$C$4),IFERROR(AVERAGEIF(AW4:AW87:AW90:AW95,"&lt;30"),""),IF(AND('QC Report'!$C$8='QC Report'!$C$7,'QC Report'!$C$5='QC Report'!$C$3),IFERROR(AVERAGEIF(AW4:AW87:AW90:AW95,"&lt;33"),""),IF(AND('QC Report'!$C$8='QC Report'!$C$7,'QC Report'!$C$5='QC Report'!$C$4),IFERROR(AVERAGEIF(AW4:AW87:AW90:AW95,"&lt;28"),""),"OOPS"))))</f>
        <v/>
      </c>
      <c r="Z104" s="168" t="str">
        <f>IF(AND('QC Report'!$C$8='QC Report'!$C$6,'QC Report'!$C$5='QC Report'!$C$3),IFERROR(AVERAGEIF(AX4:AX87:AX90:AX95,"&lt;35"),""),IF(AND('QC Report'!$C$8='QC Report'!$C$6,'QC Report'!$C$5='QC Report'!$C$4),IFERROR(AVERAGEIF(AX4:AX87:AX90:AX95,"&lt;30"),""),IF(AND('QC Report'!$C$8='QC Report'!$C$7,'QC Report'!$C$5='QC Report'!$C$3),IFERROR(AVERAGEIF(AX4:AX87:AX90:AX95,"&lt;33"),""),IF(AND('QC Report'!$C$8='QC Report'!$C$7,'QC Report'!$C$5='QC Report'!$C$4),IFERROR(AVERAGEIF(AX4:AX87:AX90:AX95,"&lt;28"),""),"OOPS"))))</f>
        <v/>
      </c>
      <c r="AA104" s="168" t="str">
        <f>IF(AND('QC Report'!$C$8='QC Report'!$C$6,'QC Report'!$C$5='QC Report'!$C$3),IFERROR(AVERAGEIF(AY4:AY87:AY90:AY95,"&lt;35"),""),IF(AND('QC Report'!$C$8='QC Report'!$C$6,'QC Report'!$C$5='QC Report'!$C$4),IFERROR(AVERAGEIF(AY4:AY87:AY90:AY95,"&lt;30"),""),IF(AND('QC Report'!$C$8='QC Report'!$C$7,'QC Report'!$C$5='QC Report'!$C$3),IFERROR(AVERAGEIF(AY4:AY87:AY90:AY95,"&lt;33"),""),IF(AND('QC Report'!$C$8='QC Report'!$C$7,'QC Report'!$C$5='QC Report'!$C$4),IFERROR(AVERAGEIF(AY4:AY87:AY90:AY95,"&lt;28"),""),"OOPS"))))</f>
        <v/>
      </c>
      <c r="AB104" s="169" t="str">
        <f>IF(AND('QC Report'!$C$8='QC Report'!$C$6,'QC Report'!$C$5='QC Report'!$C$3),IFERROR(AVERAGEIF(AZ4:AZ87:AZ90:AZ95,"&lt;35"),""),IF(AND('QC Report'!$C$8='QC Report'!$C$6,'QC Report'!$C$5='QC Report'!$C$4),IFERROR(AVERAGEIF(AZ4:AZ87:AZ90:AZ95,"&lt;30"),""),IF(AND('QC Report'!$C$8='QC Report'!$C$7,'QC Report'!$C$5='QC Report'!$C$3),IFERROR(AVERAGEIF(AZ4:AZ87:AZ90:AZ95,"&lt;33"),""),IF(AND('QC Report'!$C$8='QC Report'!$C$7,'QC Report'!$C$5='QC Report'!$C$4),IFERROR(AVERAGEIF(AZ4:AZ87:AZ90:AZ95,"&lt;28"),""),"OOPS"))))</f>
        <v/>
      </c>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row>
  </sheetData>
  <mergeCells count="40">
    <mergeCell ref="A104:B104"/>
    <mergeCell ref="O104:P104"/>
    <mergeCell ref="BA27:BL27"/>
    <mergeCell ref="BM27:BX27"/>
    <mergeCell ref="DC2:DN2"/>
    <mergeCell ref="A102:B102"/>
    <mergeCell ref="O102:P102"/>
    <mergeCell ref="A103:B103"/>
    <mergeCell ref="O103:P103"/>
    <mergeCell ref="DO2:DZ2"/>
    <mergeCell ref="DC1:DZ1"/>
    <mergeCell ref="CY1:CZ1"/>
    <mergeCell ref="DB2:DB3"/>
    <mergeCell ref="DA2:DA3"/>
    <mergeCell ref="CZ2:CZ3"/>
    <mergeCell ref="Q1:AB1"/>
    <mergeCell ref="Q2:AB2"/>
    <mergeCell ref="BA1:BX1"/>
    <mergeCell ref="BA2:BL2"/>
    <mergeCell ref="BM2:BX2"/>
    <mergeCell ref="AC1:AN1"/>
    <mergeCell ref="AC2:AN2"/>
    <mergeCell ref="AO1:AZ1"/>
    <mergeCell ref="AO2:AZ2"/>
    <mergeCell ref="CA1:CX1"/>
    <mergeCell ref="CA2:CL2"/>
    <mergeCell ref="CM2:CX2"/>
    <mergeCell ref="A101:B101"/>
    <mergeCell ref="CY2:CY3"/>
    <mergeCell ref="BY2:BY3"/>
    <mergeCell ref="BZ2:BZ3"/>
    <mergeCell ref="BA25:BL25"/>
    <mergeCell ref="BM25:BX25"/>
    <mergeCell ref="A2:A3"/>
    <mergeCell ref="B2:B3"/>
    <mergeCell ref="O2:O3"/>
    <mergeCell ref="P2:P3"/>
    <mergeCell ref="BA24:BX24"/>
    <mergeCell ref="C1:N1"/>
    <mergeCell ref="C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9"/>
  <sheetViews>
    <sheetView tabSelected="1" zoomScale="110" zoomScaleNormal="110" workbookViewId="0">
      <pane ySplit="2" topLeftCell="A3" activePane="bottomLeft" state="frozen"/>
      <selection pane="bottomLeft" activeCell="F9" sqref="F9"/>
    </sheetView>
  </sheetViews>
  <sheetFormatPr defaultColWidth="6.59765625" defaultRowHeight="15" customHeight="1" x14ac:dyDescent="0.25"/>
  <cols>
    <col min="1" max="1" width="8.59765625" style="69" customWidth="1"/>
    <col min="2" max="2" width="40.59765625" style="75" customWidth="1"/>
    <col min="3" max="3" width="25.59765625" style="75" customWidth="1"/>
    <col min="4" max="4" width="15.59765625" style="75" customWidth="1"/>
    <col min="5" max="5" width="6.59765625" style="58"/>
    <col min="6" max="6" width="55.59765625" style="128" bestFit="1" customWidth="1"/>
    <col min="7" max="16384" width="6.59765625" style="58"/>
  </cols>
  <sheetData>
    <row r="1" spans="1:6" s="53" customFormat="1" ht="15" customHeight="1" x14ac:dyDescent="0.25">
      <c r="A1" s="206" t="s">
        <v>122</v>
      </c>
      <c r="B1" s="206"/>
      <c r="C1" s="218" t="s">
        <v>8421</v>
      </c>
      <c r="D1" s="219"/>
      <c r="F1" s="127"/>
    </row>
    <row r="2" spans="1:6" ht="15" customHeight="1" thickBot="1" x14ac:dyDescent="0.3">
      <c r="A2" s="74" t="s">
        <v>7</v>
      </c>
      <c r="B2" s="74" t="s">
        <v>9810</v>
      </c>
      <c r="C2" s="74" t="s">
        <v>288</v>
      </c>
      <c r="D2" s="74" t="s">
        <v>256</v>
      </c>
    </row>
    <row r="3" spans="1:6" ht="15" customHeight="1" x14ac:dyDescent="0.25">
      <c r="A3" s="83" t="s">
        <v>9</v>
      </c>
      <c r="B3" s="84" t="str">
        <f>VLOOKUP(C3,'Array Content'!$F$2:$H$1318,3,FALSE)</f>
        <v>MIMAT0000062</v>
      </c>
      <c r="C3" s="84" t="str">
        <f>VLOOKUP($C$1&amp;":"&amp;A3,'Array Content'!C$2:D$6817,2,FALSE)</f>
        <v>hsa-let-7a-5p</v>
      </c>
      <c r="D3" s="85" t="str">
        <f>VLOOKUP(C3,'Array Content'!$F$2:$H$1318,2,FALSE)</f>
        <v>MS00031220</v>
      </c>
      <c r="F3" s="129" t="s">
        <v>11138</v>
      </c>
    </row>
    <row r="4" spans="1:6" ht="15" customHeight="1" thickBot="1" x14ac:dyDescent="0.3">
      <c r="A4" s="83" t="s">
        <v>10</v>
      </c>
      <c r="B4" s="84" t="str">
        <f>VLOOKUP(C4,'Array Content'!$F$2:$H$1318,3,FALSE)</f>
        <v>MIMAT0000770</v>
      </c>
      <c r="C4" s="84" t="str">
        <f>VLOOKUP($C$1&amp;":"&amp;A4,'Array Content'!C$2:D$6817,2,FALSE)</f>
        <v>hsa-miR-133b</v>
      </c>
      <c r="D4" s="85" t="str">
        <f>VLOOKUP(C4,'Array Content'!$F$2:$H$1318,2,FALSE)</f>
        <v>MS00031430</v>
      </c>
      <c r="F4" s="130" t="s">
        <v>11141</v>
      </c>
    </row>
    <row r="5" spans="1:6" ht="15" customHeight="1" x14ac:dyDescent="0.25">
      <c r="A5" s="83" t="s">
        <v>11</v>
      </c>
      <c r="B5" s="84" t="str">
        <f>VLOOKUP(C5,'Array Content'!$F$2:$H$1318,3,FALSE)</f>
        <v>MIMAT0000421</v>
      </c>
      <c r="C5" s="84" t="str">
        <f>VLOOKUP($C$1&amp;":"&amp;A5,'Array Content'!C$2:D$6817,2,FALSE)</f>
        <v>hsa-miR-122-5p</v>
      </c>
      <c r="D5" s="85" t="str">
        <f>VLOOKUP(C5,'Array Content'!$F$2:$H$1318,2,FALSE)</f>
        <v>MS00003416</v>
      </c>
      <c r="F5" s="129" t="s">
        <v>11139</v>
      </c>
    </row>
    <row r="6" spans="1:6" ht="15" customHeight="1" thickBot="1" x14ac:dyDescent="0.3">
      <c r="A6" s="83" t="s">
        <v>35</v>
      </c>
      <c r="B6" s="84" t="str">
        <f>VLOOKUP(C6,'Array Content'!$F$2:$H$1318,3,FALSE)</f>
        <v>MIMAT0001413</v>
      </c>
      <c r="C6" s="84" t="str">
        <f>VLOOKUP($C$1&amp;":"&amp;A6,'Array Content'!C$2:D$6817,2,FALSE)</f>
        <v>hsa-miR-20b-5p</v>
      </c>
      <c r="D6" s="85" t="str">
        <f>VLOOKUP(C6,'Array Content'!$F$2:$H$1318,2,FALSE)</f>
        <v>MS00003206</v>
      </c>
      <c r="F6" s="130" t="s">
        <v>11141</v>
      </c>
    </row>
    <row r="7" spans="1:6" ht="15" customHeight="1" x14ac:dyDescent="0.25">
      <c r="A7" s="83" t="s">
        <v>36</v>
      </c>
      <c r="B7" s="84" t="str">
        <f>VLOOKUP(C7,'Array Content'!$F$2:$H$1318,3,FALSE)</f>
        <v>MIMAT0000765</v>
      </c>
      <c r="C7" s="84" t="str">
        <f>VLOOKUP($C$1&amp;":"&amp;A7,'Array Content'!C$2:D$6817,2,FALSE)</f>
        <v>hsa-miR-335-5p</v>
      </c>
      <c r="D7" s="85" t="str">
        <f>VLOOKUP(C7,'Array Content'!$F$2:$H$1318,2,FALSE)</f>
        <v>MS00003976</v>
      </c>
    </row>
    <row r="8" spans="1:6" ht="15" customHeight="1" x14ac:dyDescent="0.25">
      <c r="A8" s="83" t="s">
        <v>37</v>
      </c>
      <c r="B8" s="84" t="str">
        <f>VLOOKUP(C8,'Array Content'!$F$2:$H$1318,3,FALSE)</f>
        <v>MIMAT0000226</v>
      </c>
      <c r="C8" s="84" t="str">
        <f>VLOOKUP($C$1&amp;":"&amp;A8,'Array Content'!C$2:D$6817,2,FALSE)</f>
        <v>hsa-miR-196a-5p</v>
      </c>
      <c r="D8" s="85" t="str">
        <f>VLOOKUP(C8,'Array Content'!$F$2:$H$1318,2,FALSE)</f>
        <v>MS00031563</v>
      </c>
    </row>
    <row r="9" spans="1:6" ht="15" customHeight="1" x14ac:dyDescent="0.25">
      <c r="A9" s="83" t="s">
        <v>38</v>
      </c>
      <c r="B9" s="84" t="str">
        <f>VLOOKUP(C9,'Array Content'!$F$2:$H$1318,3,FALSE)</f>
        <v>MIMAT0000443</v>
      </c>
      <c r="C9" s="84" t="str">
        <f>VLOOKUP($C$1&amp;":"&amp;A9,'Array Content'!C$2:D$6817,2,FALSE)</f>
        <v>hsa-miR-125a-5p</v>
      </c>
      <c r="D9" s="85" t="str">
        <f>VLOOKUP(C9,'Array Content'!$F$2:$H$1318,2,FALSE)</f>
        <v>MS00003423</v>
      </c>
    </row>
    <row r="10" spans="1:6" ht="15" customHeight="1" x14ac:dyDescent="0.25">
      <c r="A10" s="83" t="s">
        <v>39</v>
      </c>
      <c r="B10" s="84" t="str">
        <f>VLOOKUP(C10,'Array Content'!$F$2:$H$1318,3,FALSE)</f>
        <v>MIMAT0000433</v>
      </c>
      <c r="C10" s="84" t="str">
        <f>VLOOKUP($C$1&amp;":"&amp;A10,'Array Content'!C$2:D$6817,2,FALSE)</f>
        <v>hsa-miR-142-5p</v>
      </c>
      <c r="D10" s="85" t="str">
        <f>VLOOKUP(C10,'Array Content'!$F$2:$H$1318,2,FALSE)</f>
        <v>MS00006671</v>
      </c>
    </row>
    <row r="11" spans="1:6" ht="15" customHeight="1" x14ac:dyDescent="0.25">
      <c r="A11" s="83" t="s">
        <v>40</v>
      </c>
      <c r="B11" s="84" t="str">
        <f>VLOOKUP(C11,'Array Content'!$F$2:$H$1318,3,FALSE)</f>
        <v>MIMAT0000095</v>
      </c>
      <c r="C11" s="84" t="str">
        <f>VLOOKUP($C$1&amp;":"&amp;A11,'Array Content'!C$2:D$6817,2,FALSE)</f>
        <v>hsa-miR-96-5p</v>
      </c>
      <c r="D11" s="85" t="str">
        <f>VLOOKUP(C11,'Array Content'!$F$2:$H$1318,2,FALSE)</f>
        <v>MS00003360</v>
      </c>
    </row>
    <row r="12" spans="1:6" ht="15" customHeight="1" x14ac:dyDescent="0.25">
      <c r="A12" s="83" t="s">
        <v>41</v>
      </c>
      <c r="B12" s="84" t="str">
        <f>VLOOKUP(C12,'Array Content'!$F$2:$H$1318,3,FALSE)</f>
        <v>MIMAT0000279</v>
      </c>
      <c r="C12" s="84" t="str">
        <f>VLOOKUP($C$1&amp;":"&amp;A12,'Array Content'!C$2:D$6817,2,FALSE)</f>
        <v>hsa-miR-222-3p</v>
      </c>
      <c r="D12" s="85" t="str">
        <f>VLOOKUP(C12,'Array Content'!$F$2:$H$1318,2,FALSE)</f>
        <v>MS00007609</v>
      </c>
    </row>
    <row r="13" spans="1:6" ht="15" customHeight="1" x14ac:dyDescent="0.25">
      <c r="A13" s="83" t="s">
        <v>42</v>
      </c>
      <c r="B13" s="84" t="str">
        <f>VLOOKUP(C13,'Array Content'!$F$2:$H$1318,3,FALSE)</f>
        <v>MIMAT0000759</v>
      </c>
      <c r="C13" s="84" t="str">
        <f>VLOOKUP($C$1&amp;":"&amp;A13,'Array Content'!C$2:D$6817,2,FALSE)</f>
        <v>hsa-miR-148b-3p</v>
      </c>
      <c r="D13" s="85" t="str">
        <f>VLOOKUP(C13,'Array Content'!$F$2:$H$1318,2,FALSE)</f>
        <v>MS00031458</v>
      </c>
    </row>
    <row r="14" spans="1:6" ht="15" customHeight="1" x14ac:dyDescent="0.25">
      <c r="A14" s="83" t="s">
        <v>43</v>
      </c>
      <c r="B14" s="84" t="str">
        <f>VLOOKUP(C14,'Array Content'!$F$2:$H$1318,3,FALSE)</f>
        <v>MIMAT0000092</v>
      </c>
      <c r="C14" s="84" t="str">
        <f>VLOOKUP($C$1&amp;":"&amp;A14,'Array Content'!C$2:D$6817,2,FALSE)</f>
        <v>hsa-miR-92a-3p</v>
      </c>
      <c r="D14" s="85" t="str">
        <f>VLOOKUP(C14,'Array Content'!$F$2:$H$1318,2,FALSE)</f>
        <v>MS00006594</v>
      </c>
    </row>
    <row r="15" spans="1:6" ht="15" customHeight="1" x14ac:dyDescent="0.25">
      <c r="A15" s="83" t="s">
        <v>44</v>
      </c>
      <c r="B15" s="84" t="str">
        <f>VLOOKUP(C15,'Array Content'!$F$2:$H$1318,3,FALSE)</f>
        <v>MIMAT0000454</v>
      </c>
      <c r="C15" s="84" t="str">
        <f>VLOOKUP($C$1&amp;":"&amp;A15,'Array Content'!C$2:D$6817,2,FALSE)</f>
        <v>hsa-miR-184</v>
      </c>
      <c r="D15" s="85" t="str">
        <f>VLOOKUP(C15,'Array Content'!$F$2:$H$1318,2,FALSE)</f>
        <v>MS00003640</v>
      </c>
    </row>
    <row r="16" spans="1:6" ht="15" customHeight="1" x14ac:dyDescent="0.25">
      <c r="A16" s="83" t="s">
        <v>45</v>
      </c>
      <c r="B16" s="84" t="str">
        <f>VLOOKUP(C16,'Array Content'!$F$2:$H$1318,3,FALSE)</f>
        <v>MIMAT0000271</v>
      </c>
      <c r="C16" s="84" t="str">
        <f>VLOOKUP($C$1&amp;":"&amp;A16,'Array Content'!C$2:D$6817,2,FALSE)</f>
        <v>hsa-miR-214-3p</v>
      </c>
      <c r="D16" s="85" t="str">
        <f>VLOOKUP(C16,'Array Content'!$F$2:$H$1318,2,FALSE)</f>
        <v>MS00031605</v>
      </c>
    </row>
    <row r="17" spans="1:4" ht="15" customHeight="1" x14ac:dyDescent="0.25">
      <c r="A17" s="83" t="s">
        <v>46</v>
      </c>
      <c r="B17" s="84" t="str">
        <f>VLOOKUP(C17,'Array Content'!$F$2:$H$1318,3,FALSE)</f>
        <v>MIMAT0000068</v>
      </c>
      <c r="C17" s="84" t="str">
        <f>VLOOKUP($C$1&amp;":"&amp;A17,'Array Content'!C$2:D$6817,2,FALSE)</f>
        <v>hsa-miR-15a-5p</v>
      </c>
      <c r="D17" s="85" t="str">
        <f>VLOOKUP(C17,'Array Content'!$F$2:$H$1318,2,FALSE)</f>
        <v>MS00003178</v>
      </c>
    </row>
    <row r="18" spans="1:4" ht="15" customHeight="1" x14ac:dyDescent="0.25">
      <c r="A18" s="83" t="s">
        <v>47</v>
      </c>
      <c r="B18" s="84" t="str">
        <f>VLOOKUP(C18,'Array Content'!$F$2:$H$1318,3,FALSE)</f>
        <v>MIMAT0000732</v>
      </c>
      <c r="C18" s="84" t="str">
        <f>VLOOKUP($C$1&amp;":"&amp;A18,'Array Content'!C$2:D$6817,2,FALSE)</f>
        <v>hsa-miR-378a-3p</v>
      </c>
      <c r="D18" s="85" t="str">
        <f>VLOOKUP(C18,'Array Content'!$F$2:$H$1318,2,FALSE)</f>
        <v>MS00006909</v>
      </c>
    </row>
    <row r="19" spans="1:4" ht="15" customHeight="1" x14ac:dyDescent="0.25">
      <c r="A19" s="83" t="s">
        <v>48</v>
      </c>
      <c r="B19" s="84" t="str">
        <f>VLOOKUP(C19,'Array Content'!$F$2:$H$1318,3,FALSE)</f>
        <v>MIMAT0000063</v>
      </c>
      <c r="C19" s="84" t="str">
        <f>VLOOKUP($C$1&amp;":"&amp;A19,'Array Content'!C$2:D$6817,2,FALSE)</f>
        <v>hsa-let-7b-5p</v>
      </c>
      <c r="D19" s="85" t="str">
        <f>VLOOKUP(C19,'Array Content'!$F$2:$H$1318,2,FALSE)</f>
        <v>MS00003122</v>
      </c>
    </row>
    <row r="20" spans="1:4" ht="15" customHeight="1" x14ac:dyDescent="0.25">
      <c r="A20" s="83" t="s">
        <v>49</v>
      </c>
      <c r="B20" s="84" t="str">
        <f>VLOOKUP(C20,'Array Content'!$F$2:$H$1318,3,FALSE)</f>
        <v>MIMAT0000266</v>
      </c>
      <c r="C20" s="84" t="str">
        <f>VLOOKUP($C$1&amp;":"&amp;A20,'Array Content'!C$2:D$6817,2,FALSE)</f>
        <v>hsa-miR-205-5p</v>
      </c>
      <c r="D20" s="85" t="str">
        <f>VLOOKUP(C20,'Array Content'!$F$2:$H$1318,2,FALSE)</f>
        <v>MS00003780</v>
      </c>
    </row>
    <row r="21" spans="1:4" ht="15" customHeight="1" x14ac:dyDescent="0.25">
      <c r="A21" s="83" t="s">
        <v>50</v>
      </c>
      <c r="B21" s="84" t="str">
        <f>VLOOKUP(C21,'Array Content'!$F$2:$H$1318,3,FALSE)</f>
        <v>MIMAT0000256</v>
      </c>
      <c r="C21" s="84" t="str">
        <f>VLOOKUP($C$1&amp;":"&amp;A21,'Array Content'!C$2:D$6817,2,FALSE)</f>
        <v>hsa-miR-181a-5p</v>
      </c>
      <c r="D21" s="85" t="str">
        <f>VLOOKUP(C21,'Array Content'!$F$2:$H$1318,2,FALSE)</f>
        <v>MS00008827</v>
      </c>
    </row>
    <row r="22" spans="1:4" ht="15" customHeight="1" x14ac:dyDescent="0.25">
      <c r="A22" s="83" t="s">
        <v>51</v>
      </c>
      <c r="B22" s="84" t="str">
        <f>VLOOKUP(C22,'Array Content'!$F$2:$H$1318,3,FALSE)</f>
        <v>MIMAT0000425</v>
      </c>
      <c r="C22" s="84" t="str">
        <f>VLOOKUP($C$1&amp;":"&amp;A22,'Array Content'!C$2:D$6817,2,FALSE)</f>
        <v>hsa-miR-130a-3p</v>
      </c>
      <c r="D22" s="85" t="str">
        <f>VLOOKUP(C22,'Array Content'!$F$2:$H$1318,2,FALSE)</f>
        <v>MS00003444</v>
      </c>
    </row>
    <row r="23" spans="1:4" ht="15" customHeight="1" x14ac:dyDescent="0.25">
      <c r="A23" s="83" t="s">
        <v>52</v>
      </c>
      <c r="B23" s="84" t="str">
        <f>VLOOKUP(C23,'Array Content'!$F$2:$H$1318,3,FALSE)</f>
        <v>MIMAT0000431</v>
      </c>
      <c r="C23" s="84" t="str">
        <f>VLOOKUP($C$1&amp;":"&amp;A23,'Array Content'!C$2:D$6817,2,FALSE)</f>
        <v>hsa-miR-140-5p</v>
      </c>
      <c r="D23" s="85" t="str">
        <f>VLOOKUP(C23,'Array Content'!$F$2:$H$1318,2,FALSE)</f>
        <v>MS00003500</v>
      </c>
    </row>
    <row r="24" spans="1:4" ht="15" customHeight="1" x14ac:dyDescent="0.25">
      <c r="A24" s="83" t="s">
        <v>53</v>
      </c>
      <c r="B24" s="84" t="str">
        <f>VLOOKUP(C24,'Array Content'!$F$2:$H$1318,3,FALSE)</f>
        <v>MIMAT0000075</v>
      </c>
      <c r="C24" s="84" t="str">
        <f>VLOOKUP($C$1&amp;":"&amp;A24,'Array Content'!C$2:D$6817,2,FALSE)</f>
        <v>hsa-miR-20a-5p</v>
      </c>
      <c r="D24" s="85" t="str">
        <f>VLOOKUP(C24,'Array Content'!$F$2:$H$1318,2,FALSE)</f>
        <v>MS00003199</v>
      </c>
    </row>
    <row r="25" spans="1:4" ht="15" customHeight="1" x14ac:dyDescent="0.25">
      <c r="A25" s="83" t="s">
        <v>54</v>
      </c>
      <c r="B25" s="84" t="str">
        <f>VLOOKUP(C25,'Array Content'!$F$2:$H$1318,3,FALSE)</f>
        <v>MIMAT0002809</v>
      </c>
      <c r="C25" s="84" t="str">
        <f>VLOOKUP($C$1&amp;":"&amp;A25,'Array Content'!C$2:D$6817,2,FALSE)</f>
        <v>hsa-miR-146b-5p</v>
      </c>
      <c r="D25" s="85" t="str">
        <f>VLOOKUP(C25,'Array Content'!$F$2:$H$1318,2,FALSE)</f>
        <v>MS00003542</v>
      </c>
    </row>
    <row r="26" spans="1:4" ht="15" customHeight="1" x14ac:dyDescent="0.25">
      <c r="A26" s="83" t="s">
        <v>55</v>
      </c>
      <c r="B26" s="84" t="str">
        <f>VLOOKUP(C26,'Array Content'!$F$2:$H$1318,3,FALSE)</f>
        <v>MIMAT0000426</v>
      </c>
      <c r="C26" s="84" t="str">
        <f>VLOOKUP($C$1&amp;":"&amp;A26,'Array Content'!C$2:D$6817,2,FALSE)</f>
        <v>hsa-miR-132-3p</v>
      </c>
      <c r="D26" s="85" t="str">
        <f>VLOOKUP(C26,'Array Content'!$F$2:$H$1318,2,FALSE)</f>
        <v>MS00003458</v>
      </c>
    </row>
    <row r="27" spans="1:4" ht="15" customHeight="1" x14ac:dyDescent="0.25">
      <c r="A27" s="83" t="s">
        <v>56</v>
      </c>
      <c r="B27" s="84" t="str">
        <f>VLOOKUP(C27,'Array Content'!$F$2:$H$1318,3,FALSE)</f>
        <v>MIMAT0002819</v>
      </c>
      <c r="C27" s="84" t="str">
        <f>VLOOKUP($C$1&amp;":"&amp;A27,'Array Content'!C$2:D$6817,2,FALSE)</f>
        <v>hsa-miR-193b-3p</v>
      </c>
      <c r="D27" s="85" t="str">
        <f>VLOOKUP(C27,'Array Content'!$F$2:$H$1318,2,FALSE)</f>
        <v>MS00031549</v>
      </c>
    </row>
    <row r="28" spans="1:4" ht="15" customHeight="1" x14ac:dyDescent="0.25">
      <c r="A28" s="83" t="s">
        <v>57</v>
      </c>
      <c r="B28" s="84" t="str">
        <f>VLOOKUP(C28,'Array Content'!$F$2:$H$1318,3,FALSE)</f>
        <v>MIMAT0000261</v>
      </c>
      <c r="C28" s="84" t="str">
        <f>VLOOKUP($C$1&amp;":"&amp;A28,'Array Content'!C$2:D$6817,2,FALSE)</f>
        <v>hsa-miR-183-5p</v>
      </c>
      <c r="D28" s="85" t="str">
        <f>VLOOKUP(C28,'Array Content'!$F$2:$H$1318,2,FALSE)</f>
        <v>MS00031507</v>
      </c>
    </row>
    <row r="29" spans="1:4" ht="15" customHeight="1" x14ac:dyDescent="0.25">
      <c r="A29" s="83" t="s">
        <v>58</v>
      </c>
      <c r="B29" s="84" t="str">
        <f>VLOOKUP(C29,'Array Content'!$F$2:$H$1318,3,FALSE)</f>
        <v>MIMAT0000686</v>
      </c>
      <c r="C29" s="84" t="str">
        <f>VLOOKUP($C$1&amp;":"&amp;A29,'Array Content'!C$2:D$6817,2,FALSE)</f>
        <v>hsa-miR-34c-5p</v>
      </c>
      <c r="D29" s="85" t="str">
        <f>VLOOKUP(C29,'Array Content'!$F$2:$H$1318,2,FALSE)</f>
        <v>MS00003332</v>
      </c>
    </row>
    <row r="30" spans="1:4" ht="15" customHeight="1" x14ac:dyDescent="0.25">
      <c r="A30" s="83" t="s">
        <v>59</v>
      </c>
      <c r="B30" s="84" t="str">
        <f>VLOOKUP(C30,'Array Content'!$F$2:$H$1318,3,FALSE)</f>
        <v>MIMAT0000244</v>
      </c>
      <c r="C30" s="84" t="str">
        <f>VLOOKUP($C$1&amp;":"&amp;A30,'Array Content'!C$2:D$6817,2,FALSE)</f>
        <v>hsa-miR-30c-5p</v>
      </c>
      <c r="D30" s="85" t="str">
        <f>VLOOKUP(C30,'Array Content'!$F$2:$H$1318,2,FALSE)</f>
        <v>MS00009366</v>
      </c>
    </row>
    <row r="31" spans="1:4" ht="15" customHeight="1" x14ac:dyDescent="0.25">
      <c r="A31" s="83" t="s">
        <v>60</v>
      </c>
      <c r="B31" s="84" t="str">
        <f>VLOOKUP(C31,'Array Content'!$F$2:$H$1318,3,FALSE)</f>
        <v>MIMAT0000243</v>
      </c>
      <c r="C31" s="84" t="str">
        <f>VLOOKUP($C$1&amp;":"&amp;A31,'Array Content'!C$2:D$6817,2,FALSE)</f>
        <v>hsa-miR-148a-3p</v>
      </c>
      <c r="D31" s="85" t="str">
        <f>VLOOKUP(C31,'Array Content'!$F$2:$H$1318,2,FALSE)</f>
        <v>MS00003556</v>
      </c>
    </row>
    <row r="32" spans="1:4" ht="15" customHeight="1" x14ac:dyDescent="0.25">
      <c r="A32" s="83" t="s">
        <v>61</v>
      </c>
      <c r="B32" s="84" t="str">
        <f>VLOOKUP(C32,'Array Content'!$F$2:$H$1318,3,FALSE)</f>
        <v>MIMAT0000447</v>
      </c>
      <c r="C32" s="84" t="str">
        <f>VLOOKUP($C$1&amp;":"&amp;A32,'Array Content'!C$2:D$6817,2,FALSE)</f>
        <v>hsa-miR-134-5p</v>
      </c>
      <c r="D32" s="85" t="str">
        <f>VLOOKUP(C32,'Array Content'!$F$2:$H$1318,2,FALSE)</f>
        <v>MS00031437</v>
      </c>
    </row>
    <row r="33" spans="1:4" ht="15" customHeight="1" x14ac:dyDescent="0.25">
      <c r="A33" s="83" t="s">
        <v>62</v>
      </c>
      <c r="B33" s="84" t="str">
        <f>VLOOKUP(C33,'Array Content'!$F$2:$H$1318,3,FALSE)</f>
        <v>MIMAT0000414</v>
      </c>
      <c r="C33" s="84" t="str">
        <f>VLOOKUP($C$1&amp;":"&amp;A33,'Array Content'!C$2:D$6817,2,FALSE)</f>
        <v>hsa-let-7g-5p</v>
      </c>
      <c r="D33" s="85" t="str">
        <f>VLOOKUP(C33,'Array Content'!$F$2:$H$1318,2,FALSE)</f>
        <v>MS00008337</v>
      </c>
    </row>
    <row r="34" spans="1:4" ht="15" customHeight="1" x14ac:dyDescent="0.25">
      <c r="A34" s="83" t="s">
        <v>63</v>
      </c>
      <c r="B34" s="84" t="str">
        <f>VLOOKUP(C34,'Array Content'!$F$2:$H$1318,3,FALSE)</f>
        <v>MIMAT0000430</v>
      </c>
      <c r="C34" s="84" t="str">
        <f>VLOOKUP($C$1&amp;":"&amp;A34,'Array Content'!C$2:D$6817,2,FALSE)</f>
        <v>hsa-miR-138-5p</v>
      </c>
      <c r="D34" s="85" t="str">
        <f>VLOOKUP(C34,'Array Content'!$F$2:$H$1318,2,FALSE)</f>
        <v>MS00006657</v>
      </c>
    </row>
    <row r="35" spans="1:4" ht="15" customHeight="1" x14ac:dyDescent="0.25">
      <c r="A35" s="83" t="s">
        <v>64</v>
      </c>
      <c r="B35" s="84" t="str">
        <f>VLOOKUP(C35,'Array Content'!$F$2:$H$1318,3,FALSE)</f>
        <v>MIMAT0000726</v>
      </c>
      <c r="C35" s="84" t="str">
        <f>VLOOKUP($C$1&amp;":"&amp;A35,'Array Content'!C$2:D$6817,2,FALSE)</f>
        <v>hsa-miR-373-3p</v>
      </c>
      <c r="D35" s="85" t="str">
        <f>VLOOKUP(C35,'Array Content'!$F$2:$H$1318,2,FALSE)</f>
        <v>MS00031815</v>
      </c>
    </row>
    <row r="36" spans="1:4" ht="15" customHeight="1" x14ac:dyDescent="0.25">
      <c r="A36" s="83" t="s">
        <v>65</v>
      </c>
      <c r="B36" s="84" t="str">
        <f>VLOOKUP(C36,'Array Content'!$F$2:$H$1318,3,FALSE)</f>
        <v>MIMAT0000064</v>
      </c>
      <c r="C36" s="84" t="str">
        <f>VLOOKUP($C$1&amp;":"&amp;A36,'Array Content'!C$2:D$6817,2,FALSE)</f>
        <v>hsa-let-7c-5p</v>
      </c>
      <c r="D36" s="85" t="str">
        <f>VLOOKUP(C36,'Array Content'!$F$2:$H$1318,2,FALSE)</f>
        <v>MS00003129</v>
      </c>
    </row>
    <row r="37" spans="1:4" ht="15" customHeight="1" x14ac:dyDescent="0.25">
      <c r="A37" s="83" t="s">
        <v>66</v>
      </c>
      <c r="B37" s="84" t="str">
        <f>VLOOKUP(C37,'Array Content'!$F$2:$H$1318,3,FALSE)</f>
        <v>MIMAT0000066</v>
      </c>
      <c r="C37" s="84" t="str">
        <f>VLOOKUP($C$1&amp;":"&amp;A37,'Array Content'!C$2:D$6817,2,FALSE)</f>
        <v>hsa-let-7e-5p</v>
      </c>
      <c r="D37" s="85" t="str">
        <f>VLOOKUP(C37,'Array Content'!$F$2:$H$1318,2,FALSE)</f>
        <v>MS00031227</v>
      </c>
    </row>
    <row r="38" spans="1:4" ht="15" customHeight="1" x14ac:dyDescent="0.25">
      <c r="A38" s="83" t="s">
        <v>67</v>
      </c>
      <c r="B38" s="84" t="str">
        <f>VLOOKUP(C38,'Array Content'!$F$2:$H$1318,3,FALSE)</f>
        <v>MIMAT0000275</v>
      </c>
      <c r="C38" s="84" t="str">
        <f>VLOOKUP($C$1&amp;":"&amp;A38,'Array Content'!C$2:D$6817,2,FALSE)</f>
        <v>hsa-miR-218-5p</v>
      </c>
      <c r="D38" s="85" t="str">
        <f>VLOOKUP(C38,'Array Content'!$F$2:$H$1318,2,FALSE)</f>
        <v>MS00006769</v>
      </c>
    </row>
    <row r="39" spans="1:4" ht="15" customHeight="1" x14ac:dyDescent="0.25">
      <c r="A39" s="83" t="s">
        <v>68</v>
      </c>
      <c r="B39" s="84" t="str">
        <f>VLOOKUP(C39,'Array Content'!$F$2:$H$1318,3,FALSE)</f>
        <v>MIMAT0000100</v>
      </c>
      <c r="C39" s="84" t="str">
        <f>VLOOKUP($C$1&amp;":"&amp;A39,'Array Content'!C$2:D$6817,2,FALSE)</f>
        <v>hsa-miR-29b-3p</v>
      </c>
      <c r="D39" s="85" t="str">
        <f>VLOOKUP(C39,'Array Content'!$F$2:$H$1318,2,FALSE)</f>
        <v>MS00006566</v>
      </c>
    </row>
    <row r="40" spans="1:4" ht="15" customHeight="1" x14ac:dyDescent="0.25">
      <c r="A40" s="83" t="s">
        <v>69</v>
      </c>
      <c r="B40" s="84" t="str">
        <f>VLOOKUP(C40,'Array Content'!$F$2:$H$1318,3,FALSE)</f>
        <v>MIMAT0000449</v>
      </c>
      <c r="C40" s="84" t="str">
        <f>VLOOKUP($C$1&amp;":"&amp;A40,'Array Content'!C$2:D$6817,2,FALSE)</f>
        <v>hsa-miR-146a-5p</v>
      </c>
      <c r="D40" s="85" t="str">
        <f>VLOOKUP(C40,'Array Content'!$F$2:$H$1318,2,FALSE)</f>
        <v>MS00003535</v>
      </c>
    </row>
    <row r="41" spans="1:4" ht="15" customHeight="1" x14ac:dyDescent="0.25">
      <c r="A41" s="83" t="s">
        <v>70</v>
      </c>
      <c r="B41" s="84" t="str">
        <f>VLOOKUP(C41,'Array Content'!$F$2:$H$1318,3,FALSE)</f>
        <v>MIMAT0000758</v>
      </c>
      <c r="C41" s="84" t="str">
        <f>VLOOKUP($C$1&amp;":"&amp;A41,'Array Content'!C$2:D$6817,2,FALSE)</f>
        <v>hsa-miR-135b-5p</v>
      </c>
      <c r="D41" s="85" t="str">
        <f>VLOOKUP(C41,'Array Content'!$F$2:$H$1318,2,FALSE)</f>
        <v>MS00003472</v>
      </c>
    </row>
    <row r="42" spans="1:4" ht="15" customHeight="1" x14ac:dyDescent="0.25">
      <c r="A42" s="83" t="s">
        <v>71</v>
      </c>
      <c r="B42" s="84" t="str">
        <f>VLOOKUP(C42,'Array Content'!$F$2:$H$1318,3,FALSE)</f>
        <v>MIMAT0000462</v>
      </c>
      <c r="C42" s="84" t="str">
        <f>VLOOKUP($C$1&amp;":"&amp;A42,'Array Content'!C$2:D$6817,2,FALSE)</f>
        <v>hsa-miR-206</v>
      </c>
      <c r="D42" s="85" t="str">
        <f>VLOOKUP(C42,'Array Content'!$F$2:$H$1318,2,FALSE)</f>
        <v>MS00003787</v>
      </c>
    </row>
    <row r="43" spans="1:4" ht="15" customHeight="1" x14ac:dyDescent="0.25">
      <c r="A43" s="83" t="s">
        <v>72</v>
      </c>
      <c r="B43" s="84" t="str">
        <f>VLOOKUP(C43,'Array Content'!$F$2:$H$1318,3,FALSE)</f>
        <v>MIMAT0000422</v>
      </c>
      <c r="C43" s="84" t="str">
        <f>VLOOKUP($C$1&amp;":"&amp;A43,'Array Content'!C$2:D$6817,2,FALSE)</f>
        <v>hsa-miR-124-3p</v>
      </c>
      <c r="D43" s="85" t="str">
        <f>VLOOKUP(C43,'Array Content'!$F$2:$H$1318,2,FALSE)</f>
        <v>MS00006622</v>
      </c>
    </row>
    <row r="44" spans="1:4" ht="15" customHeight="1" x14ac:dyDescent="0.25">
      <c r="A44" s="83" t="s">
        <v>73</v>
      </c>
      <c r="B44" s="84" t="str">
        <f>VLOOKUP(C44,'Array Content'!$F$2:$H$1318,3,FALSE)</f>
        <v>MIMAT0000076</v>
      </c>
      <c r="C44" s="84" t="str">
        <f>VLOOKUP($C$1&amp;":"&amp;A44,'Array Content'!C$2:D$6817,2,FALSE)</f>
        <v>hsa-miR-21-5p</v>
      </c>
      <c r="D44" s="85" t="str">
        <f>VLOOKUP(C44,'Array Content'!$F$2:$H$1318,2,FALSE)</f>
        <v>MS00009079</v>
      </c>
    </row>
    <row r="45" spans="1:4" ht="15" customHeight="1" x14ac:dyDescent="0.25">
      <c r="A45" s="83" t="s">
        <v>74</v>
      </c>
      <c r="B45" s="84" t="str">
        <f>VLOOKUP(C45,'Array Content'!$F$2:$H$1318,3,FALSE)</f>
        <v>MIMAT0002821</v>
      </c>
      <c r="C45" s="84" t="str">
        <f>VLOOKUP($C$1&amp;":"&amp;A45,'Array Content'!C$2:D$6817,2,FALSE)</f>
        <v>hsa-miR-181d-5p</v>
      </c>
      <c r="D45" s="85" t="str">
        <f>VLOOKUP(C45,'Array Content'!$F$2:$H$1318,2,FALSE)</f>
        <v>MS00031500</v>
      </c>
    </row>
    <row r="46" spans="1:4" ht="15" customHeight="1" x14ac:dyDescent="0.25">
      <c r="A46" s="83" t="s">
        <v>75</v>
      </c>
      <c r="B46" s="84" t="str">
        <f>VLOOKUP(C46,'Array Content'!$F$2:$H$1318,3,FALSE)</f>
        <v>MIMAT0000688</v>
      </c>
      <c r="C46" s="84" t="str">
        <f>VLOOKUP($C$1&amp;":"&amp;A46,'Array Content'!C$2:D$6817,2,FALSE)</f>
        <v>hsa-miR-301a-3p</v>
      </c>
      <c r="D46" s="85" t="str">
        <f>VLOOKUP(C46,'Array Content'!$F$2:$H$1318,2,FALSE)</f>
        <v>MS00009317</v>
      </c>
    </row>
    <row r="47" spans="1:4" ht="15" customHeight="1" x14ac:dyDescent="0.25">
      <c r="A47" s="83" t="s">
        <v>76</v>
      </c>
      <c r="B47" s="84" t="str">
        <f>VLOOKUP(C47,'Array Content'!$F$2:$H$1318,3,FALSE)</f>
        <v>MIMAT0000617</v>
      </c>
      <c r="C47" s="84" t="str">
        <f>VLOOKUP($C$1&amp;":"&amp;A47,'Array Content'!C$2:D$6817,2,FALSE)</f>
        <v>hsa-miR-200c-3p</v>
      </c>
      <c r="D47" s="85" t="str">
        <f>VLOOKUP(C47,'Array Content'!$F$2:$H$1318,2,FALSE)</f>
        <v>MS00003752</v>
      </c>
    </row>
    <row r="48" spans="1:4" ht="15" customHeight="1" x14ac:dyDescent="0.25">
      <c r="A48" s="83" t="s">
        <v>77</v>
      </c>
      <c r="B48" s="84" t="str">
        <f>VLOOKUP(C48,'Array Content'!$F$2:$H$1318,3,FALSE)</f>
        <v>MIMAT0000098</v>
      </c>
      <c r="C48" s="84" t="str">
        <f>VLOOKUP($C$1&amp;":"&amp;A48,'Array Content'!C$2:D$6817,2,FALSE)</f>
        <v>hsa-miR-100-5p</v>
      </c>
      <c r="D48" s="85" t="str">
        <f>VLOOKUP(C48,'Array Content'!$F$2:$H$1318,2,FALSE)</f>
        <v>MS00031234</v>
      </c>
    </row>
    <row r="49" spans="1:4" ht="15" customHeight="1" x14ac:dyDescent="0.25">
      <c r="A49" s="83" t="s">
        <v>78</v>
      </c>
      <c r="B49" s="84" t="str">
        <f>VLOOKUP(C49,'Array Content'!$F$2:$H$1318,3,FALSE)</f>
        <v>MIMAT0000254</v>
      </c>
      <c r="C49" s="84" t="str">
        <f>VLOOKUP($C$1&amp;":"&amp;A49,'Array Content'!C$2:D$6817,2,FALSE)</f>
        <v>hsa-miR-10b-5p</v>
      </c>
      <c r="D49" s="85" t="str">
        <f>VLOOKUP(C49,'Array Content'!$F$2:$H$1318,2,FALSE)</f>
        <v>MS00031269</v>
      </c>
    </row>
    <row r="50" spans="1:4" ht="15" customHeight="1" x14ac:dyDescent="0.25">
      <c r="A50" s="83" t="s">
        <v>79</v>
      </c>
      <c r="B50" s="84" t="str">
        <f>VLOOKUP(C50,'Array Content'!$F$2:$H$1318,3,FALSE)</f>
        <v>MIMAT0000646</v>
      </c>
      <c r="C50" s="84" t="str">
        <f>VLOOKUP($C$1&amp;":"&amp;A50,'Array Content'!C$2:D$6817,2,FALSE)</f>
        <v>hsa-miR-155-5p</v>
      </c>
      <c r="D50" s="85" t="str">
        <f>VLOOKUP(C50,'Array Content'!$F$2:$H$1318,2,FALSE)</f>
        <v>MS00031486</v>
      </c>
    </row>
    <row r="51" spans="1:4" ht="15" customHeight="1" x14ac:dyDescent="0.25">
      <c r="A51" s="83" t="s">
        <v>80</v>
      </c>
      <c r="B51" s="84" t="str">
        <f>VLOOKUP(C51,'Array Content'!$F$2:$H$1318,3,FALSE)</f>
        <v>MIMAT0000416</v>
      </c>
      <c r="C51" s="84" t="str">
        <f>VLOOKUP($C$1&amp;":"&amp;A51,'Array Content'!C$2:D$6817,2,FALSE)</f>
        <v>hsa-miR-1-3p</v>
      </c>
      <c r="D51" s="85" t="str">
        <f>VLOOKUP(C51,'Array Content'!$F$2:$H$1318,2,FALSE)</f>
        <v>MS00008358</v>
      </c>
    </row>
    <row r="52" spans="1:4" ht="15" customHeight="1" x14ac:dyDescent="0.25">
      <c r="A52" s="83" t="s">
        <v>81</v>
      </c>
      <c r="B52" s="84" t="str">
        <f>VLOOKUP(C52,'Array Content'!$F$2:$H$1318,3,FALSE)</f>
        <v>MIMAT0000451</v>
      </c>
      <c r="C52" s="84" t="str">
        <f>VLOOKUP($C$1&amp;":"&amp;A52,'Array Content'!C$2:D$6817,2,FALSE)</f>
        <v>hsa-miR-150-5p</v>
      </c>
      <c r="D52" s="85" t="str">
        <f>VLOOKUP(C52,'Array Content'!$F$2:$H$1318,2,FALSE)</f>
        <v>MS00003577</v>
      </c>
    </row>
    <row r="53" spans="1:4" ht="15" customHeight="1" x14ac:dyDescent="0.25">
      <c r="A53" s="83" t="s">
        <v>82</v>
      </c>
      <c r="B53" s="84" t="str">
        <f>VLOOKUP(C53,'Array Content'!$F$2:$H$1318,3,FALSE)</f>
        <v>MIMAT0000415</v>
      </c>
      <c r="C53" s="84" t="str">
        <f>VLOOKUP($C$1&amp;":"&amp;A53,'Array Content'!C$2:D$6817,2,FALSE)</f>
        <v>hsa-let-7i-5p</v>
      </c>
      <c r="D53" s="85" t="str">
        <f>VLOOKUP(C53,'Array Content'!$F$2:$H$1318,2,FALSE)</f>
        <v>MS00003157</v>
      </c>
    </row>
    <row r="54" spans="1:4" ht="15" customHeight="1" x14ac:dyDescent="0.25">
      <c r="A54" s="83" t="s">
        <v>83</v>
      </c>
      <c r="B54" s="84" t="str">
        <f>VLOOKUP(C54,'Array Content'!$F$2:$H$1318,3,FALSE)</f>
        <v>MIMAT0000419</v>
      </c>
      <c r="C54" s="84" t="str">
        <f>VLOOKUP($C$1&amp;":"&amp;A54,'Array Content'!C$2:D$6817,2,FALSE)</f>
        <v>hsa-miR-27b-3p</v>
      </c>
      <c r="D54" s="85" t="str">
        <f>VLOOKUP(C54,'Array Content'!$F$2:$H$1318,2,FALSE)</f>
        <v>MS00031668</v>
      </c>
    </row>
    <row r="55" spans="1:4" ht="15" customHeight="1" x14ac:dyDescent="0.25">
      <c r="A55" s="83" t="s">
        <v>84</v>
      </c>
      <c r="B55" s="84" t="str">
        <f>VLOOKUP(C55,'Array Content'!$F$2:$H$1318,3,FALSE)</f>
        <v>MIMAT0000252</v>
      </c>
      <c r="C55" s="84" t="str">
        <f>VLOOKUP($C$1&amp;":"&amp;A55,'Array Content'!C$2:D$6817,2,FALSE)</f>
        <v>hsa-miR-7-5p</v>
      </c>
      <c r="D55" s="85" t="str">
        <f>VLOOKUP(C55,'Array Content'!$F$2:$H$1318,2,FALSE)</f>
        <v>MS00032116</v>
      </c>
    </row>
    <row r="56" spans="1:4" ht="15" customHeight="1" x14ac:dyDescent="0.25">
      <c r="A56" s="83" t="s">
        <v>85</v>
      </c>
      <c r="B56" s="84" t="str">
        <f>VLOOKUP(C56,'Array Content'!$F$2:$H$1318,3,FALSE)</f>
        <v>MIMAT0004604</v>
      </c>
      <c r="C56" s="84" t="str">
        <f>VLOOKUP($C$1&amp;":"&amp;A56,'Array Content'!C$2:D$6817,2,FALSE)</f>
        <v>hsa-miR-127-5p</v>
      </c>
      <c r="D56" s="85" t="str">
        <f>VLOOKUP(C56,'Array Content'!$F$2:$H$1318,2,FALSE)</f>
        <v>MS00008575</v>
      </c>
    </row>
    <row r="57" spans="1:4" ht="15" customHeight="1" x14ac:dyDescent="0.25">
      <c r="A57" s="83" t="s">
        <v>86</v>
      </c>
      <c r="B57" s="84" t="str">
        <f>VLOOKUP(C57,'Array Content'!$F$2:$H$1318,3,FALSE)</f>
        <v>MIMAT0000086</v>
      </c>
      <c r="C57" s="84" t="str">
        <f>VLOOKUP($C$1&amp;":"&amp;A57,'Array Content'!C$2:D$6817,2,FALSE)</f>
        <v>hsa-miR-29a-3p</v>
      </c>
      <c r="D57" s="85" t="str">
        <f>VLOOKUP(C57,'Array Content'!$F$2:$H$1318,2,FALSE)</f>
        <v>MS00003262</v>
      </c>
    </row>
    <row r="58" spans="1:4" ht="15" customHeight="1" x14ac:dyDescent="0.25">
      <c r="A58" s="83" t="s">
        <v>87</v>
      </c>
      <c r="B58" s="84" t="str">
        <f>VLOOKUP(C58,'Array Content'!$F$2:$H$1318,3,FALSE)</f>
        <v>MIMAT0000440</v>
      </c>
      <c r="C58" s="84" t="str">
        <f>VLOOKUP($C$1&amp;":"&amp;A58,'Array Content'!C$2:D$6817,2,FALSE)</f>
        <v>hsa-miR-191-5p</v>
      </c>
      <c r="D58" s="85" t="str">
        <f>VLOOKUP(C58,'Array Content'!$F$2:$H$1318,2,FALSE)</f>
        <v>MS00003682</v>
      </c>
    </row>
    <row r="59" spans="1:4" ht="15" customHeight="1" x14ac:dyDescent="0.25">
      <c r="A59" s="83" t="s">
        <v>88</v>
      </c>
      <c r="B59" s="84" t="str">
        <f>VLOOKUP(C59,'Array Content'!$F$2:$H$1318,3,FALSE)</f>
        <v>MIMAT0000065</v>
      </c>
      <c r="C59" s="84" t="str">
        <f>VLOOKUP($C$1&amp;":"&amp;A59,'Array Content'!C$2:D$6817,2,FALSE)</f>
        <v>hsa-let-7d-5p</v>
      </c>
      <c r="D59" s="85" t="str">
        <f>VLOOKUP(C59,'Array Content'!$F$2:$H$1318,2,FALSE)</f>
        <v>MS00003136</v>
      </c>
    </row>
    <row r="60" spans="1:4" ht="15" customHeight="1" x14ac:dyDescent="0.25">
      <c r="A60" s="83" t="s">
        <v>89</v>
      </c>
      <c r="B60" s="84" t="str">
        <f>VLOOKUP(C60,'Array Content'!$F$2:$H$1318,3,FALSE)</f>
        <v>MIMAT0000441</v>
      </c>
      <c r="C60" s="84" t="str">
        <f>VLOOKUP($C$1&amp;":"&amp;A60,'Array Content'!C$2:D$6817,2,FALSE)</f>
        <v>hsa-miR-9-5p</v>
      </c>
      <c r="D60" s="85" t="str">
        <f>VLOOKUP(C60,'Array Content'!$F$2:$H$1318,2,FALSE)</f>
        <v>MS00010752</v>
      </c>
    </row>
    <row r="61" spans="1:4" ht="15" customHeight="1" x14ac:dyDescent="0.25">
      <c r="A61" s="83" t="s">
        <v>90</v>
      </c>
      <c r="B61" s="84" t="str">
        <f>VLOOKUP(C61,'Array Content'!$F$2:$H$1318,3,FALSE)</f>
        <v>MIMAT0000067</v>
      </c>
      <c r="C61" s="84" t="str">
        <f>VLOOKUP($C$1&amp;":"&amp;A61,'Array Content'!C$2:D$6817,2,FALSE)</f>
        <v>hsa-let-7f-5p</v>
      </c>
      <c r="D61" s="85" t="str">
        <f>VLOOKUP(C61,'Array Content'!$F$2:$H$1318,2,FALSE)</f>
        <v>MS00006489</v>
      </c>
    </row>
    <row r="62" spans="1:4" ht="15" customHeight="1" x14ac:dyDescent="0.25">
      <c r="A62" s="83" t="s">
        <v>91</v>
      </c>
      <c r="B62" s="84" t="str">
        <f>VLOOKUP(C62,'Array Content'!$F$2:$H$1318,3,FALSE)</f>
        <v>MIMAT0000253</v>
      </c>
      <c r="C62" s="84" t="str">
        <f>VLOOKUP($C$1&amp;":"&amp;A62,'Array Content'!C$2:D$6817,2,FALSE)</f>
        <v>hsa-miR-10a-5p</v>
      </c>
      <c r="D62" s="85" t="str">
        <f>VLOOKUP(C62,'Array Content'!$F$2:$H$1318,2,FALSE)</f>
        <v>MS00031262</v>
      </c>
    </row>
    <row r="63" spans="1:4" ht="15" customHeight="1" x14ac:dyDescent="0.25">
      <c r="A63" s="83" t="s">
        <v>92</v>
      </c>
      <c r="B63" s="84" t="str">
        <f>VLOOKUP(C63,'Array Content'!$F$2:$H$1318,3,FALSE)</f>
        <v>MIMAT0000257</v>
      </c>
      <c r="C63" s="84" t="str">
        <f>VLOOKUP($C$1&amp;":"&amp;A63,'Array Content'!C$2:D$6817,2,FALSE)</f>
        <v>hsa-miR-181b-5p</v>
      </c>
      <c r="D63" s="85" t="str">
        <f>VLOOKUP(C63,'Array Content'!$F$2:$H$1318,2,FALSE)</f>
        <v>MS00006699</v>
      </c>
    </row>
    <row r="64" spans="1:4" ht="15" customHeight="1" x14ac:dyDescent="0.25">
      <c r="A64" s="83" t="s">
        <v>93</v>
      </c>
      <c r="B64" s="84" t="str">
        <f>VLOOKUP(C64,'Array Content'!$F$2:$H$1318,3,FALSE)</f>
        <v>MIMAT0000417</v>
      </c>
      <c r="C64" s="84" t="str">
        <f>VLOOKUP($C$1&amp;":"&amp;A64,'Array Content'!C$2:D$6817,2,FALSE)</f>
        <v>hsa-miR-15b-5p</v>
      </c>
      <c r="D64" s="85" t="str">
        <f>VLOOKUP(C64,'Array Content'!$F$2:$H$1318,2,FALSE)</f>
        <v>MS00008792</v>
      </c>
    </row>
    <row r="65" spans="1:4" ht="15" customHeight="1" x14ac:dyDescent="0.25">
      <c r="A65" s="83" t="s">
        <v>94</v>
      </c>
      <c r="B65" s="84" t="str">
        <f>VLOOKUP(C65,'Array Content'!$F$2:$H$1318,3,FALSE)</f>
        <v>MIMAT0000069</v>
      </c>
      <c r="C65" s="84" t="str">
        <f>VLOOKUP($C$1&amp;":"&amp;A65,'Array Content'!C$2:D$6817,2,FALSE)</f>
        <v>hsa-miR-16-5p</v>
      </c>
      <c r="D65" s="85" t="str">
        <f>VLOOKUP(C65,'Array Content'!$F$2:$H$1318,2,FALSE)</f>
        <v>MS00031493</v>
      </c>
    </row>
    <row r="66" spans="1:4" ht="15" customHeight="1" x14ac:dyDescent="0.25">
      <c r="A66" s="83" t="s">
        <v>95</v>
      </c>
      <c r="B66" s="84" t="str">
        <f>VLOOKUP(C66,'Array Content'!$F$2:$H$1318,3,FALSE)</f>
        <v>MIMAT0000267</v>
      </c>
      <c r="C66" s="84" t="str">
        <f>VLOOKUP($C$1&amp;":"&amp;A66,'Array Content'!C$2:D$6817,2,FALSE)</f>
        <v>hsa-miR-210-3p</v>
      </c>
      <c r="D66" s="85" t="str">
        <f>VLOOKUP(C66,'Array Content'!$F$2:$H$1318,2,FALSE)</f>
        <v>MS00003801</v>
      </c>
    </row>
    <row r="67" spans="1:4" ht="15" customHeight="1" x14ac:dyDescent="0.25">
      <c r="A67" s="83" t="s">
        <v>96</v>
      </c>
      <c r="B67" s="84" t="str">
        <f>VLOOKUP(C67,'Array Content'!$F$2:$H$1318,3,FALSE)</f>
        <v>MIMAT0000103 MIMAT0000070</v>
      </c>
      <c r="C67" s="84" t="str">
        <f>VLOOKUP($C$1&amp;":"&amp;A67,'Array Content'!C$2:D$6817,2,FALSE)</f>
        <v>hsa-miR-106a-5p hsa-miR-17-5p</v>
      </c>
      <c r="D67" s="85" t="str">
        <f>VLOOKUP(C67,'Array Content'!$F$2:$H$1318,2,FALSE)</f>
        <v>MS00029274</v>
      </c>
    </row>
    <row r="68" spans="1:4" ht="15" customHeight="1" x14ac:dyDescent="0.25">
      <c r="A68" s="83" t="s">
        <v>97</v>
      </c>
      <c r="B68" s="84" t="str">
        <f>VLOOKUP(C68,'Array Content'!$F$2:$H$1318,3,FALSE)</f>
        <v>MIMAT0000096</v>
      </c>
      <c r="C68" s="84" t="str">
        <f>VLOOKUP($C$1&amp;":"&amp;A68,'Array Content'!C$2:D$6817,2,FALSE)</f>
        <v>hsa-miR-98-5p</v>
      </c>
      <c r="D68" s="85" t="str">
        <f>VLOOKUP(C68,'Array Content'!$F$2:$H$1318,2,FALSE)</f>
        <v>MS00003367</v>
      </c>
    </row>
    <row r="69" spans="1:4" ht="15" customHeight="1" x14ac:dyDescent="0.25">
      <c r="A69" s="83" t="s">
        <v>98</v>
      </c>
      <c r="B69" s="84" t="str">
        <f>VLOOKUP(C69,'Array Content'!$F$2:$H$1318,3,FALSE)</f>
        <v>MIMAT0000255</v>
      </c>
      <c r="C69" s="84" t="str">
        <f>VLOOKUP($C$1&amp;":"&amp;A69,'Array Content'!C$2:D$6817,2,FALSE)</f>
        <v>hsa-miR-34a-5p</v>
      </c>
      <c r="D69" s="85" t="str">
        <f>VLOOKUP(C69,'Array Content'!$F$2:$H$1318,2,FALSE)</f>
        <v>MS00003318</v>
      </c>
    </row>
    <row r="70" spans="1:4" ht="15" customHeight="1" x14ac:dyDescent="0.25">
      <c r="A70" s="83" t="s">
        <v>99</v>
      </c>
      <c r="B70" s="84" t="str">
        <f>VLOOKUP(C70,'Array Content'!$F$2:$H$1318,3,FALSE)</f>
        <v>MIMAT0000081</v>
      </c>
      <c r="C70" s="84" t="str">
        <f>VLOOKUP($C$1&amp;":"&amp;A70,'Array Content'!C$2:D$6817,2,FALSE)</f>
        <v>hsa-miR-25-3p</v>
      </c>
      <c r="D70" s="85" t="str">
        <f>VLOOKUP(C70,'Array Content'!$F$2:$H$1318,2,FALSE)</f>
        <v>MS00003227</v>
      </c>
    </row>
    <row r="71" spans="1:4" ht="15" customHeight="1" x14ac:dyDescent="0.25">
      <c r="A71" s="83" t="s">
        <v>100</v>
      </c>
      <c r="B71" s="84" t="str">
        <f>VLOOKUP(C71,'Array Content'!$F$2:$H$1318,3,FALSE)</f>
        <v>MIMAT0000436</v>
      </c>
      <c r="C71" s="84" t="str">
        <f>VLOOKUP($C$1&amp;":"&amp;A71,'Array Content'!C$2:D$6817,2,FALSE)</f>
        <v>hsa-miR-144-3p</v>
      </c>
      <c r="D71" s="85" t="str">
        <f>VLOOKUP(C71,'Array Content'!$F$2:$H$1318,2,FALSE)</f>
        <v>MS00020328</v>
      </c>
    </row>
    <row r="72" spans="1:4" ht="15" customHeight="1" x14ac:dyDescent="0.25">
      <c r="A72" s="83" t="s">
        <v>101</v>
      </c>
      <c r="B72" s="84" t="str">
        <f>VLOOKUP(C72,'Array Content'!$F$2:$H$1318,3,FALSE)</f>
        <v>MIMAT0000424</v>
      </c>
      <c r="C72" s="84" t="str">
        <f>VLOOKUP($C$1&amp;":"&amp;A72,'Array Content'!C$2:D$6817,2,FALSE)</f>
        <v>hsa-miR-128-3p</v>
      </c>
      <c r="D72" s="85" t="str">
        <f>VLOOKUP(C72,'Array Content'!$F$2:$H$1318,2,FALSE)</f>
        <v>MS00008582</v>
      </c>
    </row>
    <row r="73" spans="1:4" ht="15" customHeight="1" x14ac:dyDescent="0.25">
      <c r="A73" s="83" t="s">
        <v>102</v>
      </c>
      <c r="B73" s="84" t="str">
        <f>VLOOKUP(C73,'Array Content'!$F$2:$H$1318,3,FALSE)</f>
        <v>MIMAT0000435</v>
      </c>
      <c r="C73" s="84" t="str">
        <f>VLOOKUP($C$1&amp;":"&amp;A73,'Array Content'!C$2:D$6817,2,FALSE)</f>
        <v>hsa-miR-143-3p</v>
      </c>
      <c r="D73" s="85" t="str">
        <f>VLOOKUP(C73,'Array Content'!$F$2:$H$1318,2,FALSE)</f>
        <v>MS00003514</v>
      </c>
    </row>
    <row r="74" spans="1:4" ht="15" customHeight="1" x14ac:dyDescent="0.25">
      <c r="A74" s="83" t="s">
        <v>103</v>
      </c>
      <c r="B74" s="84" t="str">
        <f>VLOOKUP(C74,'Array Content'!$F$2:$H$1318,3,FALSE)</f>
        <v>MIMAT0000272</v>
      </c>
      <c r="C74" s="84" t="str">
        <f>VLOOKUP($C$1&amp;":"&amp;A74,'Array Content'!C$2:D$6817,2,FALSE)</f>
        <v>hsa-miR-215-5p</v>
      </c>
      <c r="D74" s="85" t="str">
        <f>VLOOKUP(C74,'Array Content'!$F$2:$H$1318,2,FALSE)</f>
        <v>MS00003829</v>
      </c>
    </row>
    <row r="75" spans="1:4" ht="15" customHeight="1" x14ac:dyDescent="0.25">
      <c r="A75" s="83" t="s">
        <v>104</v>
      </c>
      <c r="B75" s="84" t="str">
        <f>VLOOKUP(C75,'Array Content'!$F$2:$H$1318,3,FALSE)</f>
        <v>MIMAT0000073</v>
      </c>
      <c r="C75" s="84" t="str">
        <f>VLOOKUP($C$1&amp;":"&amp;A75,'Array Content'!C$2:D$6817,2,FALSE)</f>
        <v>hsa-miR-19a-3p</v>
      </c>
      <c r="D75" s="85" t="str">
        <f>VLOOKUP(C75,'Array Content'!$F$2:$H$1318,2,FALSE)</f>
        <v>MS00003192</v>
      </c>
    </row>
    <row r="76" spans="1:4" ht="15" customHeight="1" x14ac:dyDescent="0.25">
      <c r="A76" s="83" t="s">
        <v>105</v>
      </c>
      <c r="B76" s="84" t="str">
        <f>VLOOKUP(C76,'Array Content'!$F$2:$H$1318,3,FALSE)</f>
        <v>MIMAT0004614</v>
      </c>
      <c r="C76" s="84" t="str">
        <f>VLOOKUP($C$1&amp;":"&amp;A76,'Array Content'!C$2:D$6817,2,FALSE)</f>
        <v>hsa-miR-193a-5p</v>
      </c>
      <c r="D76" s="85" t="str">
        <f>VLOOKUP(C76,'Array Content'!$F$2:$H$1318,2,FALSE)</f>
        <v>MS00008932</v>
      </c>
    </row>
    <row r="77" spans="1:4" ht="15" customHeight="1" x14ac:dyDescent="0.25">
      <c r="A77" s="83" t="s">
        <v>106</v>
      </c>
      <c r="B77" s="84" t="str">
        <f>VLOOKUP(C77,'Array Content'!$F$2:$H$1318,3,FALSE)</f>
        <v>MIMAT0000072</v>
      </c>
      <c r="C77" s="84" t="str">
        <f>VLOOKUP($C$1&amp;":"&amp;A77,'Array Content'!C$2:D$6817,2,FALSE)</f>
        <v>hsa-miR-18a-5p</v>
      </c>
      <c r="D77" s="85" t="str">
        <f>VLOOKUP(C77,'Array Content'!$F$2:$H$1318,2,FALSE)</f>
        <v>MS00031514</v>
      </c>
    </row>
    <row r="78" spans="1:4" ht="15" customHeight="1" x14ac:dyDescent="0.25">
      <c r="A78" s="83" t="s">
        <v>107</v>
      </c>
      <c r="B78" s="84" t="str">
        <f>VLOOKUP(C78,'Array Content'!$F$2:$H$1318,3,FALSE)</f>
        <v>MIMAT0000423</v>
      </c>
      <c r="C78" s="84" t="str">
        <f>VLOOKUP($C$1&amp;":"&amp;A78,'Array Content'!C$2:D$6817,2,FALSE)</f>
        <v>hsa-miR-125b-5p</v>
      </c>
      <c r="D78" s="85" t="str">
        <f>VLOOKUP(C78,'Array Content'!$F$2:$H$1318,2,FALSE)</f>
        <v>MS00006629</v>
      </c>
    </row>
    <row r="79" spans="1:4" ht="15" customHeight="1" x14ac:dyDescent="0.25">
      <c r="A79" s="83" t="s">
        <v>108</v>
      </c>
      <c r="B79" s="84" t="str">
        <f>VLOOKUP(C79,'Array Content'!$F$2:$H$1318,3,FALSE)</f>
        <v>MIMAT0000445</v>
      </c>
      <c r="C79" s="84" t="str">
        <f>VLOOKUP($C$1&amp;":"&amp;A79,'Array Content'!C$2:D$6817,2,FALSE)</f>
        <v>hsa-miR-126-3p</v>
      </c>
      <c r="D79" s="85" t="str">
        <f>VLOOKUP(C79,'Array Content'!$F$2:$H$1318,2,FALSE)</f>
        <v>MS00003430</v>
      </c>
    </row>
    <row r="80" spans="1:4" ht="15" customHeight="1" x14ac:dyDescent="0.25">
      <c r="A80" s="83" t="s">
        <v>109</v>
      </c>
      <c r="B80" s="84" t="str">
        <f>VLOOKUP(C80,'Array Content'!$F$2:$H$1318,3,FALSE)</f>
        <v>MIMAT0000084</v>
      </c>
      <c r="C80" s="84" t="str">
        <f>VLOOKUP($C$1&amp;":"&amp;A80,'Array Content'!C$2:D$6817,2,FALSE)</f>
        <v>hsa-miR-27a-3p</v>
      </c>
      <c r="D80" s="85" t="str">
        <f>VLOOKUP(C80,'Array Content'!$F$2:$H$1318,2,FALSE)</f>
        <v>MS00003241</v>
      </c>
    </row>
    <row r="81" spans="1:4" ht="15" customHeight="1" x14ac:dyDescent="0.25">
      <c r="A81" s="83" t="s">
        <v>110</v>
      </c>
      <c r="B81" s="84" t="str">
        <f>VLOOKUP(C81,'Array Content'!$F$2:$H$1318,3,FALSE)</f>
        <v>MIMAT0000724</v>
      </c>
      <c r="C81" s="84" t="str">
        <f>VLOOKUP($C$1&amp;":"&amp;A81,'Array Content'!C$2:D$6817,2,FALSE)</f>
        <v>hsa-miR-372-3p</v>
      </c>
      <c r="D81" s="85" t="str">
        <f>VLOOKUP(C81,'Array Content'!$F$2:$H$1318,2,FALSE)</f>
        <v>MS00004067</v>
      </c>
    </row>
    <row r="82" spans="1:4" ht="15" customHeight="1" x14ac:dyDescent="0.25">
      <c r="A82" s="83" t="s">
        <v>111</v>
      </c>
      <c r="B82" s="84" t="str">
        <f>VLOOKUP(C82,'Array Content'!$F$2:$H$1318,3,FALSE)</f>
        <v>MIMAT0000450</v>
      </c>
      <c r="C82" s="84" t="str">
        <f>VLOOKUP($C$1&amp;":"&amp;A82,'Array Content'!C$2:D$6817,2,FALSE)</f>
        <v>hsa-miR-149-5p</v>
      </c>
      <c r="D82" s="85" t="str">
        <f>VLOOKUP(C82,'Array Content'!$F$2:$H$1318,2,FALSE)</f>
        <v>MS00003570</v>
      </c>
    </row>
    <row r="83" spans="1:4" ht="15" customHeight="1" x14ac:dyDescent="0.25">
      <c r="A83" s="83" t="s">
        <v>112</v>
      </c>
      <c r="B83" s="84" t="str">
        <f>VLOOKUP(C83,'Array Content'!$F$2:$H$1318,3,FALSE)</f>
        <v>MIMAT0000418</v>
      </c>
      <c r="C83" s="84" t="str">
        <f>VLOOKUP($C$1&amp;":"&amp;A83,'Array Content'!C$2:D$6817,2,FALSE)</f>
        <v>hsa-miR-23b-3p</v>
      </c>
      <c r="D83" s="85" t="str">
        <f>VLOOKUP(C83,'Array Content'!$F$2:$H$1318,2,FALSE)</f>
        <v>MS00031647</v>
      </c>
    </row>
    <row r="84" spans="1:4" ht="15" customHeight="1" x14ac:dyDescent="0.25">
      <c r="A84" s="83" t="s">
        <v>113</v>
      </c>
      <c r="B84" s="84" t="str">
        <f>VLOOKUP(C84,'Array Content'!$F$2:$H$1318,3,FALSE)</f>
        <v>MIMAT0000264</v>
      </c>
      <c r="C84" s="84" t="str">
        <f>VLOOKUP($C$1&amp;":"&amp;A84,'Array Content'!C$2:D$6817,2,FALSE)</f>
        <v>hsa-miR-203a-3p</v>
      </c>
      <c r="D84" s="85" t="str">
        <f>VLOOKUP(C84,'Array Content'!$F$2:$H$1318,2,FALSE)</f>
        <v>MS00003766</v>
      </c>
    </row>
    <row r="85" spans="1:4" ht="15" customHeight="1" x14ac:dyDescent="0.25">
      <c r="A85" s="83" t="s">
        <v>114</v>
      </c>
      <c r="B85" s="84" t="str">
        <f>VLOOKUP(C85,'Array Content'!$F$2:$H$1318,3,FALSE)</f>
        <v>MIMAT0000090</v>
      </c>
      <c r="C85" s="84" t="str">
        <f>VLOOKUP($C$1&amp;":"&amp;A85,'Array Content'!C$2:D$6817,2,FALSE)</f>
        <v>hsa-miR-32-5p</v>
      </c>
      <c r="D85" s="85" t="str">
        <f>VLOOKUP(C85,'Array Content'!$F$2:$H$1318,2,FALSE)</f>
        <v>MS00003297</v>
      </c>
    </row>
    <row r="86" spans="1:4" ht="15" customHeight="1" x14ac:dyDescent="0.25">
      <c r="A86" s="83" t="s">
        <v>115</v>
      </c>
      <c r="B86" s="84" t="str">
        <f>VLOOKUP(C86,'Array Content'!$F$2:$H$1318,3,FALSE)</f>
        <v>MIMAT0000258</v>
      </c>
      <c r="C86" s="84" t="str">
        <f>VLOOKUP($C$1&amp;":"&amp;A86,'Array Content'!C$2:D$6817,2,FALSE)</f>
        <v>hsa-miR-181c-5p</v>
      </c>
      <c r="D86" s="85" t="str">
        <f>VLOOKUP(C86,'Array Content'!$F$2:$H$1318,2,FALSE)</f>
        <v>MS00008841</v>
      </c>
    </row>
    <row r="87" spans="1:4" ht="15" customHeight="1" x14ac:dyDescent="0.25">
      <c r="A87" s="83" t="s">
        <v>28</v>
      </c>
      <c r="B87" s="84" t="str">
        <f>VLOOKUP(C87,'Array Content'!$F$2:$H$1318,3,FALSE)</f>
        <v>MIMAT0000010</v>
      </c>
      <c r="C87" s="84" t="str">
        <f>VLOOKUP($C$1&amp;":"&amp;A87,'Array Content'!C$2:D$6817,2,FALSE)</f>
        <v>cel-miR-39-3p</v>
      </c>
      <c r="D87" s="85" t="str">
        <f>VLOOKUP(C87,'Array Content'!$F$2:$H$1318,2,FALSE)</f>
        <v>MS00019789</v>
      </c>
    </row>
    <row r="88" spans="1:4" ht="15" customHeight="1" x14ac:dyDescent="0.25">
      <c r="A88" s="83" t="s">
        <v>29</v>
      </c>
      <c r="B88" s="84" t="str">
        <f>VLOOKUP(C88,'Array Content'!$F$2:$H$1318,3,FALSE)</f>
        <v>MIMAT0000010</v>
      </c>
      <c r="C88" s="84" t="str">
        <f>VLOOKUP($C$1&amp;":"&amp;A88,'Array Content'!C$2:D$6817,2,FALSE)</f>
        <v>cel-miR-39-3p</v>
      </c>
      <c r="D88" s="85" t="str">
        <f>VLOOKUP(C88,'Array Content'!$F$2:$H$1318,2,FALSE)</f>
        <v>MS00019789</v>
      </c>
    </row>
    <row r="89" spans="1:4" ht="15" customHeight="1" x14ac:dyDescent="0.25">
      <c r="A89" s="83" t="s">
        <v>30</v>
      </c>
      <c r="B89" s="84" t="str">
        <f>VLOOKUP(C89,'Array Content'!$F$2:$H$1318,3,FALSE)</f>
        <v>N/A</v>
      </c>
      <c r="C89" s="84" t="str">
        <f>VLOOKUP($C$1&amp;":"&amp;A89,'Array Content'!C$2:D$6817,2,FALSE)</f>
        <v>SNORD61</v>
      </c>
      <c r="D89" s="85" t="str">
        <f>VLOOKUP(C89,'Array Content'!$F$2:$H$1318,2,FALSE)</f>
        <v>MS00033705</v>
      </c>
    </row>
    <row r="90" spans="1:4" ht="15" customHeight="1" x14ac:dyDescent="0.25">
      <c r="A90" s="83" t="s">
        <v>31</v>
      </c>
      <c r="B90" s="84" t="str">
        <f>VLOOKUP(C90,'Array Content'!$F$2:$H$1318,3,FALSE)</f>
        <v>N/A</v>
      </c>
      <c r="C90" s="84" t="str">
        <f>VLOOKUP($C$1&amp;":"&amp;A90,'Array Content'!C$2:D$6817,2,FALSE)</f>
        <v>SNORD68</v>
      </c>
      <c r="D90" s="85" t="str">
        <f>VLOOKUP(C90,'Array Content'!$F$2:$H$1318,2,FALSE)</f>
        <v>MS00033712</v>
      </c>
    </row>
    <row r="91" spans="1:4" ht="15" customHeight="1" x14ac:dyDescent="0.25">
      <c r="A91" s="83" t="s">
        <v>32</v>
      </c>
      <c r="B91" s="84" t="str">
        <f>VLOOKUP(C91,'Array Content'!$F$2:$H$1318,3,FALSE)</f>
        <v>N/A</v>
      </c>
      <c r="C91" s="84" t="str">
        <f>VLOOKUP($C$1&amp;":"&amp;A91,'Array Content'!C$2:D$6817,2,FALSE)</f>
        <v>SNORD72</v>
      </c>
      <c r="D91" s="85" t="str">
        <f>VLOOKUP(C91,'Array Content'!$F$2:$H$1318,2,FALSE)</f>
        <v>MS00033719</v>
      </c>
    </row>
    <row r="92" spans="1:4" ht="15" customHeight="1" x14ac:dyDescent="0.25">
      <c r="A92" s="83" t="s">
        <v>116</v>
      </c>
      <c r="B92" s="84" t="str">
        <f>VLOOKUP(C92,'Array Content'!$F$2:$H$1318,3,FALSE)</f>
        <v>N/A</v>
      </c>
      <c r="C92" s="84" t="str">
        <f>VLOOKUP($C$1&amp;":"&amp;A92,'Array Content'!C$2:D$6817,2,FALSE)</f>
        <v>SNORD95</v>
      </c>
      <c r="D92" s="85" t="str">
        <f>VLOOKUP(C92,'Array Content'!$F$2:$H$1318,2,FALSE)</f>
        <v>MS00033726</v>
      </c>
    </row>
    <row r="93" spans="1:4" ht="15" customHeight="1" x14ac:dyDescent="0.25">
      <c r="A93" s="83" t="s">
        <v>117</v>
      </c>
      <c r="B93" s="84" t="str">
        <f>VLOOKUP(C93,'Array Content'!$F$2:$H$1318,3,FALSE)</f>
        <v>N/A</v>
      </c>
      <c r="C93" s="84" t="str">
        <f>VLOOKUP($C$1&amp;":"&amp;A93,'Array Content'!C$2:D$6817,2,FALSE)</f>
        <v>SNORD96A</v>
      </c>
      <c r="D93" s="85" t="str">
        <f>VLOOKUP(C93,'Array Content'!$F$2:$H$1318,2,FALSE)</f>
        <v>MS00033733</v>
      </c>
    </row>
    <row r="94" spans="1:4" ht="15" customHeight="1" x14ac:dyDescent="0.25">
      <c r="A94" s="83" t="s">
        <v>118</v>
      </c>
      <c r="B94" s="84" t="str">
        <f>VLOOKUP(C94,'Array Content'!$F$2:$H$1318,3,FALSE)</f>
        <v>N/A</v>
      </c>
      <c r="C94" s="84" t="str">
        <f>VLOOKUP($C$1&amp;":"&amp;A94,'Array Content'!C$2:D$6817,2,FALSE)</f>
        <v>RNU6-6P</v>
      </c>
      <c r="D94" s="85" t="str">
        <f>VLOOKUP(C94,'Array Content'!$F$2:$H$1318,2,FALSE)</f>
        <v>MS00033740</v>
      </c>
    </row>
    <row r="95" spans="1:4" ht="15" customHeight="1" x14ac:dyDescent="0.25">
      <c r="A95" s="83" t="s">
        <v>119</v>
      </c>
      <c r="B95" s="84" t="str">
        <f>VLOOKUP(C95,'Array Content'!$F$2:$H$1318,3,FALSE)</f>
        <v>N/A</v>
      </c>
      <c r="C95" s="84" t="str">
        <f>VLOOKUP($C$1&amp;":"&amp;A95,'Array Content'!C$2:D$6817,2,FALSE)</f>
        <v>miRTC</v>
      </c>
      <c r="D95" s="85" t="str">
        <f>VLOOKUP(C95,'Array Content'!$F$2:$H$1318,2,FALSE)</f>
        <v>MS00000001</v>
      </c>
    </row>
    <row r="96" spans="1:4" ht="15" customHeight="1" x14ac:dyDescent="0.25">
      <c r="A96" s="83" t="s">
        <v>120</v>
      </c>
      <c r="B96" s="84" t="str">
        <f>VLOOKUP(C96,'Array Content'!$F$2:$H$1318,3,FALSE)</f>
        <v>N/A</v>
      </c>
      <c r="C96" s="84" t="str">
        <f>VLOOKUP($C$1&amp;":"&amp;A96,'Array Content'!C$2:D$6817,2,FALSE)</f>
        <v>miRTC</v>
      </c>
      <c r="D96" s="85" t="str">
        <f>VLOOKUP(C96,'Array Content'!$F$2:$H$1318,2,FALSE)</f>
        <v>MS00000001</v>
      </c>
    </row>
    <row r="97" spans="1:4" ht="15" customHeight="1" x14ac:dyDescent="0.25">
      <c r="A97" s="83" t="s">
        <v>121</v>
      </c>
      <c r="B97" s="84" t="str">
        <f>VLOOKUP(C97,'Array Content'!$F$2:$H$1318,3,FALSE)</f>
        <v>N/A</v>
      </c>
      <c r="C97" s="84" t="str">
        <f>VLOOKUP($C$1&amp;":"&amp;A97,'Array Content'!C$2:D$6817,2,FALSE)</f>
        <v>PPC</v>
      </c>
      <c r="D97" s="85" t="str">
        <f>VLOOKUP(C97,'Array Content'!$F$2:$H$1318,2,FALSE)</f>
        <v>MS00000002</v>
      </c>
    </row>
    <row r="98" spans="1:4" ht="15" customHeight="1" x14ac:dyDescent="0.25">
      <c r="A98" s="83" t="s">
        <v>13</v>
      </c>
      <c r="B98" s="84" t="str">
        <f>VLOOKUP(C98,'Array Content'!$F$2:$H$1318,3,FALSE)</f>
        <v>N/A</v>
      </c>
      <c r="C98" s="84" t="str">
        <f>VLOOKUP($C$1&amp;":"&amp;A98,'Array Content'!C$2:D$6817,2,FALSE)</f>
        <v>PPC</v>
      </c>
      <c r="D98" s="85" t="str">
        <f>VLOOKUP(C98,'Array Content'!$F$2:$H$1318,2,FALSE)</f>
        <v>MS00000002</v>
      </c>
    </row>
    <row r="99" spans="1:4" ht="15" customHeight="1" x14ac:dyDescent="0.25">
      <c r="A99" s="220"/>
      <c r="B99" s="220"/>
      <c r="C99" s="220"/>
      <c r="D99" s="220"/>
    </row>
  </sheetData>
  <mergeCells count="3">
    <mergeCell ref="C1:D1"/>
    <mergeCell ref="A1:B1"/>
    <mergeCell ref="A99:D9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'Array Content'!$A$2:$A$72</xm:f>
          </x14:formula1>
          <xm:sqref>C1:D1</xm:sqref>
        </x14:dataValidation>
        <x14:dataValidation type="list" allowBlank="1" showInputMessage="1" showErrorMessage="1" xr:uid="{00000000-0002-0000-0100-000001000000}">
          <x14:formula1>
            <xm:f>'Array Content'!$J$2:$J$3</xm:f>
          </x14:formula1>
          <xm:sqref>F4 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689"/>
  <sheetViews>
    <sheetView workbookViewId="0"/>
  </sheetViews>
  <sheetFormatPr defaultColWidth="6.59765625" defaultRowHeight="15" customHeight="1" x14ac:dyDescent="0.25"/>
  <cols>
    <col min="1" max="1" width="14.19921875" style="58" bestFit="1" customWidth="1"/>
    <col min="2" max="2" width="6.59765625" style="58"/>
    <col min="3" max="3" width="18.8984375" style="52" bestFit="1" customWidth="1"/>
    <col min="4" max="4" width="49.5" style="55" bestFit="1" customWidth="1"/>
    <col min="5" max="5" width="6.59765625" style="55" customWidth="1"/>
    <col min="6" max="6" width="49.5" style="8" bestFit="1" customWidth="1"/>
    <col min="7" max="7" width="14.69921875" style="8" bestFit="1" customWidth="1"/>
    <col min="8" max="8" width="39.8984375" style="8" bestFit="1" customWidth="1"/>
    <col min="9" max="9" width="6.59765625" style="8"/>
    <col min="10" max="10" width="8.59765625" style="8" customWidth="1"/>
    <col min="11" max="16384" width="6.59765625" style="8"/>
  </cols>
  <sheetData>
    <row r="1" spans="1:10" s="53" customFormat="1" ht="15" customHeight="1" x14ac:dyDescent="0.25">
      <c r="A1" s="53" t="s">
        <v>8423</v>
      </c>
      <c r="C1" s="53" t="s">
        <v>287</v>
      </c>
      <c r="D1" s="54" t="s">
        <v>288</v>
      </c>
      <c r="E1" s="54"/>
      <c r="F1" s="53" t="s">
        <v>288</v>
      </c>
      <c r="G1" s="53" t="s">
        <v>256</v>
      </c>
      <c r="H1" s="53" t="s">
        <v>11125</v>
      </c>
      <c r="J1" s="53" t="s">
        <v>11142</v>
      </c>
    </row>
    <row r="2" spans="1:10" ht="15" customHeight="1" x14ac:dyDescent="0.25">
      <c r="A2" s="58" t="s">
        <v>8424</v>
      </c>
      <c r="C2" s="52" t="s">
        <v>289</v>
      </c>
      <c r="D2" s="55" t="s">
        <v>290</v>
      </c>
      <c r="F2" s="58" t="s">
        <v>458</v>
      </c>
      <c r="G2" s="58" t="s">
        <v>8493</v>
      </c>
      <c r="H2" s="8" t="s">
        <v>9818</v>
      </c>
      <c r="J2" s="8" t="s">
        <v>11140</v>
      </c>
    </row>
    <row r="3" spans="1:10" ht="15" customHeight="1" x14ac:dyDescent="0.25">
      <c r="A3" s="58" t="s">
        <v>8421</v>
      </c>
      <c r="C3" s="52" t="s">
        <v>291</v>
      </c>
      <c r="D3" s="55" t="s">
        <v>292</v>
      </c>
      <c r="F3" s="58" t="s">
        <v>7631</v>
      </c>
      <c r="G3" s="58" t="s">
        <v>8494</v>
      </c>
      <c r="H3" s="8" t="s">
        <v>9819</v>
      </c>
      <c r="J3" s="8" t="s">
        <v>11141</v>
      </c>
    </row>
    <row r="4" spans="1:10" ht="15" customHeight="1" x14ac:dyDescent="0.25">
      <c r="A4" s="58" t="s">
        <v>8425</v>
      </c>
      <c r="C4" s="52" t="s">
        <v>293</v>
      </c>
      <c r="D4" s="55" t="s">
        <v>294</v>
      </c>
      <c r="F4" s="58" t="s">
        <v>7633</v>
      </c>
      <c r="G4" s="58" t="s">
        <v>8495</v>
      </c>
      <c r="H4" s="8" t="s">
        <v>9820</v>
      </c>
    </row>
    <row r="5" spans="1:10" ht="15" customHeight="1" x14ac:dyDescent="0.25">
      <c r="A5" s="58" t="s">
        <v>8426</v>
      </c>
      <c r="C5" s="52" t="s">
        <v>295</v>
      </c>
      <c r="D5" s="55" t="s">
        <v>296</v>
      </c>
      <c r="F5" s="58" t="s">
        <v>7635</v>
      </c>
      <c r="G5" s="58" t="s">
        <v>8496</v>
      </c>
      <c r="H5" s="8" t="s">
        <v>9821</v>
      </c>
    </row>
    <row r="6" spans="1:10" ht="15" customHeight="1" x14ac:dyDescent="0.25">
      <c r="A6" s="58" t="s">
        <v>8427</v>
      </c>
      <c r="C6" s="52" t="s">
        <v>297</v>
      </c>
      <c r="D6" s="55" t="s">
        <v>298</v>
      </c>
      <c r="F6" s="58" t="s">
        <v>7814</v>
      </c>
      <c r="G6" s="58" t="s">
        <v>8497</v>
      </c>
      <c r="H6" s="8" t="s">
        <v>9822</v>
      </c>
    </row>
    <row r="7" spans="1:10" ht="15" customHeight="1" x14ac:dyDescent="0.25">
      <c r="A7" s="58" t="s">
        <v>8428</v>
      </c>
      <c r="C7" s="52" t="s">
        <v>299</v>
      </c>
      <c r="D7" s="55" t="s">
        <v>300</v>
      </c>
      <c r="F7" s="58" t="s">
        <v>7637</v>
      </c>
      <c r="G7" s="58" t="s">
        <v>8498</v>
      </c>
      <c r="H7" s="8" t="s">
        <v>9823</v>
      </c>
    </row>
    <row r="8" spans="1:10" ht="15" customHeight="1" x14ac:dyDescent="0.25">
      <c r="A8" s="58" t="s">
        <v>8429</v>
      </c>
      <c r="C8" s="52" t="s">
        <v>301</v>
      </c>
      <c r="D8" s="55" t="s">
        <v>302</v>
      </c>
      <c r="F8" s="58" t="s">
        <v>7639</v>
      </c>
      <c r="G8" s="58" t="s">
        <v>8499</v>
      </c>
      <c r="H8" s="8" t="s">
        <v>9824</v>
      </c>
    </row>
    <row r="9" spans="1:10" ht="15" customHeight="1" x14ac:dyDescent="0.25">
      <c r="A9" s="58" t="s">
        <v>8430</v>
      </c>
      <c r="C9" s="52" t="s">
        <v>303</v>
      </c>
      <c r="D9" s="55" t="s">
        <v>304</v>
      </c>
      <c r="F9" s="58" t="s">
        <v>7641</v>
      </c>
      <c r="G9" s="58" t="s">
        <v>8500</v>
      </c>
      <c r="H9" s="8" t="s">
        <v>9825</v>
      </c>
    </row>
    <row r="10" spans="1:10" ht="15" customHeight="1" x14ac:dyDescent="0.25">
      <c r="A10" s="58" t="s">
        <v>8431</v>
      </c>
      <c r="C10" s="52" t="s">
        <v>305</v>
      </c>
      <c r="D10" s="55" t="s">
        <v>306</v>
      </c>
      <c r="F10" s="58" t="s">
        <v>7643</v>
      </c>
      <c r="G10" s="58" t="s">
        <v>8501</v>
      </c>
      <c r="H10" s="8" t="s">
        <v>9826</v>
      </c>
    </row>
    <row r="11" spans="1:10" ht="15" customHeight="1" x14ac:dyDescent="0.25">
      <c r="A11" s="58" t="s">
        <v>8432</v>
      </c>
      <c r="C11" s="52" t="s">
        <v>307</v>
      </c>
      <c r="D11" s="55" t="s">
        <v>308</v>
      </c>
      <c r="F11" s="58" t="s">
        <v>7645</v>
      </c>
      <c r="G11" s="58" t="s">
        <v>8502</v>
      </c>
      <c r="H11" s="8" t="s">
        <v>9827</v>
      </c>
    </row>
    <row r="12" spans="1:10" ht="15" customHeight="1" x14ac:dyDescent="0.25">
      <c r="A12" s="58" t="s">
        <v>8433</v>
      </c>
      <c r="C12" s="52" t="s">
        <v>309</v>
      </c>
      <c r="D12" s="55" t="s">
        <v>310</v>
      </c>
      <c r="F12" s="58" t="s">
        <v>7647</v>
      </c>
      <c r="G12" s="58" t="s">
        <v>8503</v>
      </c>
      <c r="H12" s="8" t="s">
        <v>9828</v>
      </c>
    </row>
    <row r="13" spans="1:10" ht="15" customHeight="1" x14ac:dyDescent="0.25">
      <c r="A13" s="58" t="s">
        <v>8434</v>
      </c>
      <c r="C13" s="52" t="s">
        <v>311</v>
      </c>
      <c r="D13" s="55" t="s">
        <v>312</v>
      </c>
      <c r="F13" s="58" t="s">
        <v>7649</v>
      </c>
      <c r="G13" s="58" t="s">
        <v>8504</v>
      </c>
      <c r="H13" s="8" t="s">
        <v>9829</v>
      </c>
    </row>
    <row r="14" spans="1:10" ht="15" customHeight="1" x14ac:dyDescent="0.25">
      <c r="A14" s="58" t="s">
        <v>8435</v>
      </c>
      <c r="C14" s="52" t="s">
        <v>313</v>
      </c>
      <c r="D14" s="55" t="s">
        <v>314</v>
      </c>
      <c r="F14" s="58" t="s">
        <v>7651</v>
      </c>
      <c r="G14" s="58" t="s">
        <v>8505</v>
      </c>
      <c r="H14" s="8" t="s">
        <v>9830</v>
      </c>
    </row>
    <row r="15" spans="1:10" ht="15" customHeight="1" x14ac:dyDescent="0.25">
      <c r="A15" s="58" t="s">
        <v>8436</v>
      </c>
      <c r="C15" s="52" t="s">
        <v>315</v>
      </c>
      <c r="D15" s="55" t="s">
        <v>316</v>
      </c>
      <c r="F15" s="58" t="s">
        <v>7653</v>
      </c>
      <c r="G15" s="58" t="s">
        <v>8506</v>
      </c>
      <c r="H15" s="8" t="s">
        <v>9831</v>
      </c>
    </row>
    <row r="16" spans="1:10" ht="15" customHeight="1" x14ac:dyDescent="0.25">
      <c r="A16" s="58" t="s">
        <v>8437</v>
      </c>
      <c r="C16" s="52" t="s">
        <v>317</v>
      </c>
      <c r="D16" s="55" t="s">
        <v>318</v>
      </c>
      <c r="F16" s="58" t="s">
        <v>7655</v>
      </c>
      <c r="G16" s="58" t="s">
        <v>8507</v>
      </c>
      <c r="H16" s="8" t="s">
        <v>9832</v>
      </c>
    </row>
    <row r="17" spans="1:8" ht="15" customHeight="1" x14ac:dyDescent="0.25">
      <c r="A17" s="58" t="s">
        <v>8438</v>
      </c>
      <c r="C17" s="52" t="s">
        <v>319</v>
      </c>
      <c r="D17" s="55" t="s">
        <v>320</v>
      </c>
      <c r="F17" s="58" t="s">
        <v>7657</v>
      </c>
      <c r="G17" s="58" t="s">
        <v>8508</v>
      </c>
      <c r="H17" s="8" t="s">
        <v>9833</v>
      </c>
    </row>
    <row r="18" spans="1:8" ht="15" customHeight="1" x14ac:dyDescent="0.25">
      <c r="A18" s="58" t="s">
        <v>8439</v>
      </c>
      <c r="C18" s="52" t="s">
        <v>321</v>
      </c>
      <c r="D18" s="55" t="s">
        <v>322</v>
      </c>
      <c r="F18" s="58" t="s">
        <v>7659</v>
      </c>
      <c r="G18" s="58" t="s">
        <v>8509</v>
      </c>
      <c r="H18" s="8" t="s">
        <v>9834</v>
      </c>
    </row>
    <row r="19" spans="1:8" ht="15" customHeight="1" x14ac:dyDescent="0.25">
      <c r="A19" s="58" t="s">
        <v>8440</v>
      </c>
      <c r="C19" s="52" t="s">
        <v>323</v>
      </c>
      <c r="D19" s="55" t="s">
        <v>324</v>
      </c>
      <c r="F19" s="58" t="s">
        <v>7661</v>
      </c>
      <c r="G19" s="58" t="s">
        <v>8510</v>
      </c>
      <c r="H19" s="8" t="s">
        <v>9835</v>
      </c>
    </row>
    <row r="20" spans="1:8" ht="15" customHeight="1" x14ac:dyDescent="0.25">
      <c r="A20" s="58" t="s">
        <v>8441</v>
      </c>
      <c r="C20" s="52" t="s">
        <v>325</v>
      </c>
      <c r="D20" s="55" t="s">
        <v>326</v>
      </c>
      <c r="F20" s="58" t="s">
        <v>7663</v>
      </c>
      <c r="G20" s="58" t="s">
        <v>8511</v>
      </c>
      <c r="H20" s="8" t="s">
        <v>9836</v>
      </c>
    </row>
    <row r="21" spans="1:8" ht="15" customHeight="1" x14ac:dyDescent="0.25">
      <c r="A21" s="58" t="s">
        <v>8442</v>
      </c>
      <c r="C21" s="52" t="s">
        <v>327</v>
      </c>
      <c r="D21" s="55" t="s">
        <v>328</v>
      </c>
      <c r="F21" s="58" t="s">
        <v>7665</v>
      </c>
      <c r="G21" s="58" t="s">
        <v>8512</v>
      </c>
      <c r="H21" s="8" t="s">
        <v>9837</v>
      </c>
    </row>
    <row r="22" spans="1:8" ht="15" customHeight="1" x14ac:dyDescent="0.25">
      <c r="A22" s="58" t="s">
        <v>8443</v>
      </c>
      <c r="C22" s="52" t="s">
        <v>329</v>
      </c>
      <c r="D22" s="55" t="s">
        <v>330</v>
      </c>
      <c r="F22" s="58" t="s">
        <v>7829</v>
      </c>
      <c r="G22" s="58" t="s">
        <v>8513</v>
      </c>
      <c r="H22" s="8" t="s">
        <v>9838</v>
      </c>
    </row>
    <row r="23" spans="1:8" ht="15" customHeight="1" x14ac:dyDescent="0.25">
      <c r="A23" s="58" t="s">
        <v>8444</v>
      </c>
      <c r="C23" s="52" t="s">
        <v>331</v>
      </c>
      <c r="D23" s="55" t="s">
        <v>332</v>
      </c>
      <c r="F23" s="58" t="s">
        <v>7667</v>
      </c>
      <c r="G23" s="58" t="s">
        <v>8514</v>
      </c>
      <c r="H23" s="8" t="s">
        <v>9839</v>
      </c>
    </row>
    <row r="24" spans="1:8" ht="15" customHeight="1" x14ac:dyDescent="0.25">
      <c r="A24" s="58" t="s">
        <v>8445</v>
      </c>
      <c r="C24" s="52" t="s">
        <v>333</v>
      </c>
      <c r="D24" s="55" t="s">
        <v>334</v>
      </c>
      <c r="F24" s="58" t="s">
        <v>7669</v>
      </c>
      <c r="G24" s="58" t="s">
        <v>8515</v>
      </c>
      <c r="H24" s="8" t="s">
        <v>9840</v>
      </c>
    </row>
    <row r="25" spans="1:8" ht="15" customHeight="1" x14ac:dyDescent="0.25">
      <c r="A25" s="58" t="s">
        <v>8446</v>
      </c>
      <c r="C25" s="52" t="s">
        <v>335</v>
      </c>
      <c r="D25" s="55" t="s">
        <v>336</v>
      </c>
      <c r="F25" s="58" t="s">
        <v>7831</v>
      </c>
      <c r="G25" s="58" t="s">
        <v>8516</v>
      </c>
      <c r="H25" s="8" t="s">
        <v>9841</v>
      </c>
    </row>
    <row r="26" spans="1:8" ht="15" customHeight="1" x14ac:dyDescent="0.25">
      <c r="A26" s="58" t="s">
        <v>8447</v>
      </c>
      <c r="C26" s="52" t="s">
        <v>337</v>
      </c>
      <c r="D26" s="55" t="s">
        <v>338</v>
      </c>
      <c r="F26" s="58" t="s">
        <v>7671</v>
      </c>
      <c r="G26" s="58" t="s">
        <v>8517</v>
      </c>
      <c r="H26" s="8" t="s">
        <v>9842</v>
      </c>
    </row>
    <row r="27" spans="1:8" ht="15" customHeight="1" x14ac:dyDescent="0.25">
      <c r="A27" s="58" t="s">
        <v>8448</v>
      </c>
      <c r="C27" s="52" t="s">
        <v>339</v>
      </c>
      <c r="D27" s="55" t="s">
        <v>340</v>
      </c>
      <c r="F27" s="58" t="s">
        <v>7833</v>
      </c>
      <c r="G27" s="58" t="s">
        <v>8518</v>
      </c>
      <c r="H27" s="8" t="s">
        <v>9843</v>
      </c>
    </row>
    <row r="28" spans="1:8" ht="15" customHeight="1" x14ac:dyDescent="0.25">
      <c r="A28" s="58" t="s">
        <v>8449</v>
      </c>
      <c r="C28" s="52" t="s">
        <v>341</v>
      </c>
      <c r="D28" s="55" t="s">
        <v>342</v>
      </c>
      <c r="F28" s="58" t="s">
        <v>7673</v>
      </c>
      <c r="G28" s="58" t="s">
        <v>8519</v>
      </c>
      <c r="H28" s="8" t="s">
        <v>9844</v>
      </c>
    </row>
    <row r="29" spans="1:8" ht="15" customHeight="1" x14ac:dyDescent="0.25">
      <c r="A29" s="58" t="s">
        <v>8450</v>
      </c>
      <c r="C29" s="52" t="s">
        <v>343</v>
      </c>
      <c r="D29" s="55" t="s">
        <v>344</v>
      </c>
      <c r="F29" s="58" t="s">
        <v>7836</v>
      </c>
      <c r="G29" s="58" t="s">
        <v>8520</v>
      </c>
      <c r="H29" s="8" t="s">
        <v>9845</v>
      </c>
    </row>
    <row r="30" spans="1:8" ht="15" customHeight="1" x14ac:dyDescent="0.25">
      <c r="A30" s="58" t="s">
        <v>8451</v>
      </c>
      <c r="C30" s="52" t="s">
        <v>345</v>
      </c>
      <c r="D30" s="55" t="s">
        <v>346</v>
      </c>
      <c r="F30" s="58" t="s">
        <v>7675</v>
      </c>
      <c r="G30" s="58" t="s">
        <v>8521</v>
      </c>
      <c r="H30" s="8" t="s">
        <v>9846</v>
      </c>
    </row>
    <row r="31" spans="1:8" ht="15" customHeight="1" x14ac:dyDescent="0.25">
      <c r="A31" s="58" t="s">
        <v>8452</v>
      </c>
      <c r="C31" s="52" t="s">
        <v>347</v>
      </c>
      <c r="D31" s="55" t="s">
        <v>348</v>
      </c>
      <c r="F31" s="58" t="s">
        <v>7677</v>
      </c>
      <c r="G31" s="58" t="s">
        <v>8522</v>
      </c>
      <c r="H31" s="8" t="s">
        <v>9847</v>
      </c>
    </row>
    <row r="32" spans="1:8" ht="15" customHeight="1" x14ac:dyDescent="0.25">
      <c r="A32" s="58" t="s">
        <v>8453</v>
      </c>
      <c r="C32" s="52" t="s">
        <v>349</v>
      </c>
      <c r="D32" s="55" t="s">
        <v>350</v>
      </c>
      <c r="F32" s="58" t="s">
        <v>7679</v>
      </c>
      <c r="G32" s="58" t="s">
        <v>8523</v>
      </c>
      <c r="H32" s="8" t="s">
        <v>9848</v>
      </c>
    </row>
    <row r="33" spans="1:8" ht="15" customHeight="1" x14ac:dyDescent="0.25">
      <c r="A33" s="58" t="s">
        <v>8454</v>
      </c>
      <c r="C33" s="52" t="s">
        <v>351</v>
      </c>
      <c r="D33" s="55" t="s">
        <v>352</v>
      </c>
      <c r="F33" s="58" t="s">
        <v>7681</v>
      </c>
      <c r="G33" s="58" t="s">
        <v>8524</v>
      </c>
      <c r="H33" s="8" t="s">
        <v>9849</v>
      </c>
    </row>
    <row r="34" spans="1:8" ht="15" customHeight="1" x14ac:dyDescent="0.25">
      <c r="A34" s="58" t="s">
        <v>8455</v>
      </c>
      <c r="C34" s="52" t="s">
        <v>353</v>
      </c>
      <c r="D34" s="55" t="s">
        <v>354</v>
      </c>
      <c r="F34" s="58" t="s">
        <v>7840</v>
      </c>
      <c r="G34" s="58" t="s">
        <v>8525</v>
      </c>
      <c r="H34" s="8" t="s">
        <v>9850</v>
      </c>
    </row>
    <row r="35" spans="1:8" ht="15" customHeight="1" x14ac:dyDescent="0.25">
      <c r="A35" s="58" t="s">
        <v>8456</v>
      </c>
      <c r="C35" s="52" t="s">
        <v>355</v>
      </c>
      <c r="D35" s="55" t="s">
        <v>356</v>
      </c>
      <c r="F35" s="58" t="s">
        <v>7683</v>
      </c>
      <c r="G35" s="58" t="s">
        <v>8526</v>
      </c>
      <c r="H35" s="8" t="s">
        <v>9851</v>
      </c>
    </row>
    <row r="36" spans="1:8" ht="15" customHeight="1" x14ac:dyDescent="0.25">
      <c r="A36" s="58" t="s">
        <v>8457</v>
      </c>
      <c r="C36" s="52" t="s">
        <v>357</v>
      </c>
      <c r="D36" s="55" t="s">
        <v>358</v>
      </c>
      <c r="F36" s="58" t="s">
        <v>7843</v>
      </c>
      <c r="G36" s="58" t="s">
        <v>8527</v>
      </c>
      <c r="H36" s="8" t="s">
        <v>9852</v>
      </c>
    </row>
    <row r="37" spans="1:8" ht="15" customHeight="1" x14ac:dyDescent="0.25">
      <c r="A37" s="58" t="s">
        <v>8458</v>
      </c>
      <c r="C37" s="52" t="s">
        <v>359</v>
      </c>
      <c r="D37" s="55" t="s">
        <v>360</v>
      </c>
      <c r="F37" s="58" t="s">
        <v>7685</v>
      </c>
      <c r="G37" s="58" t="s">
        <v>8528</v>
      </c>
      <c r="H37" s="8" t="s">
        <v>9853</v>
      </c>
    </row>
    <row r="38" spans="1:8" ht="15" customHeight="1" x14ac:dyDescent="0.25">
      <c r="A38" s="58" t="s">
        <v>8459</v>
      </c>
      <c r="C38" s="52" t="s">
        <v>361</v>
      </c>
      <c r="D38" s="55" t="s">
        <v>362</v>
      </c>
      <c r="F38" s="58" t="s">
        <v>7687</v>
      </c>
      <c r="G38" s="58" t="s">
        <v>8529</v>
      </c>
      <c r="H38" s="8" t="s">
        <v>9854</v>
      </c>
    </row>
    <row r="39" spans="1:8" ht="15" customHeight="1" x14ac:dyDescent="0.25">
      <c r="A39" s="58" t="s">
        <v>8460</v>
      </c>
      <c r="C39" s="52" t="s">
        <v>363</v>
      </c>
      <c r="D39" s="55" t="s">
        <v>364</v>
      </c>
      <c r="F39" s="58" t="s">
        <v>7689</v>
      </c>
      <c r="G39" s="58" t="s">
        <v>8530</v>
      </c>
      <c r="H39" s="8" t="s">
        <v>9855</v>
      </c>
    </row>
    <row r="40" spans="1:8" ht="15" customHeight="1" x14ac:dyDescent="0.25">
      <c r="A40" s="58" t="s">
        <v>8461</v>
      </c>
      <c r="C40" s="52" t="s">
        <v>365</v>
      </c>
      <c r="D40" s="55" t="s">
        <v>366</v>
      </c>
      <c r="F40" s="58" t="s">
        <v>7691</v>
      </c>
      <c r="G40" s="58" t="s">
        <v>8531</v>
      </c>
      <c r="H40" s="8" t="s">
        <v>9856</v>
      </c>
    </row>
    <row r="41" spans="1:8" ht="15" customHeight="1" x14ac:dyDescent="0.25">
      <c r="A41" s="58" t="s">
        <v>8462</v>
      </c>
      <c r="C41" s="52" t="s">
        <v>367</v>
      </c>
      <c r="D41" s="55" t="s">
        <v>368</v>
      </c>
      <c r="F41" s="58" t="s">
        <v>7693</v>
      </c>
      <c r="G41" s="58" t="s">
        <v>8532</v>
      </c>
      <c r="H41" s="8" t="s">
        <v>9857</v>
      </c>
    </row>
    <row r="42" spans="1:8" ht="15" customHeight="1" x14ac:dyDescent="0.25">
      <c r="A42" s="58" t="s">
        <v>8463</v>
      </c>
      <c r="C42" s="52" t="s">
        <v>369</v>
      </c>
      <c r="D42" s="55" t="s">
        <v>370</v>
      </c>
      <c r="F42" s="58" t="s">
        <v>7695</v>
      </c>
      <c r="G42" s="58" t="s">
        <v>8533</v>
      </c>
      <c r="H42" s="8" t="s">
        <v>9858</v>
      </c>
    </row>
    <row r="43" spans="1:8" ht="15" customHeight="1" x14ac:dyDescent="0.25">
      <c r="A43" s="58" t="s">
        <v>8464</v>
      </c>
      <c r="C43" s="52" t="s">
        <v>371</v>
      </c>
      <c r="D43" s="55" t="s">
        <v>372</v>
      </c>
      <c r="F43" s="58" t="s">
        <v>7697</v>
      </c>
      <c r="G43" s="58" t="s">
        <v>8534</v>
      </c>
      <c r="H43" s="8" t="s">
        <v>9859</v>
      </c>
    </row>
    <row r="44" spans="1:8" ht="15" customHeight="1" x14ac:dyDescent="0.25">
      <c r="A44" s="58" t="s">
        <v>8465</v>
      </c>
      <c r="C44" s="52" t="s">
        <v>373</v>
      </c>
      <c r="D44" s="55" t="s">
        <v>374</v>
      </c>
      <c r="F44" s="58" t="s">
        <v>7699</v>
      </c>
      <c r="G44" s="58" t="s">
        <v>8535</v>
      </c>
      <c r="H44" s="8" t="s">
        <v>9860</v>
      </c>
    </row>
    <row r="45" spans="1:8" ht="15" customHeight="1" x14ac:dyDescent="0.25">
      <c r="A45" s="58" t="s">
        <v>8466</v>
      </c>
      <c r="C45" s="52" t="s">
        <v>375</v>
      </c>
      <c r="D45" s="55" t="s">
        <v>376</v>
      </c>
      <c r="F45" s="58" t="s">
        <v>7701</v>
      </c>
      <c r="G45" s="58" t="s">
        <v>8536</v>
      </c>
      <c r="H45" s="8" t="s">
        <v>9861</v>
      </c>
    </row>
    <row r="46" spans="1:8" ht="15" customHeight="1" x14ac:dyDescent="0.25">
      <c r="A46" s="58" t="s">
        <v>8467</v>
      </c>
      <c r="C46" s="52" t="s">
        <v>377</v>
      </c>
      <c r="D46" s="55" t="s">
        <v>378</v>
      </c>
      <c r="F46" s="58" t="s">
        <v>7852</v>
      </c>
      <c r="G46" s="58" t="s">
        <v>8537</v>
      </c>
      <c r="H46" s="8" t="s">
        <v>9862</v>
      </c>
    </row>
    <row r="47" spans="1:8" ht="15" customHeight="1" x14ac:dyDescent="0.25">
      <c r="A47" s="58" t="s">
        <v>8468</v>
      </c>
      <c r="C47" s="52" t="s">
        <v>379</v>
      </c>
      <c r="D47" s="55" t="s">
        <v>380</v>
      </c>
      <c r="F47" s="58" t="s">
        <v>7703</v>
      </c>
      <c r="G47" s="58" t="s">
        <v>8538</v>
      </c>
      <c r="H47" s="8" t="s">
        <v>9863</v>
      </c>
    </row>
    <row r="48" spans="1:8" ht="15" customHeight="1" x14ac:dyDescent="0.25">
      <c r="A48" s="58" t="s">
        <v>8469</v>
      </c>
      <c r="C48" s="52" t="s">
        <v>381</v>
      </c>
      <c r="D48" s="55" t="s">
        <v>382</v>
      </c>
      <c r="F48" s="58" t="s">
        <v>7855</v>
      </c>
      <c r="G48" s="58" t="s">
        <v>8539</v>
      </c>
      <c r="H48" s="8" t="s">
        <v>9864</v>
      </c>
    </row>
    <row r="49" spans="1:8" ht="15" customHeight="1" x14ac:dyDescent="0.25">
      <c r="A49" s="58" t="s">
        <v>8470</v>
      </c>
      <c r="C49" s="52" t="s">
        <v>383</v>
      </c>
      <c r="D49" s="55" t="s">
        <v>384</v>
      </c>
      <c r="F49" s="58" t="s">
        <v>7705</v>
      </c>
      <c r="G49" s="58" t="s">
        <v>8540</v>
      </c>
      <c r="H49" s="8" t="s">
        <v>9865</v>
      </c>
    </row>
    <row r="50" spans="1:8" ht="15" customHeight="1" x14ac:dyDescent="0.25">
      <c r="A50" s="58" t="s">
        <v>8471</v>
      </c>
      <c r="C50" s="52" t="s">
        <v>385</v>
      </c>
      <c r="D50" s="55" t="s">
        <v>386</v>
      </c>
      <c r="F50" s="58" t="s">
        <v>7707</v>
      </c>
      <c r="G50" s="58" t="s">
        <v>8541</v>
      </c>
      <c r="H50" s="8" t="s">
        <v>9866</v>
      </c>
    </row>
    <row r="51" spans="1:8" ht="15" customHeight="1" x14ac:dyDescent="0.25">
      <c r="A51" s="58" t="s">
        <v>8472</v>
      </c>
      <c r="C51" s="52" t="s">
        <v>387</v>
      </c>
      <c r="D51" s="55" t="s">
        <v>388</v>
      </c>
      <c r="F51" s="58" t="s">
        <v>7709</v>
      </c>
      <c r="G51" s="58" t="s">
        <v>8542</v>
      </c>
      <c r="H51" s="8" t="s">
        <v>9867</v>
      </c>
    </row>
    <row r="52" spans="1:8" ht="15" customHeight="1" x14ac:dyDescent="0.25">
      <c r="A52" s="58" t="s">
        <v>8473</v>
      </c>
      <c r="C52" s="52" t="s">
        <v>389</v>
      </c>
      <c r="D52" s="55" t="s">
        <v>390</v>
      </c>
      <c r="F52" s="58" t="s">
        <v>7711</v>
      </c>
      <c r="G52" s="58" t="s">
        <v>8543</v>
      </c>
      <c r="H52" s="8" t="s">
        <v>9868</v>
      </c>
    </row>
    <row r="53" spans="1:8" ht="15" customHeight="1" x14ac:dyDescent="0.25">
      <c r="A53" s="58" t="s">
        <v>8474</v>
      </c>
      <c r="C53" s="52" t="s">
        <v>391</v>
      </c>
      <c r="D53" s="55" t="s">
        <v>392</v>
      </c>
      <c r="F53" s="58" t="s">
        <v>7713</v>
      </c>
      <c r="G53" s="58" t="s">
        <v>8544</v>
      </c>
      <c r="H53" s="8" t="s">
        <v>9869</v>
      </c>
    </row>
    <row r="54" spans="1:8" ht="15" customHeight="1" x14ac:dyDescent="0.25">
      <c r="A54" s="58" t="s">
        <v>8475</v>
      </c>
      <c r="C54" s="52" t="s">
        <v>393</v>
      </c>
      <c r="D54" s="55" t="s">
        <v>394</v>
      </c>
      <c r="F54" s="58" t="s">
        <v>7715</v>
      </c>
      <c r="G54" s="58" t="s">
        <v>8545</v>
      </c>
      <c r="H54" s="8" t="s">
        <v>9870</v>
      </c>
    </row>
    <row r="55" spans="1:8" ht="15" customHeight="1" x14ac:dyDescent="0.25">
      <c r="A55" s="58" t="s">
        <v>8476</v>
      </c>
      <c r="C55" s="52" t="s">
        <v>395</v>
      </c>
      <c r="D55" s="55" t="s">
        <v>396</v>
      </c>
      <c r="F55" s="58" t="s">
        <v>7717</v>
      </c>
      <c r="G55" s="58" t="s">
        <v>8546</v>
      </c>
      <c r="H55" s="8" t="s">
        <v>9871</v>
      </c>
    </row>
    <row r="56" spans="1:8" ht="15" customHeight="1" x14ac:dyDescent="0.25">
      <c r="A56" s="58" t="s">
        <v>8477</v>
      </c>
      <c r="C56" s="52" t="s">
        <v>397</v>
      </c>
      <c r="D56" s="55" t="s">
        <v>398</v>
      </c>
      <c r="F56" s="58" t="s">
        <v>7719</v>
      </c>
      <c r="G56" s="58" t="s">
        <v>8547</v>
      </c>
      <c r="H56" s="8" t="s">
        <v>9872</v>
      </c>
    </row>
    <row r="57" spans="1:8" ht="15" customHeight="1" x14ac:dyDescent="0.25">
      <c r="A57" s="58" t="s">
        <v>8478</v>
      </c>
      <c r="C57" s="52" t="s">
        <v>399</v>
      </c>
      <c r="D57" s="55" t="s">
        <v>400</v>
      </c>
      <c r="F57" s="58" t="s">
        <v>7721</v>
      </c>
      <c r="G57" s="58" t="s">
        <v>8548</v>
      </c>
      <c r="H57" s="8" t="s">
        <v>9873</v>
      </c>
    </row>
    <row r="58" spans="1:8" ht="15" customHeight="1" x14ac:dyDescent="0.25">
      <c r="A58" s="58" t="s">
        <v>8479</v>
      </c>
      <c r="C58" s="52" t="s">
        <v>401</v>
      </c>
      <c r="D58" s="55" t="s">
        <v>402</v>
      </c>
      <c r="F58" s="58" t="s">
        <v>7723</v>
      </c>
      <c r="G58" s="58" t="s">
        <v>8549</v>
      </c>
      <c r="H58" s="8" t="s">
        <v>9874</v>
      </c>
    </row>
    <row r="59" spans="1:8" ht="15" customHeight="1" x14ac:dyDescent="0.25">
      <c r="A59" s="58" t="s">
        <v>8480</v>
      </c>
      <c r="C59" s="52" t="s">
        <v>403</v>
      </c>
      <c r="D59" s="55" t="s">
        <v>404</v>
      </c>
      <c r="F59" s="58" t="s">
        <v>7725</v>
      </c>
      <c r="G59" s="58" t="s">
        <v>8550</v>
      </c>
      <c r="H59" s="8" t="s">
        <v>9875</v>
      </c>
    </row>
    <row r="60" spans="1:8" ht="15" customHeight="1" x14ac:dyDescent="0.25">
      <c r="A60" s="58" t="s">
        <v>8481</v>
      </c>
      <c r="C60" s="52" t="s">
        <v>405</v>
      </c>
      <c r="D60" s="55" t="s">
        <v>406</v>
      </c>
      <c r="F60" s="58" t="s">
        <v>7859</v>
      </c>
      <c r="G60" s="58" t="s">
        <v>8551</v>
      </c>
      <c r="H60" s="8" t="s">
        <v>9876</v>
      </c>
    </row>
    <row r="61" spans="1:8" ht="15" customHeight="1" x14ac:dyDescent="0.25">
      <c r="A61" s="58" t="s">
        <v>8482</v>
      </c>
      <c r="C61" s="52" t="s">
        <v>407</v>
      </c>
      <c r="D61" s="55" t="s">
        <v>408</v>
      </c>
      <c r="F61" s="58" t="s">
        <v>7861</v>
      </c>
      <c r="G61" s="58" t="s">
        <v>8552</v>
      </c>
      <c r="H61" s="8" t="s">
        <v>9877</v>
      </c>
    </row>
    <row r="62" spans="1:8" ht="15" customHeight="1" x14ac:dyDescent="0.25">
      <c r="A62" s="58" t="s">
        <v>8483</v>
      </c>
      <c r="C62" s="52" t="s">
        <v>409</v>
      </c>
      <c r="D62" s="55" t="s">
        <v>410</v>
      </c>
      <c r="F62" s="58" t="s">
        <v>7863</v>
      </c>
      <c r="G62" s="58" t="s">
        <v>8553</v>
      </c>
      <c r="H62" s="8" t="s">
        <v>9878</v>
      </c>
    </row>
    <row r="63" spans="1:8" ht="15" customHeight="1" x14ac:dyDescent="0.25">
      <c r="A63" s="58" t="s">
        <v>8484</v>
      </c>
      <c r="C63" s="52" t="s">
        <v>411</v>
      </c>
      <c r="D63" s="55" t="s">
        <v>412</v>
      </c>
      <c r="F63" s="58" t="s">
        <v>7727</v>
      </c>
      <c r="G63" s="58" t="s">
        <v>8554</v>
      </c>
      <c r="H63" s="8" t="s">
        <v>9879</v>
      </c>
    </row>
    <row r="64" spans="1:8" ht="15" customHeight="1" x14ac:dyDescent="0.25">
      <c r="A64" s="58" t="s">
        <v>8485</v>
      </c>
      <c r="C64" s="52" t="s">
        <v>413</v>
      </c>
      <c r="D64" s="55" t="s">
        <v>414</v>
      </c>
      <c r="F64" s="58" t="s">
        <v>7729</v>
      </c>
      <c r="G64" s="58" t="s">
        <v>8555</v>
      </c>
      <c r="H64" s="8" t="s">
        <v>9880</v>
      </c>
    </row>
    <row r="65" spans="1:8" ht="15" customHeight="1" x14ac:dyDescent="0.25">
      <c r="A65" s="58" t="s">
        <v>8486</v>
      </c>
      <c r="C65" s="52" t="s">
        <v>415</v>
      </c>
      <c r="D65" s="55" t="s">
        <v>416</v>
      </c>
      <c r="F65" s="58" t="s">
        <v>7731</v>
      </c>
      <c r="G65" s="58" t="s">
        <v>8556</v>
      </c>
      <c r="H65" s="8" t="s">
        <v>9881</v>
      </c>
    </row>
    <row r="66" spans="1:8" ht="15" customHeight="1" x14ac:dyDescent="0.25">
      <c r="A66" s="58" t="s">
        <v>8487</v>
      </c>
      <c r="C66" s="52" t="s">
        <v>417</v>
      </c>
      <c r="D66" s="55" t="s">
        <v>418</v>
      </c>
      <c r="F66" s="58" t="s">
        <v>7733</v>
      </c>
      <c r="G66" s="58" t="s">
        <v>8557</v>
      </c>
      <c r="H66" s="8" t="s">
        <v>9882</v>
      </c>
    </row>
    <row r="67" spans="1:8" ht="15" customHeight="1" x14ac:dyDescent="0.25">
      <c r="A67" s="58" t="s">
        <v>8488</v>
      </c>
      <c r="C67" s="52" t="s">
        <v>419</v>
      </c>
      <c r="D67" s="55" t="s">
        <v>420</v>
      </c>
      <c r="F67" s="58" t="s">
        <v>7735</v>
      </c>
      <c r="G67" s="58" t="s">
        <v>8558</v>
      </c>
      <c r="H67" s="8" t="s">
        <v>9883</v>
      </c>
    </row>
    <row r="68" spans="1:8" ht="15" customHeight="1" x14ac:dyDescent="0.25">
      <c r="A68" s="58" t="s">
        <v>8489</v>
      </c>
      <c r="C68" s="52" t="s">
        <v>421</v>
      </c>
      <c r="D68" s="55" t="s">
        <v>422</v>
      </c>
      <c r="F68" s="58" t="s">
        <v>7737</v>
      </c>
      <c r="G68" s="58" t="s">
        <v>8559</v>
      </c>
      <c r="H68" s="8" t="s">
        <v>9884</v>
      </c>
    </row>
    <row r="69" spans="1:8" ht="15" customHeight="1" x14ac:dyDescent="0.25">
      <c r="A69" s="58" t="s">
        <v>8490</v>
      </c>
      <c r="C69" s="52" t="s">
        <v>423</v>
      </c>
      <c r="D69" s="55" t="s">
        <v>424</v>
      </c>
      <c r="F69" s="58" t="s">
        <v>7870</v>
      </c>
      <c r="G69" s="58" t="s">
        <v>8560</v>
      </c>
      <c r="H69" s="8" t="s">
        <v>9885</v>
      </c>
    </row>
    <row r="70" spans="1:8" ht="15" customHeight="1" x14ac:dyDescent="0.25">
      <c r="A70" s="58" t="s">
        <v>8422</v>
      </c>
      <c r="C70" s="52" t="s">
        <v>425</v>
      </c>
      <c r="D70" s="55" t="s">
        <v>426</v>
      </c>
      <c r="F70" s="58" t="s">
        <v>7739</v>
      </c>
      <c r="G70" s="58" t="s">
        <v>8561</v>
      </c>
      <c r="H70" s="8" t="s">
        <v>9886</v>
      </c>
    </row>
    <row r="71" spans="1:8" ht="15" customHeight="1" x14ac:dyDescent="0.25">
      <c r="A71" s="58" t="s">
        <v>8491</v>
      </c>
      <c r="C71" s="52" t="s">
        <v>427</v>
      </c>
      <c r="D71" s="55" t="s">
        <v>428</v>
      </c>
      <c r="F71" s="58" t="s">
        <v>7741</v>
      </c>
      <c r="G71" s="58" t="s">
        <v>8562</v>
      </c>
      <c r="H71" s="8" t="s">
        <v>9887</v>
      </c>
    </row>
    <row r="72" spans="1:8" ht="15" customHeight="1" x14ac:dyDescent="0.25">
      <c r="A72" s="58" t="s">
        <v>8492</v>
      </c>
      <c r="C72" s="52" t="s">
        <v>429</v>
      </c>
      <c r="D72" s="55" t="s">
        <v>430</v>
      </c>
      <c r="F72" s="58" t="s">
        <v>7743</v>
      </c>
      <c r="G72" s="58" t="s">
        <v>8563</v>
      </c>
      <c r="H72" s="8" t="s">
        <v>9888</v>
      </c>
    </row>
    <row r="73" spans="1:8" ht="15" customHeight="1" x14ac:dyDescent="0.25">
      <c r="C73" s="52" t="s">
        <v>431</v>
      </c>
      <c r="D73" s="55" t="s">
        <v>432</v>
      </c>
      <c r="F73" s="58" t="s">
        <v>7745</v>
      </c>
      <c r="G73" s="58" t="s">
        <v>8564</v>
      </c>
      <c r="H73" s="8" t="s">
        <v>9889</v>
      </c>
    </row>
    <row r="74" spans="1:8" ht="15" customHeight="1" x14ac:dyDescent="0.25">
      <c r="C74" s="52" t="s">
        <v>433</v>
      </c>
      <c r="D74" s="55" t="s">
        <v>434</v>
      </c>
      <c r="F74" s="58" t="s">
        <v>7747</v>
      </c>
      <c r="G74" s="58" t="s">
        <v>8565</v>
      </c>
      <c r="H74" s="8" t="s">
        <v>9890</v>
      </c>
    </row>
    <row r="75" spans="1:8" ht="15" customHeight="1" x14ac:dyDescent="0.25">
      <c r="C75" s="52" t="s">
        <v>435</v>
      </c>
      <c r="D75" s="55" t="s">
        <v>436</v>
      </c>
      <c r="F75" s="58" t="s">
        <v>7749</v>
      </c>
      <c r="G75" s="58" t="s">
        <v>8566</v>
      </c>
      <c r="H75" s="8" t="s">
        <v>9891</v>
      </c>
    </row>
    <row r="76" spans="1:8" ht="15" customHeight="1" x14ac:dyDescent="0.25">
      <c r="C76" s="52" t="s">
        <v>437</v>
      </c>
      <c r="D76" s="55" t="s">
        <v>438</v>
      </c>
      <c r="F76" s="58" t="s">
        <v>7751</v>
      </c>
      <c r="G76" s="58" t="s">
        <v>8567</v>
      </c>
      <c r="H76" s="8" t="s">
        <v>9892</v>
      </c>
    </row>
    <row r="77" spans="1:8" ht="15" customHeight="1" x14ac:dyDescent="0.25">
      <c r="C77" s="52" t="s">
        <v>439</v>
      </c>
      <c r="D77" s="55" t="s">
        <v>440</v>
      </c>
      <c r="F77" s="58" t="s">
        <v>7753</v>
      </c>
      <c r="G77" s="58" t="s">
        <v>8568</v>
      </c>
      <c r="H77" s="8" t="s">
        <v>9893</v>
      </c>
    </row>
    <row r="78" spans="1:8" ht="15" customHeight="1" x14ac:dyDescent="0.25">
      <c r="C78" s="52" t="s">
        <v>441</v>
      </c>
      <c r="D78" s="55" t="s">
        <v>442</v>
      </c>
      <c r="F78" s="58" t="s">
        <v>7880</v>
      </c>
      <c r="G78" s="58" t="s">
        <v>8569</v>
      </c>
      <c r="H78" s="8" t="s">
        <v>9894</v>
      </c>
    </row>
    <row r="79" spans="1:8" ht="15" customHeight="1" x14ac:dyDescent="0.25">
      <c r="C79" s="52" t="s">
        <v>443</v>
      </c>
      <c r="D79" s="55" t="s">
        <v>444</v>
      </c>
      <c r="F79" s="58" t="s">
        <v>7755</v>
      </c>
      <c r="G79" s="58" t="s">
        <v>8570</v>
      </c>
      <c r="H79" s="8" t="s">
        <v>9895</v>
      </c>
    </row>
    <row r="80" spans="1:8" ht="15" customHeight="1" x14ac:dyDescent="0.25">
      <c r="C80" s="52" t="s">
        <v>445</v>
      </c>
      <c r="D80" s="55" t="s">
        <v>446</v>
      </c>
      <c r="F80" s="58" t="s">
        <v>7757</v>
      </c>
      <c r="G80" s="58" t="s">
        <v>8571</v>
      </c>
      <c r="H80" s="8" t="s">
        <v>9896</v>
      </c>
    </row>
    <row r="81" spans="3:8" ht="15" customHeight="1" x14ac:dyDescent="0.25">
      <c r="C81" s="52" t="s">
        <v>447</v>
      </c>
      <c r="D81" s="55" t="s">
        <v>448</v>
      </c>
      <c r="F81" s="58" t="s">
        <v>7884</v>
      </c>
      <c r="G81" s="58" t="s">
        <v>8572</v>
      </c>
      <c r="H81" s="8" t="s">
        <v>9897</v>
      </c>
    </row>
    <row r="82" spans="3:8" ht="15" customHeight="1" x14ac:dyDescent="0.25">
      <c r="C82" s="52" t="s">
        <v>449</v>
      </c>
      <c r="D82" s="55" t="s">
        <v>450</v>
      </c>
      <c r="F82" s="58" t="s">
        <v>7759</v>
      </c>
      <c r="G82" s="58" t="s">
        <v>8573</v>
      </c>
      <c r="H82" s="8" t="s">
        <v>9898</v>
      </c>
    </row>
    <row r="83" spans="3:8" ht="15" customHeight="1" x14ac:dyDescent="0.25">
      <c r="C83" s="52" t="s">
        <v>451</v>
      </c>
      <c r="D83" s="55" t="s">
        <v>452</v>
      </c>
      <c r="F83" s="58" t="s">
        <v>7761</v>
      </c>
      <c r="G83" s="58" t="s">
        <v>8574</v>
      </c>
      <c r="H83" s="8" t="s">
        <v>9899</v>
      </c>
    </row>
    <row r="84" spans="3:8" ht="15" customHeight="1" x14ac:dyDescent="0.25">
      <c r="C84" s="52" t="s">
        <v>453</v>
      </c>
      <c r="D84" s="55" t="s">
        <v>454</v>
      </c>
      <c r="F84" s="58" t="s">
        <v>7888</v>
      </c>
      <c r="G84" s="58" t="s">
        <v>8575</v>
      </c>
      <c r="H84" s="8" t="s">
        <v>9900</v>
      </c>
    </row>
    <row r="85" spans="3:8" ht="15" customHeight="1" x14ac:dyDescent="0.25">
      <c r="C85" s="52" t="s">
        <v>455</v>
      </c>
      <c r="D85" s="55" t="s">
        <v>456</v>
      </c>
      <c r="F85" s="58" t="s">
        <v>7890</v>
      </c>
      <c r="G85" s="58" t="s">
        <v>8576</v>
      </c>
      <c r="H85" s="8" t="s">
        <v>9901</v>
      </c>
    </row>
    <row r="86" spans="3:8" ht="15" customHeight="1" x14ac:dyDescent="0.25">
      <c r="C86" s="52" t="s">
        <v>457</v>
      </c>
      <c r="D86" s="55" t="s">
        <v>458</v>
      </c>
      <c r="F86" s="58" t="s">
        <v>7892</v>
      </c>
      <c r="G86" s="58" t="s">
        <v>8577</v>
      </c>
      <c r="H86" s="8" t="s">
        <v>9902</v>
      </c>
    </row>
    <row r="87" spans="3:8" ht="15" customHeight="1" x14ac:dyDescent="0.25">
      <c r="C87" s="52" t="s">
        <v>459</v>
      </c>
      <c r="D87" s="55" t="s">
        <v>458</v>
      </c>
      <c r="F87" s="58" t="s">
        <v>7763</v>
      </c>
      <c r="G87" s="58" t="s">
        <v>8578</v>
      </c>
      <c r="H87" s="8" t="s">
        <v>9903</v>
      </c>
    </row>
    <row r="88" spans="3:8" ht="15" customHeight="1" x14ac:dyDescent="0.25">
      <c r="C88" s="52" t="s">
        <v>460</v>
      </c>
      <c r="D88" s="55" t="s">
        <v>461</v>
      </c>
      <c r="F88" s="58" t="s">
        <v>7765</v>
      </c>
      <c r="G88" s="58" t="s">
        <v>8579</v>
      </c>
      <c r="H88" s="8" t="s">
        <v>9904</v>
      </c>
    </row>
    <row r="89" spans="3:8" ht="15" customHeight="1" x14ac:dyDescent="0.25">
      <c r="C89" s="52" t="s">
        <v>462</v>
      </c>
      <c r="D89" s="55" t="s">
        <v>463</v>
      </c>
      <c r="F89" s="58" t="s">
        <v>7767</v>
      </c>
      <c r="G89" s="58" t="s">
        <v>8580</v>
      </c>
      <c r="H89" s="8" t="s">
        <v>9905</v>
      </c>
    </row>
    <row r="90" spans="3:8" ht="15" customHeight="1" x14ac:dyDescent="0.25">
      <c r="C90" s="52" t="s">
        <v>464</v>
      </c>
      <c r="D90" s="55" t="s">
        <v>465</v>
      </c>
      <c r="F90" s="58" t="s">
        <v>7896</v>
      </c>
      <c r="G90" s="58" t="s">
        <v>8581</v>
      </c>
      <c r="H90" s="8" t="s">
        <v>9906</v>
      </c>
    </row>
    <row r="91" spans="3:8" ht="15" customHeight="1" x14ac:dyDescent="0.25">
      <c r="C91" s="52" t="s">
        <v>466</v>
      </c>
      <c r="D91" s="55" t="s">
        <v>467</v>
      </c>
      <c r="F91" s="58" t="s">
        <v>7769</v>
      </c>
      <c r="G91" s="58" t="s">
        <v>8582</v>
      </c>
      <c r="H91" s="8" t="s">
        <v>9907</v>
      </c>
    </row>
    <row r="92" spans="3:8" ht="15" customHeight="1" x14ac:dyDescent="0.25">
      <c r="C92" s="52" t="s">
        <v>468</v>
      </c>
      <c r="D92" s="55" t="s">
        <v>469</v>
      </c>
      <c r="F92" s="58" t="s">
        <v>7899</v>
      </c>
      <c r="G92" s="58" t="s">
        <v>8583</v>
      </c>
      <c r="H92" s="8" t="s">
        <v>9908</v>
      </c>
    </row>
    <row r="93" spans="3:8" ht="15" customHeight="1" x14ac:dyDescent="0.25">
      <c r="C93" s="52" t="s">
        <v>470</v>
      </c>
      <c r="D93" s="55" t="s">
        <v>471</v>
      </c>
      <c r="F93" s="58" t="s">
        <v>7901</v>
      </c>
      <c r="G93" s="58" t="s">
        <v>8584</v>
      </c>
      <c r="H93" s="8" t="s">
        <v>9909</v>
      </c>
    </row>
    <row r="94" spans="3:8" ht="15" customHeight="1" x14ac:dyDescent="0.25">
      <c r="C94" s="52" t="s">
        <v>472</v>
      </c>
      <c r="D94" s="55" t="s">
        <v>473</v>
      </c>
      <c r="F94" s="58" t="s">
        <v>7771</v>
      </c>
      <c r="G94" s="58" t="s">
        <v>8585</v>
      </c>
      <c r="H94" s="8" t="s">
        <v>9910</v>
      </c>
    </row>
    <row r="95" spans="3:8" ht="15" customHeight="1" x14ac:dyDescent="0.25">
      <c r="C95" s="52" t="s">
        <v>474</v>
      </c>
      <c r="D95" s="55" t="s">
        <v>473</v>
      </c>
      <c r="F95" s="58" t="s">
        <v>7773</v>
      </c>
      <c r="G95" s="58" t="s">
        <v>8586</v>
      </c>
      <c r="H95" s="8" t="s">
        <v>9911</v>
      </c>
    </row>
    <row r="96" spans="3:8" ht="15" customHeight="1" x14ac:dyDescent="0.25">
      <c r="C96" s="52" t="s">
        <v>475</v>
      </c>
      <c r="D96" s="55" t="s">
        <v>34</v>
      </c>
      <c r="F96" s="58" t="s">
        <v>7775</v>
      </c>
      <c r="G96" s="58" t="s">
        <v>8587</v>
      </c>
      <c r="H96" s="8" t="s">
        <v>9912</v>
      </c>
    </row>
    <row r="97" spans="3:8" ht="15" customHeight="1" x14ac:dyDescent="0.25">
      <c r="C97" s="52" t="s">
        <v>476</v>
      </c>
      <c r="D97" s="55" t="s">
        <v>34</v>
      </c>
      <c r="F97" s="58" t="s">
        <v>7777</v>
      </c>
      <c r="G97" s="58" t="s">
        <v>8588</v>
      </c>
      <c r="H97" s="8" t="s">
        <v>9913</v>
      </c>
    </row>
    <row r="98" spans="3:8" ht="15" customHeight="1" x14ac:dyDescent="0.25">
      <c r="C98" s="52" t="s">
        <v>477</v>
      </c>
      <c r="D98" s="55" t="s">
        <v>378</v>
      </c>
      <c r="F98" s="58" t="s">
        <v>7779</v>
      </c>
      <c r="G98" s="58" t="s">
        <v>8589</v>
      </c>
      <c r="H98" s="8" t="s">
        <v>9914</v>
      </c>
    </row>
    <row r="99" spans="3:8" ht="15" customHeight="1" x14ac:dyDescent="0.25">
      <c r="C99" s="52" t="s">
        <v>478</v>
      </c>
      <c r="D99" s="55" t="s">
        <v>479</v>
      </c>
      <c r="F99" s="58" t="s">
        <v>7904</v>
      </c>
      <c r="G99" s="58" t="s">
        <v>8590</v>
      </c>
      <c r="H99" s="8" t="s">
        <v>9915</v>
      </c>
    </row>
    <row r="100" spans="3:8" ht="15" customHeight="1" x14ac:dyDescent="0.25">
      <c r="C100" s="52" t="s">
        <v>480</v>
      </c>
      <c r="D100" s="55" t="s">
        <v>446</v>
      </c>
      <c r="F100" s="58" t="s">
        <v>7781</v>
      </c>
      <c r="G100" s="58" t="s">
        <v>8591</v>
      </c>
      <c r="H100" s="8" t="s">
        <v>9916</v>
      </c>
    </row>
    <row r="101" spans="3:8" ht="15" customHeight="1" x14ac:dyDescent="0.25">
      <c r="C101" s="52" t="s">
        <v>481</v>
      </c>
      <c r="D101" s="55" t="s">
        <v>482</v>
      </c>
      <c r="F101" s="58" t="s">
        <v>7783</v>
      </c>
      <c r="G101" s="58" t="s">
        <v>8592</v>
      </c>
      <c r="H101" s="8" t="s">
        <v>9917</v>
      </c>
    </row>
    <row r="102" spans="3:8" ht="15" customHeight="1" x14ac:dyDescent="0.25">
      <c r="C102" s="52" t="s">
        <v>483</v>
      </c>
      <c r="D102" s="55" t="s">
        <v>484</v>
      </c>
      <c r="F102" s="58" t="s">
        <v>7907</v>
      </c>
      <c r="G102" s="58" t="s">
        <v>8593</v>
      </c>
      <c r="H102" s="8" t="s">
        <v>9918</v>
      </c>
    </row>
    <row r="103" spans="3:8" ht="15" customHeight="1" x14ac:dyDescent="0.25">
      <c r="C103" s="52" t="s">
        <v>485</v>
      </c>
      <c r="D103" s="55" t="s">
        <v>486</v>
      </c>
      <c r="F103" s="58" t="s">
        <v>7785</v>
      </c>
      <c r="G103" s="58" t="s">
        <v>8594</v>
      </c>
      <c r="H103" s="8" t="s">
        <v>9919</v>
      </c>
    </row>
    <row r="104" spans="3:8" ht="15" customHeight="1" x14ac:dyDescent="0.25">
      <c r="C104" s="52" t="s">
        <v>487</v>
      </c>
      <c r="D104" s="55" t="s">
        <v>362</v>
      </c>
      <c r="F104" s="58" t="s">
        <v>7910</v>
      </c>
      <c r="G104" s="58" t="s">
        <v>8595</v>
      </c>
      <c r="H104" s="8" t="s">
        <v>9920</v>
      </c>
    </row>
    <row r="105" spans="3:8" ht="15" customHeight="1" x14ac:dyDescent="0.25">
      <c r="C105" s="52" t="s">
        <v>488</v>
      </c>
      <c r="D105" s="55" t="s">
        <v>290</v>
      </c>
      <c r="F105" s="58" t="s">
        <v>7912</v>
      </c>
      <c r="G105" s="58" t="s">
        <v>8596</v>
      </c>
      <c r="H105" s="8" t="s">
        <v>9921</v>
      </c>
    </row>
    <row r="106" spans="3:8" ht="15" customHeight="1" x14ac:dyDescent="0.25">
      <c r="C106" s="52" t="s">
        <v>489</v>
      </c>
      <c r="D106" s="55" t="s">
        <v>316</v>
      </c>
      <c r="F106" s="58" t="s">
        <v>7787</v>
      </c>
      <c r="G106" s="58" t="s">
        <v>8597</v>
      </c>
      <c r="H106" s="8" t="s">
        <v>9922</v>
      </c>
    </row>
    <row r="107" spans="3:8" ht="15" customHeight="1" x14ac:dyDescent="0.25">
      <c r="C107" s="52" t="s">
        <v>490</v>
      </c>
      <c r="D107" s="55" t="s">
        <v>416</v>
      </c>
      <c r="F107" s="58" t="s">
        <v>7789</v>
      </c>
      <c r="G107" s="58" t="s">
        <v>8598</v>
      </c>
      <c r="H107" s="8" t="s">
        <v>9923</v>
      </c>
    </row>
    <row r="108" spans="3:8" ht="15" customHeight="1" x14ac:dyDescent="0.25">
      <c r="C108" s="52" t="s">
        <v>491</v>
      </c>
      <c r="D108" s="55" t="s">
        <v>492</v>
      </c>
      <c r="F108" s="58" t="s">
        <v>7791</v>
      </c>
      <c r="G108" s="58" t="s">
        <v>8599</v>
      </c>
      <c r="H108" s="8" t="s">
        <v>9924</v>
      </c>
    </row>
    <row r="109" spans="3:8" ht="15" customHeight="1" x14ac:dyDescent="0.25">
      <c r="C109" s="52" t="s">
        <v>493</v>
      </c>
      <c r="D109" s="55" t="s">
        <v>382</v>
      </c>
      <c r="F109" s="58" t="s">
        <v>7793</v>
      </c>
      <c r="G109" s="58" t="s">
        <v>8600</v>
      </c>
      <c r="H109" s="8" t="s">
        <v>9925</v>
      </c>
    </row>
    <row r="110" spans="3:8" ht="15" customHeight="1" x14ac:dyDescent="0.25">
      <c r="C110" s="52" t="s">
        <v>494</v>
      </c>
      <c r="D110" s="55" t="s">
        <v>495</v>
      </c>
      <c r="F110" s="58" t="s">
        <v>7795</v>
      </c>
      <c r="G110" s="58" t="s">
        <v>8601</v>
      </c>
      <c r="H110" s="8" t="s">
        <v>9926</v>
      </c>
    </row>
    <row r="111" spans="3:8" ht="15" customHeight="1" x14ac:dyDescent="0.25">
      <c r="C111" s="52" t="s">
        <v>496</v>
      </c>
      <c r="D111" s="55" t="s">
        <v>497</v>
      </c>
      <c r="F111" s="58" t="s">
        <v>7797</v>
      </c>
      <c r="G111" s="58" t="s">
        <v>8602</v>
      </c>
      <c r="H111" s="8" t="s">
        <v>9927</v>
      </c>
    </row>
    <row r="112" spans="3:8" ht="15" customHeight="1" x14ac:dyDescent="0.25">
      <c r="C112" s="52" t="s">
        <v>498</v>
      </c>
      <c r="D112" s="55" t="s">
        <v>350</v>
      </c>
      <c r="F112" s="58" t="s">
        <v>7918</v>
      </c>
      <c r="G112" s="58" t="s">
        <v>8603</v>
      </c>
      <c r="H112" s="8" t="s">
        <v>9928</v>
      </c>
    </row>
    <row r="113" spans="3:8" ht="15" customHeight="1" x14ac:dyDescent="0.25">
      <c r="C113" s="52" t="s">
        <v>499</v>
      </c>
      <c r="D113" s="55" t="s">
        <v>500</v>
      </c>
      <c r="F113" s="58" t="s">
        <v>7920</v>
      </c>
      <c r="G113" s="58" t="s">
        <v>8604</v>
      </c>
      <c r="H113" s="8" t="s">
        <v>9929</v>
      </c>
    </row>
    <row r="114" spans="3:8" ht="15" customHeight="1" x14ac:dyDescent="0.25">
      <c r="C114" s="52" t="s">
        <v>501</v>
      </c>
      <c r="D114" s="55" t="s">
        <v>418</v>
      </c>
      <c r="F114" s="58" t="s">
        <v>378</v>
      </c>
      <c r="G114" s="58" t="s">
        <v>8605</v>
      </c>
      <c r="H114" s="8" t="s">
        <v>9930</v>
      </c>
    </row>
    <row r="115" spans="3:8" ht="15" customHeight="1" x14ac:dyDescent="0.25">
      <c r="C115" s="52" t="s">
        <v>502</v>
      </c>
      <c r="D115" s="55" t="s">
        <v>503</v>
      </c>
      <c r="F115" s="58" t="s">
        <v>418</v>
      </c>
      <c r="G115" s="58" t="s">
        <v>8606</v>
      </c>
      <c r="H115" s="8" t="s">
        <v>9931</v>
      </c>
    </row>
    <row r="116" spans="3:8" ht="15" customHeight="1" x14ac:dyDescent="0.25">
      <c r="C116" s="52" t="s">
        <v>504</v>
      </c>
      <c r="D116" s="55" t="s">
        <v>352</v>
      </c>
      <c r="F116" s="58" t="s">
        <v>436</v>
      </c>
      <c r="G116" s="58" t="s">
        <v>8607</v>
      </c>
      <c r="H116" s="8" t="s">
        <v>9932</v>
      </c>
    </row>
    <row r="117" spans="3:8" ht="15" customHeight="1" x14ac:dyDescent="0.25">
      <c r="C117" s="52" t="s">
        <v>505</v>
      </c>
      <c r="D117" s="55" t="s">
        <v>434</v>
      </c>
      <c r="F117" s="58" t="s">
        <v>300</v>
      </c>
      <c r="G117" s="58" t="s">
        <v>8608</v>
      </c>
      <c r="H117" s="8" t="s">
        <v>9933</v>
      </c>
    </row>
    <row r="118" spans="3:8" ht="15" customHeight="1" x14ac:dyDescent="0.25">
      <c r="C118" s="52" t="s">
        <v>506</v>
      </c>
      <c r="D118" s="55" t="s">
        <v>507</v>
      </c>
      <c r="F118" s="58" t="s">
        <v>388</v>
      </c>
      <c r="G118" s="58" t="s">
        <v>8609</v>
      </c>
      <c r="H118" s="8" t="s">
        <v>9934</v>
      </c>
    </row>
    <row r="119" spans="3:8" ht="15" customHeight="1" x14ac:dyDescent="0.25">
      <c r="C119" s="52" t="s">
        <v>508</v>
      </c>
      <c r="D119" s="55" t="s">
        <v>448</v>
      </c>
      <c r="F119" s="58" t="s">
        <v>444</v>
      </c>
      <c r="G119" s="58" t="s">
        <v>8610</v>
      </c>
      <c r="H119" s="8" t="s">
        <v>9935</v>
      </c>
    </row>
    <row r="120" spans="3:8" ht="15" customHeight="1" x14ac:dyDescent="0.25">
      <c r="C120" s="52" t="s">
        <v>509</v>
      </c>
      <c r="D120" s="55" t="s">
        <v>510</v>
      </c>
      <c r="F120" s="58" t="s">
        <v>312</v>
      </c>
      <c r="G120" s="58" t="s">
        <v>8611</v>
      </c>
      <c r="H120" s="8" t="s">
        <v>9936</v>
      </c>
    </row>
    <row r="121" spans="3:8" ht="15" customHeight="1" x14ac:dyDescent="0.25">
      <c r="C121" s="52" t="s">
        <v>511</v>
      </c>
      <c r="D121" s="55" t="s">
        <v>512</v>
      </c>
      <c r="F121" s="58" t="s">
        <v>412</v>
      </c>
      <c r="G121" s="58" t="s">
        <v>8612</v>
      </c>
      <c r="H121" s="8" t="s">
        <v>9937</v>
      </c>
    </row>
    <row r="122" spans="3:8" ht="15" customHeight="1" x14ac:dyDescent="0.25">
      <c r="C122" s="52" t="s">
        <v>513</v>
      </c>
      <c r="D122" s="55" t="s">
        <v>514</v>
      </c>
      <c r="F122" s="58" t="s">
        <v>454</v>
      </c>
      <c r="G122" s="58" t="s">
        <v>8613</v>
      </c>
      <c r="H122" s="8" t="s">
        <v>9938</v>
      </c>
    </row>
    <row r="123" spans="3:8" ht="15" customHeight="1" x14ac:dyDescent="0.25">
      <c r="C123" s="52" t="s">
        <v>515</v>
      </c>
      <c r="D123" s="55" t="s">
        <v>516</v>
      </c>
      <c r="F123" s="58" t="s">
        <v>298</v>
      </c>
      <c r="G123" s="58" t="s">
        <v>8614</v>
      </c>
      <c r="H123" s="8" t="s">
        <v>9939</v>
      </c>
    </row>
    <row r="124" spans="3:8" ht="15" customHeight="1" x14ac:dyDescent="0.25">
      <c r="C124" s="52" t="s">
        <v>517</v>
      </c>
      <c r="D124" s="55" t="s">
        <v>518</v>
      </c>
      <c r="F124" s="58" t="s">
        <v>302</v>
      </c>
      <c r="G124" s="58" t="s">
        <v>8615</v>
      </c>
      <c r="H124" s="8" t="s">
        <v>9940</v>
      </c>
    </row>
    <row r="125" spans="3:8" ht="15" customHeight="1" x14ac:dyDescent="0.25">
      <c r="C125" s="52" t="s">
        <v>519</v>
      </c>
      <c r="D125" s="55" t="s">
        <v>314</v>
      </c>
      <c r="F125" s="58" t="s">
        <v>726</v>
      </c>
      <c r="G125" s="58" t="s">
        <v>8616</v>
      </c>
      <c r="H125" s="8" t="s">
        <v>9941</v>
      </c>
    </row>
    <row r="126" spans="3:8" ht="15" customHeight="1" x14ac:dyDescent="0.25">
      <c r="C126" s="52" t="s">
        <v>520</v>
      </c>
      <c r="D126" s="55" t="s">
        <v>521</v>
      </c>
      <c r="F126" s="58" t="s">
        <v>422</v>
      </c>
      <c r="G126" s="58" t="s">
        <v>8617</v>
      </c>
      <c r="H126" s="8" t="s">
        <v>9942</v>
      </c>
    </row>
    <row r="127" spans="3:8" ht="15" customHeight="1" x14ac:dyDescent="0.25">
      <c r="C127" s="52" t="s">
        <v>522</v>
      </c>
      <c r="D127" s="55" t="s">
        <v>523</v>
      </c>
      <c r="F127" s="58" t="s">
        <v>450</v>
      </c>
      <c r="G127" s="58" t="s">
        <v>8618</v>
      </c>
      <c r="H127" s="8" t="s">
        <v>9943</v>
      </c>
    </row>
    <row r="128" spans="3:8" ht="15" customHeight="1" x14ac:dyDescent="0.25">
      <c r="C128" s="52" t="s">
        <v>524</v>
      </c>
      <c r="D128" s="55" t="s">
        <v>312</v>
      </c>
      <c r="F128" s="58" t="s">
        <v>1025</v>
      </c>
      <c r="G128" s="58" t="s">
        <v>8619</v>
      </c>
      <c r="H128" s="8" t="s">
        <v>9944</v>
      </c>
    </row>
    <row r="129" spans="3:8" ht="15" customHeight="1" x14ac:dyDescent="0.25">
      <c r="C129" s="52" t="s">
        <v>525</v>
      </c>
      <c r="D129" s="55" t="s">
        <v>526</v>
      </c>
      <c r="F129" s="58" t="s">
        <v>564</v>
      </c>
      <c r="G129" s="58" t="s">
        <v>8620</v>
      </c>
      <c r="H129" s="8" t="s">
        <v>9945</v>
      </c>
    </row>
    <row r="130" spans="3:8" ht="15" customHeight="1" x14ac:dyDescent="0.25">
      <c r="C130" s="52" t="s">
        <v>527</v>
      </c>
      <c r="D130" s="55" t="s">
        <v>528</v>
      </c>
      <c r="F130" s="58" t="s">
        <v>548</v>
      </c>
      <c r="G130" s="58" t="s">
        <v>8621</v>
      </c>
      <c r="H130" s="8" t="s">
        <v>9946</v>
      </c>
    </row>
    <row r="131" spans="3:8" ht="15" customHeight="1" x14ac:dyDescent="0.25">
      <c r="C131" s="52" t="s">
        <v>529</v>
      </c>
      <c r="D131" s="55" t="s">
        <v>436</v>
      </c>
      <c r="F131" s="58" t="s">
        <v>2259</v>
      </c>
      <c r="G131" s="58" t="s">
        <v>8622</v>
      </c>
      <c r="H131" s="8" t="s">
        <v>9947</v>
      </c>
    </row>
    <row r="132" spans="3:8" ht="15" customHeight="1" x14ac:dyDescent="0.25">
      <c r="C132" s="52" t="s">
        <v>530</v>
      </c>
      <c r="D132" s="55" t="s">
        <v>388</v>
      </c>
      <c r="F132" s="58" t="s">
        <v>2261</v>
      </c>
      <c r="G132" s="58" t="s">
        <v>8623</v>
      </c>
      <c r="H132" s="8" t="s">
        <v>9948</v>
      </c>
    </row>
    <row r="133" spans="3:8" ht="15" customHeight="1" x14ac:dyDescent="0.25">
      <c r="C133" s="52" t="s">
        <v>531</v>
      </c>
      <c r="D133" s="55" t="s">
        <v>532</v>
      </c>
      <c r="F133" s="58" t="s">
        <v>2034</v>
      </c>
      <c r="G133" s="58" t="s">
        <v>8624</v>
      </c>
      <c r="H133" s="8" t="s">
        <v>9949</v>
      </c>
    </row>
    <row r="134" spans="3:8" ht="15" customHeight="1" x14ac:dyDescent="0.25">
      <c r="C134" s="52" t="s">
        <v>533</v>
      </c>
      <c r="D134" s="55" t="s">
        <v>364</v>
      </c>
      <c r="F134" s="58" t="s">
        <v>446</v>
      </c>
      <c r="G134" s="58" t="s">
        <v>8625</v>
      </c>
      <c r="H134" s="8" t="s">
        <v>9950</v>
      </c>
    </row>
    <row r="135" spans="3:8" ht="15" customHeight="1" x14ac:dyDescent="0.25">
      <c r="C135" s="52" t="s">
        <v>534</v>
      </c>
      <c r="D135" s="55" t="s">
        <v>326</v>
      </c>
      <c r="F135" s="58" t="s">
        <v>380</v>
      </c>
      <c r="G135" s="58" t="s">
        <v>8626</v>
      </c>
      <c r="H135" s="8" t="s">
        <v>9951</v>
      </c>
    </row>
    <row r="136" spans="3:8" ht="15" customHeight="1" x14ac:dyDescent="0.25">
      <c r="C136" s="52" t="s">
        <v>535</v>
      </c>
      <c r="D136" s="55" t="s">
        <v>536</v>
      </c>
      <c r="F136" s="58" t="s">
        <v>362</v>
      </c>
      <c r="G136" s="58" t="s">
        <v>8627</v>
      </c>
      <c r="H136" s="8" t="s">
        <v>9952</v>
      </c>
    </row>
    <row r="137" spans="3:8" ht="15" customHeight="1" x14ac:dyDescent="0.25">
      <c r="C137" s="52" t="s">
        <v>537</v>
      </c>
      <c r="D137" s="55" t="s">
        <v>538</v>
      </c>
      <c r="F137" s="58" t="s">
        <v>1311</v>
      </c>
      <c r="G137" s="58" t="s">
        <v>8628</v>
      </c>
      <c r="H137" s="8" t="s">
        <v>9953</v>
      </c>
    </row>
    <row r="138" spans="3:8" ht="15" customHeight="1" x14ac:dyDescent="0.25">
      <c r="C138" s="52" t="s">
        <v>539</v>
      </c>
      <c r="D138" s="55" t="s">
        <v>380</v>
      </c>
      <c r="F138" s="58" t="s">
        <v>354</v>
      </c>
      <c r="G138" s="58" t="s">
        <v>8629</v>
      </c>
      <c r="H138" s="8" t="s">
        <v>9954</v>
      </c>
    </row>
    <row r="139" spans="3:8" ht="15" customHeight="1" x14ac:dyDescent="0.25">
      <c r="C139" s="52" t="s">
        <v>540</v>
      </c>
      <c r="D139" s="55" t="s">
        <v>336</v>
      </c>
      <c r="F139" s="58" t="s">
        <v>2039</v>
      </c>
      <c r="G139" s="58" t="s">
        <v>8630</v>
      </c>
      <c r="H139" s="8" t="s">
        <v>9955</v>
      </c>
    </row>
    <row r="140" spans="3:8" ht="15" customHeight="1" x14ac:dyDescent="0.25">
      <c r="C140" s="52" t="s">
        <v>541</v>
      </c>
      <c r="D140" s="55" t="s">
        <v>542</v>
      </c>
      <c r="F140" s="58" t="s">
        <v>392</v>
      </c>
      <c r="G140" s="58" t="s">
        <v>8631</v>
      </c>
      <c r="H140" s="8" t="s">
        <v>9956</v>
      </c>
    </row>
    <row r="141" spans="3:8" ht="15" customHeight="1" x14ac:dyDescent="0.25">
      <c r="C141" s="52" t="s">
        <v>543</v>
      </c>
      <c r="D141" s="55" t="s">
        <v>544</v>
      </c>
      <c r="F141" s="58" t="s">
        <v>1078</v>
      </c>
      <c r="G141" s="58" t="s">
        <v>8632</v>
      </c>
      <c r="H141" s="8" t="s">
        <v>9957</v>
      </c>
    </row>
    <row r="142" spans="3:8" ht="15" customHeight="1" x14ac:dyDescent="0.25">
      <c r="C142" s="52" t="s">
        <v>545</v>
      </c>
      <c r="D142" s="55" t="s">
        <v>340</v>
      </c>
      <c r="F142" s="58" t="s">
        <v>1921</v>
      </c>
      <c r="G142" s="58" t="s">
        <v>8633</v>
      </c>
      <c r="H142" s="8" t="s">
        <v>9958</v>
      </c>
    </row>
    <row r="143" spans="3:8" ht="15" customHeight="1" x14ac:dyDescent="0.25">
      <c r="C143" s="52" t="s">
        <v>546</v>
      </c>
      <c r="D143" s="55" t="s">
        <v>454</v>
      </c>
      <c r="F143" s="58" t="s">
        <v>557</v>
      </c>
      <c r="G143" s="58" t="s">
        <v>8634</v>
      </c>
      <c r="H143" s="8" t="s">
        <v>9959</v>
      </c>
    </row>
    <row r="144" spans="3:8" ht="15" customHeight="1" x14ac:dyDescent="0.25">
      <c r="C144" s="52" t="s">
        <v>547</v>
      </c>
      <c r="D144" s="55" t="s">
        <v>548</v>
      </c>
      <c r="F144" s="58" t="s">
        <v>442</v>
      </c>
      <c r="G144" s="58" t="s">
        <v>8635</v>
      </c>
      <c r="H144" s="8" t="s">
        <v>9960</v>
      </c>
    </row>
    <row r="145" spans="3:8" ht="15" customHeight="1" x14ac:dyDescent="0.25">
      <c r="C145" s="52" t="s">
        <v>549</v>
      </c>
      <c r="D145" s="55" t="s">
        <v>324</v>
      </c>
      <c r="F145" s="58" t="s">
        <v>1820</v>
      </c>
      <c r="G145" s="58" t="s">
        <v>8636</v>
      </c>
      <c r="H145" s="8" t="s">
        <v>9961</v>
      </c>
    </row>
    <row r="146" spans="3:8" ht="15" customHeight="1" x14ac:dyDescent="0.25">
      <c r="C146" s="52" t="s">
        <v>550</v>
      </c>
      <c r="D146" s="55" t="s">
        <v>551</v>
      </c>
      <c r="F146" s="58" t="s">
        <v>2370</v>
      </c>
      <c r="G146" s="58" t="s">
        <v>8637</v>
      </c>
      <c r="H146" s="8" t="s">
        <v>9962</v>
      </c>
    </row>
    <row r="147" spans="3:8" ht="15" customHeight="1" x14ac:dyDescent="0.25">
      <c r="C147" s="52" t="s">
        <v>552</v>
      </c>
      <c r="D147" s="55" t="s">
        <v>294</v>
      </c>
      <c r="F147" s="58" t="s">
        <v>1923</v>
      </c>
      <c r="G147" s="58" t="s">
        <v>8638</v>
      </c>
      <c r="H147" s="8" t="s">
        <v>9963</v>
      </c>
    </row>
    <row r="148" spans="3:8" ht="15" customHeight="1" x14ac:dyDescent="0.25">
      <c r="C148" s="52" t="s">
        <v>553</v>
      </c>
      <c r="D148" s="55" t="s">
        <v>412</v>
      </c>
      <c r="F148" s="58" t="s">
        <v>667</v>
      </c>
      <c r="G148" s="58" t="s">
        <v>8639</v>
      </c>
      <c r="H148" s="8" t="s">
        <v>9964</v>
      </c>
    </row>
    <row r="149" spans="3:8" ht="15" customHeight="1" x14ac:dyDescent="0.25">
      <c r="C149" s="52" t="s">
        <v>554</v>
      </c>
      <c r="D149" s="55" t="s">
        <v>296</v>
      </c>
      <c r="F149" s="58" t="s">
        <v>434</v>
      </c>
      <c r="G149" s="58" t="s">
        <v>8640</v>
      </c>
      <c r="H149" s="8" t="s">
        <v>9965</v>
      </c>
    </row>
    <row r="150" spans="3:8" ht="15" customHeight="1" x14ac:dyDescent="0.25">
      <c r="C150" s="52" t="s">
        <v>555</v>
      </c>
      <c r="D150" s="55" t="s">
        <v>452</v>
      </c>
      <c r="F150" s="58" t="s">
        <v>849</v>
      </c>
      <c r="G150" s="58" t="s">
        <v>8641</v>
      </c>
      <c r="H150" s="8" t="s">
        <v>9966</v>
      </c>
    </row>
    <row r="151" spans="3:8" ht="15" customHeight="1" x14ac:dyDescent="0.25">
      <c r="C151" s="52" t="s">
        <v>556</v>
      </c>
      <c r="D151" s="55" t="s">
        <v>557</v>
      </c>
      <c r="F151" s="58" t="s">
        <v>512</v>
      </c>
      <c r="G151" s="58" t="s">
        <v>8642</v>
      </c>
      <c r="H151" s="8" t="s">
        <v>9967</v>
      </c>
    </row>
    <row r="152" spans="3:8" ht="15" customHeight="1" x14ac:dyDescent="0.25">
      <c r="C152" s="52" t="s">
        <v>558</v>
      </c>
      <c r="D152" s="55" t="s">
        <v>366</v>
      </c>
      <c r="F152" s="58" t="s">
        <v>851</v>
      </c>
      <c r="G152" s="58" t="s">
        <v>8643</v>
      </c>
      <c r="H152" s="8" t="s">
        <v>9968</v>
      </c>
    </row>
    <row r="153" spans="3:8" ht="15" customHeight="1" x14ac:dyDescent="0.25">
      <c r="C153" s="52" t="s">
        <v>559</v>
      </c>
      <c r="D153" s="55" t="s">
        <v>410</v>
      </c>
      <c r="F153" s="58" t="s">
        <v>2471</v>
      </c>
      <c r="G153" s="58" t="s">
        <v>8644</v>
      </c>
      <c r="H153" s="8" t="s">
        <v>9969</v>
      </c>
    </row>
    <row r="154" spans="3:8" ht="15" customHeight="1" x14ac:dyDescent="0.25">
      <c r="C154" s="52" t="s">
        <v>560</v>
      </c>
      <c r="D154" s="55" t="s">
        <v>300</v>
      </c>
      <c r="F154" s="58" t="s">
        <v>970</v>
      </c>
      <c r="G154" s="58" t="s">
        <v>8645</v>
      </c>
      <c r="H154" s="8" t="s">
        <v>9970</v>
      </c>
    </row>
    <row r="155" spans="3:8" ht="15" customHeight="1" x14ac:dyDescent="0.25">
      <c r="C155" s="52" t="s">
        <v>561</v>
      </c>
      <c r="D155" s="55" t="s">
        <v>292</v>
      </c>
      <c r="F155" s="58" t="s">
        <v>479</v>
      </c>
      <c r="G155" s="58" t="s">
        <v>8646</v>
      </c>
      <c r="H155" s="8" t="s">
        <v>9971</v>
      </c>
    </row>
    <row r="156" spans="3:8" ht="15" customHeight="1" x14ac:dyDescent="0.25">
      <c r="C156" s="52" t="s">
        <v>562</v>
      </c>
      <c r="D156" s="55" t="s">
        <v>444</v>
      </c>
      <c r="F156" s="58" t="s">
        <v>523</v>
      </c>
      <c r="G156" s="58" t="s">
        <v>8647</v>
      </c>
      <c r="H156" s="8" t="s">
        <v>9972</v>
      </c>
    </row>
    <row r="157" spans="3:8" ht="15" customHeight="1" x14ac:dyDescent="0.25">
      <c r="C157" s="52" t="s">
        <v>563</v>
      </c>
      <c r="D157" s="55" t="s">
        <v>564</v>
      </c>
      <c r="F157" s="58" t="s">
        <v>735</v>
      </c>
      <c r="G157" s="58" t="s">
        <v>8648</v>
      </c>
      <c r="H157" s="8" t="s">
        <v>9973</v>
      </c>
    </row>
    <row r="158" spans="3:8" ht="15" customHeight="1" x14ac:dyDescent="0.25">
      <c r="C158" s="52" t="s">
        <v>565</v>
      </c>
      <c r="D158" s="55" t="s">
        <v>330</v>
      </c>
      <c r="F158" s="58" t="s">
        <v>536</v>
      </c>
      <c r="G158" s="58" t="s">
        <v>8649</v>
      </c>
      <c r="H158" s="8" t="s">
        <v>9974</v>
      </c>
    </row>
    <row r="159" spans="3:8" ht="15" customHeight="1" x14ac:dyDescent="0.25">
      <c r="C159" s="52" t="s">
        <v>566</v>
      </c>
      <c r="D159" s="55" t="s">
        <v>342</v>
      </c>
      <c r="F159" s="58" t="s">
        <v>2680</v>
      </c>
      <c r="G159" s="58" t="s">
        <v>8650</v>
      </c>
      <c r="H159" s="8" t="s">
        <v>9975</v>
      </c>
    </row>
    <row r="160" spans="3:8" ht="15" customHeight="1" x14ac:dyDescent="0.25">
      <c r="C160" s="52" t="s">
        <v>567</v>
      </c>
      <c r="D160" s="55" t="s">
        <v>304</v>
      </c>
      <c r="F160" s="58" t="s">
        <v>642</v>
      </c>
      <c r="G160" s="58" t="s">
        <v>8651</v>
      </c>
      <c r="H160" s="8" t="s">
        <v>9976</v>
      </c>
    </row>
    <row r="161" spans="3:8" ht="15" customHeight="1" x14ac:dyDescent="0.25">
      <c r="C161" s="52" t="s">
        <v>568</v>
      </c>
      <c r="D161" s="55" t="s">
        <v>348</v>
      </c>
      <c r="F161" s="58" t="s">
        <v>526</v>
      </c>
      <c r="G161" s="58" t="s">
        <v>8652</v>
      </c>
      <c r="H161" s="8" t="s">
        <v>9977</v>
      </c>
    </row>
    <row r="162" spans="3:8" ht="15" customHeight="1" x14ac:dyDescent="0.25">
      <c r="C162" s="52" t="s">
        <v>569</v>
      </c>
      <c r="D162" s="55" t="s">
        <v>422</v>
      </c>
      <c r="F162" s="58" t="s">
        <v>1087</v>
      </c>
      <c r="G162" s="58" t="s">
        <v>8653</v>
      </c>
      <c r="H162" s="8" t="s">
        <v>9978</v>
      </c>
    </row>
    <row r="163" spans="3:8" ht="15" customHeight="1" x14ac:dyDescent="0.25">
      <c r="C163" s="52" t="s">
        <v>570</v>
      </c>
      <c r="D163" s="55" t="s">
        <v>571</v>
      </c>
      <c r="F163" s="58" t="s">
        <v>551</v>
      </c>
      <c r="G163" s="58" t="s">
        <v>8654</v>
      </c>
      <c r="H163" s="8" t="s">
        <v>9979</v>
      </c>
    </row>
    <row r="164" spans="3:8" ht="15" customHeight="1" x14ac:dyDescent="0.25">
      <c r="C164" s="52" t="s">
        <v>572</v>
      </c>
      <c r="D164" s="55" t="s">
        <v>573</v>
      </c>
      <c r="F164" s="58" t="s">
        <v>440</v>
      </c>
      <c r="G164" s="58" t="s">
        <v>8655</v>
      </c>
      <c r="H164" s="8" t="s">
        <v>9980</v>
      </c>
    </row>
    <row r="165" spans="3:8" ht="15" customHeight="1" x14ac:dyDescent="0.25">
      <c r="C165" s="52" t="s">
        <v>574</v>
      </c>
      <c r="D165" s="55" t="s">
        <v>386</v>
      </c>
      <c r="F165" s="58" t="s">
        <v>507</v>
      </c>
      <c r="G165" s="58" t="s">
        <v>8656</v>
      </c>
      <c r="H165" s="8" t="s">
        <v>9981</v>
      </c>
    </row>
    <row r="166" spans="3:8" ht="15" customHeight="1" x14ac:dyDescent="0.25">
      <c r="C166" s="52" t="s">
        <v>575</v>
      </c>
      <c r="D166" s="55" t="s">
        <v>394</v>
      </c>
      <c r="F166" s="58" t="s">
        <v>368</v>
      </c>
      <c r="G166" s="58" t="s">
        <v>8657</v>
      </c>
      <c r="H166" s="8" t="s">
        <v>9982</v>
      </c>
    </row>
    <row r="167" spans="3:8" ht="15" customHeight="1" x14ac:dyDescent="0.25">
      <c r="C167" s="52" t="s">
        <v>576</v>
      </c>
      <c r="D167" s="55" t="s">
        <v>442</v>
      </c>
      <c r="F167" s="58" t="s">
        <v>320</v>
      </c>
      <c r="G167" s="58" t="s">
        <v>8658</v>
      </c>
      <c r="H167" s="8" t="s">
        <v>9983</v>
      </c>
    </row>
    <row r="168" spans="3:8" ht="15" customHeight="1" x14ac:dyDescent="0.25">
      <c r="C168" s="52" t="s">
        <v>577</v>
      </c>
      <c r="D168" s="55" t="s">
        <v>406</v>
      </c>
      <c r="F168" s="58" t="s">
        <v>290</v>
      </c>
      <c r="G168" s="58" t="s">
        <v>8659</v>
      </c>
      <c r="H168" s="8" t="s">
        <v>9984</v>
      </c>
    </row>
    <row r="169" spans="3:8" ht="15" customHeight="1" x14ac:dyDescent="0.25">
      <c r="C169" s="52" t="s">
        <v>578</v>
      </c>
      <c r="D169" s="55" t="s">
        <v>579</v>
      </c>
      <c r="F169" s="58" t="s">
        <v>406</v>
      </c>
      <c r="G169" s="58" t="s">
        <v>8660</v>
      </c>
      <c r="H169" s="8" t="s">
        <v>9985</v>
      </c>
    </row>
    <row r="170" spans="3:8" ht="15" customHeight="1" x14ac:dyDescent="0.25">
      <c r="C170" s="52" t="s">
        <v>580</v>
      </c>
      <c r="D170" s="55" t="s">
        <v>370</v>
      </c>
      <c r="F170" s="58" t="s">
        <v>394</v>
      </c>
      <c r="G170" s="58" t="s">
        <v>8661</v>
      </c>
      <c r="H170" s="8" t="s">
        <v>9986</v>
      </c>
    </row>
    <row r="171" spans="3:8" ht="15" customHeight="1" x14ac:dyDescent="0.25">
      <c r="C171" s="52" t="s">
        <v>581</v>
      </c>
      <c r="D171" s="55" t="s">
        <v>582</v>
      </c>
      <c r="F171" s="58" t="s">
        <v>2046</v>
      </c>
      <c r="G171" s="58" t="s">
        <v>8662</v>
      </c>
      <c r="H171" s="8" t="s">
        <v>9987</v>
      </c>
    </row>
    <row r="172" spans="3:8" ht="15" customHeight="1" x14ac:dyDescent="0.25">
      <c r="C172" s="52" t="s">
        <v>583</v>
      </c>
      <c r="D172" s="55" t="s">
        <v>372</v>
      </c>
      <c r="F172" s="58" t="s">
        <v>742</v>
      </c>
      <c r="G172" s="58" t="s">
        <v>8663</v>
      </c>
      <c r="H172" s="8" t="s">
        <v>9988</v>
      </c>
    </row>
    <row r="173" spans="3:8" ht="15" customHeight="1" x14ac:dyDescent="0.25">
      <c r="C173" s="52" t="s">
        <v>584</v>
      </c>
      <c r="D173" s="55" t="s">
        <v>354</v>
      </c>
      <c r="F173" s="58" t="s">
        <v>326</v>
      </c>
      <c r="G173" s="58" t="s">
        <v>8664</v>
      </c>
      <c r="H173" s="8" t="s">
        <v>9989</v>
      </c>
    </row>
    <row r="174" spans="3:8" ht="15" customHeight="1" x14ac:dyDescent="0.25">
      <c r="C174" s="52" t="s">
        <v>585</v>
      </c>
      <c r="D174" s="55" t="s">
        <v>392</v>
      </c>
      <c r="F174" s="58" t="s">
        <v>510</v>
      </c>
      <c r="G174" s="58" t="s">
        <v>8665</v>
      </c>
      <c r="H174" s="8" t="s">
        <v>9990</v>
      </c>
    </row>
    <row r="175" spans="3:8" ht="15" customHeight="1" x14ac:dyDescent="0.25">
      <c r="C175" s="52" t="s">
        <v>586</v>
      </c>
      <c r="D175" s="55" t="s">
        <v>430</v>
      </c>
      <c r="F175" s="58" t="s">
        <v>745</v>
      </c>
      <c r="G175" s="58" t="s">
        <v>8666</v>
      </c>
      <c r="H175" s="8" t="s">
        <v>9991</v>
      </c>
    </row>
    <row r="176" spans="3:8" ht="15" customHeight="1" x14ac:dyDescent="0.25">
      <c r="C176" s="52" t="s">
        <v>587</v>
      </c>
      <c r="D176" s="55" t="s">
        <v>588</v>
      </c>
      <c r="F176" s="58" t="s">
        <v>521</v>
      </c>
      <c r="G176" s="58" t="s">
        <v>8667</v>
      </c>
      <c r="H176" s="8" t="s">
        <v>9992</v>
      </c>
    </row>
    <row r="177" spans="3:8" ht="15" customHeight="1" x14ac:dyDescent="0.25">
      <c r="C177" s="52" t="s">
        <v>589</v>
      </c>
      <c r="D177" s="55" t="s">
        <v>590</v>
      </c>
      <c r="F177" s="58" t="s">
        <v>492</v>
      </c>
      <c r="G177" s="58" t="s">
        <v>8668</v>
      </c>
      <c r="H177" s="8" t="s">
        <v>9993</v>
      </c>
    </row>
    <row r="178" spans="3:8" ht="15" customHeight="1" x14ac:dyDescent="0.25">
      <c r="C178" s="52" t="s">
        <v>591</v>
      </c>
      <c r="D178" s="55" t="s">
        <v>400</v>
      </c>
      <c r="F178" s="58" t="s">
        <v>1830</v>
      </c>
      <c r="G178" s="58" t="s">
        <v>8669</v>
      </c>
      <c r="H178" s="8" t="s">
        <v>9994</v>
      </c>
    </row>
    <row r="179" spans="3:8" ht="15" customHeight="1" x14ac:dyDescent="0.25">
      <c r="C179" s="52" t="s">
        <v>592</v>
      </c>
      <c r="D179" s="55" t="s">
        <v>593</v>
      </c>
      <c r="F179" s="58" t="s">
        <v>590</v>
      </c>
      <c r="G179" s="58" t="s">
        <v>8670</v>
      </c>
      <c r="H179" s="8" t="s">
        <v>9995</v>
      </c>
    </row>
    <row r="180" spans="3:8" ht="15" customHeight="1" x14ac:dyDescent="0.25">
      <c r="C180" s="52" t="s">
        <v>594</v>
      </c>
      <c r="D180" s="55" t="s">
        <v>308</v>
      </c>
      <c r="F180" s="58" t="s">
        <v>294</v>
      </c>
      <c r="G180" s="58" t="s">
        <v>8671</v>
      </c>
      <c r="H180" s="8" t="s">
        <v>9996</v>
      </c>
    </row>
    <row r="181" spans="3:8" ht="15" customHeight="1" x14ac:dyDescent="0.25">
      <c r="C181" s="52" t="s">
        <v>595</v>
      </c>
      <c r="D181" s="55" t="s">
        <v>596</v>
      </c>
      <c r="F181" s="58" t="s">
        <v>1093</v>
      </c>
      <c r="G181" s="58" t="s">
        <v>8672</v>
      </c>
      <c r="H181" s="8" t="s">
        <v>9997</v>
      </c>
    </row>
    <row r="182" spans="3:8" ht="15" customHeight="1" x14ac:dyDescent="0.25">
      <c r="C182" s="52" t="s">
        <v>597</v>
      </c>
      <c r="D182" s="55" t="s">
        <v>458</v>
      </c>
      <c r="F182" s="58" t="s">
        <v>402</v>
      </c>
      <c r="G182" s="58" t="s">
        <v>8673</v>
      </c>
      <c r="H182" s="8" t="s">
        <v>9998</v>
      </c>
    </row>
    <row r="183" spans="3:8" ht="15" customHeight="1" x14ac:dyDescent="0.25">
      <c r="C183" s="52" t="s">
        <v>598</v>
      </c>
      <c r="D183" s="55" t="s">
        <v>458</v>
      </c>
      <c r="F183" s="58" t="s">
        <v>750</v>
      </c>
      <c r="G183" s="58" t="s">
        <v>8674</v>
      </c>
      <c r="H183" s="8" t="s">
        <v>9999</v>
      </c>
    </row>
    <row r="184" spans="3:8" ht="15" customHeight="1" x14ac:dyDescent="0.25">
      <c r="C184" s="52" t="s">
        <v>599</v>
      </c>
      <c r="D184" s="55" t="s">
        <v>461</v>
      </c>
      <c r="F184" s="58" t="s">
        <v>1216</v>
      </c>
      <c r="G184" s="58" t="s">
        <v>8675</v>
      </c>
      <c r="H184" s="8" t="s">
        <v>10000</v>
      </c>
    </row>
    <row r="185" spans="3:8" ht="15" customHeight="1" x14ac:dyDescent="0.25">
      <c r="C185" s="52" t="s">
        <v>600</v>
      </c>
      <c r="D185" s="55" t="s">
        <v>463</v>
      </c>
      <c r="F185" s="58" t="s">
        <v>1425</v>
      </c>
      <c r="G185" s="58" t="s">
        <v>8676</v>
      </c>
      <c r="H185" s="8" t="s">
        <v>10001</v>
      </c>
    </row>
    <row r="186" spans="3:8" ht="15" customHeight="1" x14ac:dyDescent="0.25">
      <c r="C186" s="52" t="s">
        <v>601</v>
      </c>
      <c r="D186" s="55" t="s">
        <v>465</v>
      </c>
      <c r="F186" s="58" t="s">
        <v>1423</v>
      </c>
      <c r="G186" s="58" t="s">
        <v>8677</v>
      </c>
      <c r="H186" s="8" t="s">
        <v>10002</v>
      </c>
    </row>
    <row r="187" spans="3:8" ht="15" customHeight="1" x14ac:dyDescent="0.25">
      <c r="C187" s="52" t="s">
        <v>602</v>
      </c>
      <c r="D187" s="55" t="s">
        <v>467</v>
      </c>
      <c r="F187" s="58" t="s">
        <v>324</v>
      </c>
      <c r="G187" s="58" t="s">
        <v>8678</v>
      </c>
      <c r="H187" s="8" t="s">
        <v>10003</v>
      </c>
    </row>
    <row r="188" spans="3:8" ht="15" customHeight="1" x14ac:dyDescent="0.25">
      <c r="C188" s="52" t="s">
        <v>603</v>
      </c>
      <c r="D188" s="55" t="s">
        <v>469</v>
      </c>
      <c r="F188" s="58" t="s">
        <v>1536</v>
      </c>
      <c r="G188" s="58" t="s">
        <v>8679</v>
      </c>
      <c r="H188" s="8" t="s">
        <v>10004</v>
      </c>
    </row>
    <row r="189" spans="3:8" ht="15" customHeight="1" x14ac:dyDescent="0.25">
      <c r="C189" s="52" t="s">
        <v>604</v>
      </c>
      <c r="D189" s="55" t="s">
        <v>471</v>
      </c>
      <c r="F189" s="58" t="s">
        <v>350</v>
      </c>
      <c r="G189" s="58" t="s">
        <v>8680</v>
      </c>
      <c r="H189" s="8" t="s">
        <v>10005</v>
      </c>
    </row>
    <row r="190" spans="3:8" ht="15" customHeight="1" x14ac:dyDescent="0.25">
      <c r="C190" s="52" t="s">
        <v>605</v>
      </c>
      <c r="D190" s="55" t="s">
        <v>473</v>
      </c>
      <c r="F190" s="58" t="s">
        <v>342</v>
      </c>
      <c r="G190" s="58" t="s">
        <v>8681</v>
      </c>
      <c r="H190" s="8" t="s">
        <v>10006</v>
      </c>
    </row>
    <row r="191" spans="3:8" ht="15" customHeight="1" x14ac:dyDescent="0.25">
      <c r="C191" s="52" t="s">
        <v>606</v>
      </c>
      <c r="D191" s="55" t="s">
        <v>473</v>
      </c>
      <c r="F191" s="58" t="s">
        <v>2282</v>
      </c>
      <c r="G191" s="58" t="s">
        <v>8682</v>
      </c>
      <c r="H191" s="8" t="s">
        <v>10007</v>
      </c>
    </row>
    <row r="192" spans="3:8" ht="15" customHeight="1" x14ac:dyDescent="0.25">
      <c r="C192" s="52" t="s">
        <v>607</v>
      </c>
      <c r="D192" s="55" t="s">
        <v>34</v>
      </c>
      <c r="F192" s="58" t="s">
        <v>304</v>
      </c>
      <c r="G192" s="58" t="s">
        <v>8683</v>
      </c>
      <c r="H192" s="8" t="s">
        <v>10008</v>
      </c>
    </row>
    <row r="193" spans="3:8" ht="15" customHeight="1" x14ac:dyDescent="0.25">
      <c r="C193" s="52" t="s">
        <v>608</v>
      </c>
      <c r="D193" s="55" t="s">
        <v>34</v>
      </c>
      <c r="F193" s="58" t="s">
        <v>980</v>
      </c>
      <c r="G193" s="58" t="s">
        <v>8684</v>
      </c>
      <c r="H193" s="8" t="s">
        <v>10009</v>
      </c>
    </row>
    <row r="194" spans="3:8" ht="15" customHeight="1" x14ac:dyDescent="0.25">
      <c r="C194" s="52" t="s">
        <v>609</v>
      </c>
      <c r="D194" s="55" t="s">
        <v>450</v>
      </c>
      <c r="F194" s="58" t="s">
        <v>352</v>
      </c>
      <c r="G194" s="58" t="s">
        <v>8685</v>
      </c>
      <c r="H194" s="8" t="s">
        <v>10010</v>
      </c>
    </row>
    <row r="195" spans="3:8" ht="15" customHeight="1" x14ac:dyDescent="0.25">
      <c r="C195" s="52" t="s">
        <v>610</v>
      </c>
      <c r="D195" s="55" t="s">
        <v>388</v>
      </c>
      <c r="F195" s="58" t="s">
        <v>330</v>
      </c>
      <c r="G195" s="58" t="s">
        <v>8686</v>
      </c>
      <c r="H195" s="8" t="s">
        <v>10011</v>
      </c>
    </row>
    <row r="196" spans="3:8" ht="15" customHeight="1" x14ac:dyDescent="0.25">
      <c r="C196" s="52" t="s">
        <v>611</v>
      </c>
      <c r="D196" s="55" t="s">
        <v>482</v>
      </c>
      <c r="F196" s="58" t="s">
        <v>596</v>
      </c>
      <c r="G196" s="58" t="s">
        <v>8687</v>
      </c>
      <c r="H196" s="8" t="s">
        <v>10012</v>
      </c>
    </row>
    <row r="197" spans="3:8" ht="15" customHeight="1" x14ac:dyDescent="0.25">
      <c r="C197" s="52" t="s">
        <v>612</v>
      </c>
      <c r="D197" s="55" t="s">
        <v>362</v>
      </c>
      <c r="F197" s="58" t="s">
        <v>542</v>
      </c>
      <c r="G197" s="58" t="s">
        <v>8688</v>
      </c>
      <c r="H197" s="8" t="s">
        <v>10013</v>
      </c>
    </row>
    <row r="198" spans="3:8" ht="15" customHeight="1" x14ac:dyDescent="0.25">
      <c r="C198" s="52" t="s">
        <v>613</v>
      </c>
      <c r="D198" s="55" t="s">
        <v>354</v>
      </c>
      <c r="F198" s="58" t="s">
        <v>623</v>
      </c>
      <c r="G198" s="58" t="s">
        <v>8689</v>
      </c>
      <c r="H198" s="8" t="s">
        <v>10014</v>
      </c>
    </row>
    <row r="199" spans="3:8" ht="15" customHeight="1" x14ac:dyDescent="0.25">
      <c r="C199" s="52" t="s">
        <v>614</v>
      </c>
      <c r="D199" s="55" t="s">
        <v>446</v>
      </c>
      <c r="F199" s="58" t="s">
        <v>516</v>
      </c>
      <c r="G199" s="58" t="s">
        <v>8690</v>
      </c>
      <c r="H199" s="8" t="s">
        <v>10015</v>
      </c>
    </row>
    <row r="200" spans="3:8" ht="15" customHeight="1" x14ac:dyDescent="0.25">
      <c r="C200" s="52" t="s">
        <v>615</v>
      </c>
      <c r="D200" s="55" t="s">
        <v>324</v>
      </c>
      <c r="F200" s="58" t="s">
        <v>495</v>
      </c>
      <c r="G200" s="58" t="s">
        <v>8691</v>
      </c>
      <c r="H200" s="8" t="s">
        <v>10016</v>
      </c>
    </row>
    <row r="201" spans="3:8" ht="15" customHeight="1" x14ac:dyDescent="0.25">
      <c r="C201" s="52" t="s">
        <v>616</v>
      </c>
      <c r="D201" s="55" t="s">
        <v>392</v>
      </c>
      <c r="F201" s="58" t="s">
        <v>318</v>
      </c>
      <c r="G201" s="58" t="s">
        <v>8692</v>
      </c>
      <c r="H201" s="8" t="s">
        <v>10017</v>
      </c>
    </row>
    <row r="202" spans="3:8" ht="15" customHeight="1" x14ac:dyDescent="0.25">
      <c r="C202" s="52" t="s">
        <v>617</v>
      </c>
      <c r="D202" s="55" t="s">
        <v>432</v>
      </c>
      <c r="F202" s="58" t="s">
        <v>1843</v>
      </c>
      <c r="G202" s="58" t="s">
        <v>8693</v>
      </c>
      <c r="H202" s="8" t="s">
        <v>10018</v>
      </c>
    </row>
    <row r="203" spans="3:8" ht="15" customHeight="1" x14ac:dyDescent="0.25">
      <c r="C203" s="52" t="s">
        <v>618</v>
      </c>
      <c r="D203" s="55" t="s">
        <v>382</v>
      </c>
      <c r="F203" s="58" t="s">
        <v>426</v>
      </c>
      <c r="G203" s="58" t="s">
        <v>8694</v>
      </c>
      <c r="H203" s="8" t="s">
        <v>10019</v>
      </c>
    </row>
    <row r="204" spans="3:8" ht="15" customHeight="1" x14ac:dyDescent="0.25">
      <c r="C204" s="52" t="s">
        <v>619</v>
      </c>
      <c r="D204" s="55" t="s">
        <v>368</v>
      </c>
      <c r="F204" s="58" t="s">
        <v>763</v>
      </c>
      <c r="G204" s="58" t="s">
        <v>8695</v>
      </c>
      <c r="H204" s="8" t="s">
        <v>10020</v>
      </c>
    </row>
    <row r="205" spans="3:8" ht="15" customHeight="1" x14ac:dyDescent="0.25">
      <c r="C205" s="52" t="s">
        <v>620</v>
      </c>
      <c r="D205" s="55" t="s">
        <v>500</v>
      </c>
      <c r="F205" s="58" t="s">
        <v>2599</v>
      </c>
      <c r="G205" s="58" t="s">
        <v>8696</v>
      </c>
      <c r="H205" s="8" t="s">
        <v>10021</v>
      </c>
    </row>
    <row r="206" spans="3:8" ht="15" customHeight="1" x14ac:dyDescent="0.25">
      <c r="C206" s="52" t="s">
        <v>621</v>
      </c>
      <c r="D206" s="55" t="s">
        <v>564</v>
      </c>
      <c r="F206" s="58" t="s">
        <v>372</v>
      </c>
      <c r="G206" s="58" t="s">
        <v>8697</v>
      </c>
      <c r="H206" s="8" t="s">
        <v>10022</v>
      </c>
    </row>
    <row r="207" spans="3:8" ht="15" customHeight="1" x14ac:dyDescent="0.25">
      <c r="C207" s="52" t="s">
        <v>622</v>
      </c>
      <c r="D207" s="55" t="s">
        <v>623</v>
      </c>
      <c r="F207" s="58" t="s">
        <v>659</v>
      </c>
      <c r="G207" s="58" t="s">
        <v>8698</v>
      </c>
      <c r="H207" s="8" t="s">
        <v>10023</v>
      </c>
    </row>
    <row r="208" spans="3:8" ht="15" customHeight="1" x14ac:dyDescent="0.25">
      <c r="C208" s="52" t="s">
        <v>624</v>
      </c>
      <c r="D208" s="55" t="s">
        <v>414</v>
      </c>
      <c r="F208" s="58" t="s">
        <v>1231</v>
      </c>
      <c r="G208" s="58" t="s">
        <v>8699</v>
      </c>
      <c r="H208" s="8" t="s">
        <v>10024</v>
      </c>
    </row>
    <row r="209" spans="3:8" ht="15" customHeight="1" x14ac:dyDescent="0.25">
      <c r="C209" s="52" t="s">
        <v>625</v>
      </c>
      <c r="D209" s="55" t="s">
        <v>424</v>
      </c>
      <c r="F209" s="58" t="s">
        <v>410</v>
      </c>
      <c r="G209" s="58" t="s">
        <v>8700</v>
      </c>
      <c r="H209" s="8" t="s">
        <v>10025</v>
      </c>
    </row>
    <row r="210" spans="3:8" ht="15" customHeight="1" x14ac:dyDescent="0.25">
      <c r="C210" s="52" t="s">
        <v>626</v>
      </c>
      <c r="D210" s="55" t="s">
        <v>551</v>
      </c>
      <c r="F210" s="58" t="s">
        <v>2056</v>
      </c>
      <c r="G210" s="58" t="s">
        <v>8701</v>
      </c>
      <c r="H210" s="8" t="s">
        <v>10026</v>
      </c>
    </row>
    <row r="211" spans="3:8" ht="15" customHeight="1" x14ac:dyDescent="0.25">
      <c r="C211" s="52" t="s">
        <v>627</v>
      </c>
      <c r="D211" s="55" t="s">
        <v>352</v>
      </c>
      <c r="F211" s="58" t="s">
        <v>637</v>
      </c>
      <c r="G211" s="58" t="s">
        <v>8702</v>
      </c>
      <c r="H211" s="8" t="s">
        <v>10027</v>
      </c>
    </row>
    <row r="212" spans="3:8" ht="15" customHeight="1" x14ac:dyDescent="0.25">
      <c r="C212" s="52" t="s">
        <v>628</v>
      </c>
      <c r="D212" s="55" t="s">
        <v>510</v>
      </c>
      <c r="F212" s="58" t="s">
        <v>1941</v>
      </c>
      <c r="G212" s="58" t="s">
        <v>8703</v>
      </c>
      <c r="H212" s="8" t="s">
        <v>10028</v>
      </c>
    </row>
    <row r="213" spans="3:8" ht="15" customHeight="1" x14ac:dyDescent="0.25">
      <c r="C213" s="52" t="s">
        <v>629</v>
      </c>
      <c r="D213" s="55" t="s">
        <v>444</v>
      </c>
      <c r="F213" s="58" t="s">
        <v>582</v>
      </c>
      <c r="G213" s="58" t="s">
        <v>8704</v>
      </c>
      <c r="H213" s="8" t="s">
        <v>10029</v>
      </c>
    </row>
    <row r="214" spans="3:8" ht="15" customHeight="1" x14ac:dyDescent="0.25">
      <c r="C214" s="52" t="s">
        <v>630</v>
      </c>
      <c r="D214" s="55" t="s">
        <v>486</v>
      </c>
      <c r="F214" s="58" t="s">
        <v>514</v>
      </c>
      <c r="G214" s="58" t="s">
        <v>8705</v>
      </c>
      <c r="H214" s="8" t="s">
        <v>10030</v>
      </c>
    </row>
    <row r="215" spans="3:8" ht="15" customHeight="1" x14ac:dyDescent="0.25">
      <c r="C215" s="52" t="s">
        <v>631</v>
      </c>
      <c r="D215" s="55" t="s">
        <v>544</v>
      </c>
      <c r="F215" s="58" t="s">
        <v>346</v>
      </c>
      <c r="G215" s="58" t="s">
        <v>8706</v>
      </c>
      <c r="H215" s="8" t="s">
        <v>10031</v>
      </c>
    </row>
    <row r="216" spans="3:8" ht="15" customHeight="1" x14ac:dyDescent="0.25">
      <c r="C216" s="52" t="s">
        <v>632</v>
      </c>
      <c r="D216" s="55" t="s">
        <v>633</v>
      </c>
      <c r="F216" s="58" t="s">
        <v>404</v>
      </c>
      <c r="G216" s="58" t="s">
        <v>8707</v>
      </c>
      <c r="H216" s="8" t="s">
        <v>10032</v>
      </c>
    </row>
    <row r="217" spans="3:8" ht="15" customHeight="1" x14ac:dyDescent="0.25">
      <c r="C217" s="52" t="s">
        <v>634</v>
      </c>
      <c r="D217" s="55" t="s">
        <v>579</v>
      </c>
      <c r="F217" s="58" t="s">
        <v>486</v>
      </c>
      <c r="G217" s="58" t="s">
        <v>8708</v>
      </c>
      <c r="H217" s="8" t="s">
        <v>10033</v>
      </c>
    </row>
    <row r="218" spans="3:8" ht="15" customHeight="1" x14ac:dyDescent="0.25">
      <c r="C218" s="52" t="s">
        <v>635</v>
      </c>
      <c r="D218" s="55" t="s">
        <v>322</v>
      </c>
      <c r="F218" s="58" t="s">
        <v>428</v>
      </c>
      <c r="G218" s="58" t="s">
        <v>8709</v>
      </c>
      <c r="H218" s="8" t="s">
        <v>10034</v>
      </c>
    </row>
    <row r="219" spans="3:8" ht="15" customHeight="1" x14ac:dyDescent="0.25">
      <c r="C219" s="52" t="s">
        <v>636</v>
      </c>
      <c r="D219" s="55" t="s">
        <v>637</v>
      </c>
      <c r="F219" s="58" t="s">
        <v>1337</v>
      </c>
      <c r="G219" s="58" t="s">
        <v>8710</v>
      </c>
      <c r="H219" s="8" t="s">
        <v>10035</v>
      </c>
    </row>
    <row r="220" spans="3:8" ht="15" customHeight="1" x14ac:dyDescent="0.25">
      <c r="C220" s="52" t="s">
        <v>638</v>
      </c>
      <c r="D220" s="55" t="s">
        <v>372</v>
      </c>
      <c r="F220" s="58" t="s">
        <v>1339</v>
      </c>
      <c r="G220" s="58" t="s">
        <v>8711</v>
      </c>
      <c r="H220" s="8" t="s">
        <v>10036</v>
      </c>
    </row>
    <row r="221" spans="3:8" ht="15" customHeight="1" x14ac:dyDescent="0.25">
      <c r="C221" s="52" t="s">
        <v>639</v>
      </c>
      <c r="D221" s="55" t="s">
        <v>454</v>
      </c>
      <c r="F221" s="58" t="s">
        <v>2171</v>
      </c>
      <c r="G221" s="58" t="s">
        <v>8712</v>
      </c>
      <c r="H221" s="8" t="s">
        <v>10037</v>
      </c>
    </row>
    <row r="222" spans="3:8" ht="15" customHeight="1" x14ac:dyDescent="0.25">
      <c r="C222" s="52" t="s">
        <v>640</v>
      </c>
      <c r="D222" s="55" t="s">
        <v>292</v>
      </c>
      <c r="F222" s="58" t="s">
        <v>370</v>
      </c>
      <c r="G222" s="58" t="s">
        <v>8713</v>
      </c>
      <c r="H222" s="8" t="s">
        <v>10038</v>
      </c>
    </row>
    <row r="223" spans="3:8" ht="15" customHeight="1" x14ac:dyDescent="0.25">
      <c r="C223" s="52" t="s">
        <v>641</v>
      </c>
      <c r="D223" s="55" t="s">
        <v>642</v>
      </c>
      <c r="F223" s="58" t="s">
        <v>420</v>
      </c>
      <c r="G223" s="58" t="s">
        <v>8714</v>
      </c>
      <c r="H223" s="8" t="s">
        <v>10039</v>
      </c>
    </row>
    <row r="224" spans="3:8" ht="15" customHeight="1" x14ac:dyDescent="0.25">
      <c r="C224" s="52" t="s">
        <v>643</v>
      </c>
      <c r="D224" s="55" t="s">
        <v>350</v>
      </c>
      <c r="F224" s="58" t="s">
        <v>773</v>
      </c>
      <c r="G224" s="58" t="s">
        <v>8715</v>
      </c>
      <c r="H224" s="8" t="s">
        <v>10040</v>
      </c>
    </row>
    <row r="225" spans="3:8" ht="15" customHeight="1" x14ac:dyDescent="0.25">
      <c r="C225" s="52" t="s">
        <v>644</v>
      </c>
      <c r="D225" s="55" t="s">
        <v>523</v>
      </c>
      <c r="F225" s="58" t="s">
        <v>989</v>
      </c>
      <c r="G225" s="58" t="s">
        <v>8716</v>
      </c>
      <c r="H225" s="8" t="s">
        <v>10041</v>
      </c>
    </row>
    <row r="226" spans="3:8" ht="15" customHeight="1" x14ac:dyDescent="0.25">
      <c r="C226" s="52" t="s">
        <v>645</v>
      </c>
      <c r="D226" s="55" t="s">
        <v>302</v>
      </c>
      <c r="F226" s="58" t="s">
        <v>340</v>
      </c>
      <c r="G226" s="58" t="s">
        <v>8717</v>
      </c>
      <c r="H226" s="8" t="s">
        <v>10042</v>
      </c>
    </row>
    <row r="227" spans="3:8" ht="15" customHeight="1" x14ac:dyDescent="0.25">
      <c r="C227" s="52" t="s">
        <v>646</v>
      </c>
      <c r="D227" s="55" t="s">
        <v>396</v>
      </c>
      <c r="F227" s="58" t="s">
        <v>867</v>
      </c>
      <c r="G227" s="58" t="s">
        <v>8718</v>
      </c>
      <c r="H227" s="8" t="s">
        <v>10043</v>
      </c>
    </row>
    <row r="228" spans="3:8" ht="15" customHeight="1" x14ac:dyDescent="0.25">
      <c r="C228" s="52" t="s">
        <v>647</v>
      </c>
      <c r="D228" s="55" t="s">
        <v>448</v>
      </c>
      <c r="F228" s="58" t="s">
        <v>593</v>
      </c>
      <c r="G228" s="58" t="s">
        <v>8719</v>
      </c>
      <c r="H228" s="8" t="s">
        <v>10044</v>
      </c>
    </row>
    <row r="229" spans="3:8" ht="15" customHeight="1" x14ac:dyDescent="0.25">
      <c r="C229" s="52" t="s">
        <v>648</v>
      </c>
      <c r="D229" s="55" t="s">
        <v>412</v>
      </c>
      <c r="F229" s="58" t="s">
        <v>2495</v>
      </c>
      <c r="G229" s="58" t="s">
        <v>8720</v>
      </c>
      <c r="H229" s="8" t="s">
        <v>10045</v>
      </c>
    </row>
    <row r="230" spans="3:8" ht="15" customHeight="1" x14ac:dyDescent="0.25">
      <c r="C230" s="52" t="s">
        <v>649</v>
      </c>
      <c r="D230" s="55" t="s">
        <v>416</v>
      </c>
      <c r="F230" s="58" t="s">
        <v>1035</v>
      </c>
      <c r="G230" s="58" t="s">
        <v>8721</v>
      </c>
      <c r="H230" s="8" t="s">
        <v>10046</v>
      </c>
    </row>
    <row r="231" spans="3:8" ht="15" customHeight="1" x14ac:dyDescent="0.25">
      <c r="C231" s="52" t="s">
        <v>650</v>
      </c>
      <c r="D231" s="55" t="s">
        <v>356</v>
      </c>
      <c r="F231" s="58" t="s">
        <v>503</v>
      </c>
      <c r="G231" s="58" t="s">
        <v>8722</v>
      </c>
      <c r="H231" s="8" t="s">
        <v>10047</v>
      </c>
    </row>
    <row r="232" spans="3:8" ht="15" customHeight="1" x14ac:dyDescent="0.25">
      <c r="C232" s="52" t="s">
        <v>651</v>
      </c>
      <c r="D232" s="55" t="s">
        <v>538</v>
      </c>
      <c r="F232" s="58" t="s">
        <v>538</v>
      </c>
      <c r="G232" s="58" t="s">
        <v>8723</v>
      </c>
      <c r="H232" s="8" t="s">
        <v>10048</v>
      </c>
    </row>
    <row r="233" spans="3:8" ht="15" customHeight="1" x14ac:dyDescent="0.25">
      <c r="C233" s="52" t="s">
        <v>652</v>
      </c>
      <c r="D233" s="55" t="s">
        <v>404</v>
      </c>
      <c r="F233" s="58" t="s">
        <v>688</v>
      </c>
      <c r="G233" s="58" t="s">
        <v>8724</v>
      </c>
      <c r="H233" s="8" t="s">
        <v>10049</v>
      </c>
    </row>
    <row r="234" spans="3:8" ht="15" customHeight="1" x14ac:dyDescent="0.25">
      <c r="C234" s="52" t="s">
        <v>653</v>
      </c>
      <c r="D234" s="55" t="s">
        <v>512</v>
      </c>
      <c r="F234" s="58" t="s">
        <v>1752</v>
      </c>
      <c r="G234" s="58" t="s">
        <v>8725</v>
      </c>
      <c r="H234" s="8" t="s">
        <v>10050</v>
      </c>
    </row>
    <row r="235" spans="3:8" ht="15" customHeight="1" x14ac:dyDescent="0.25">
      <c r="C235" s="52" t="s">
        <v>654</v>
      </c>
      <c r="D235" s="55" t="s">
        <v>304</v>
      </c>
      <c r="F235" s="58" t="s">
        <v>448</v>
      </c>
      <c r="G235" s="58" t="s">
        <v>8726</v>
      </c>
      <c r="H235" s="8" t="s">
        <v>10051</v>
      </c>
    </row>
    <row r="236" spans="3:8" ht="15" customHeight="1" x14ac:dyDescent="0.25">
      <c r="C236" s="52" t="s">
        <v>655</v>
      </c>
      <c r="D236" s="55" t="s">
        <v>400</v>
      </c>
      <c r="F236" s="58" t="s">
        <v>482</v>
      </c>
      <c r="G236" s="58" t="s">
        <v>8727</v>
      </c>
      <c r="H236" s="8" t="s">
        <v>10052</v>
      </c>
    </row>
    <row r="237" spans="3:8" ht="15" customHeight="1" x14ac:dyDescent="0.25">
      <c r="C237" s="52" t="s">
        <v>656</v>
      </c>
      <c r="D237" s="55" t="s">
        <v>497</v>
      </c>
      <c r="F237" s="58" t="s">
        <v>348</v>
      </c>
      <c r="G237" s="58" t="s">
        <v>8728</v>
      </c>
      <c r="H237" s="8" t="s">
        <v>10053</v>
      </c>
    </row>
    <row r="238" spans="3:8" ht="15" customHeight="1" x14ac:dyDescent="0.25">
      <c r="C238" s="52" t="s">
        <v>657</v>
      </c>
      <c r="D238" s="55" t="s">
        <v>336</v>
      </c>
      <c r="F238" s="58" t="s">
        <v>872</v>
      </c>
      <c r="G238" s="58" t="s">
        <v>8729</v>
      </c>
      <c r="H238" s="8" t="s">
        <v>10054</v>
      </c>
    </row>
    <row r="239" spans="3:8" ht="15" customHeight="1" x14ac:dyDescent="0.25">
      <c r="C239" s="52" t="s">
        <v>658</v>
      </c>
      <c r="D239" s="55" t="s">
        <v>659</v>
      </c>
      <c r="F239" s="58" t="s">
        <v>1106</v>
      </c>
      <c r="G239" s="58" t="s">
        <v>8730</v>
      </c>
      <c r="H239" s="8" t="s">
        <v>10055</v>
      </c>
    </row>
    <row r="240" spans="3:8" ht="15" customHeight="1" x14ac:dyDescent="0.25">
      <c r="C240" s="52" t="s">
        <v>660</v>
      </c>
      <c r="D240" s="55" t="s">
        <v>661</v>
      </c>
      <c r="F240" s="58" t="s">
        <v>497</v>
      </c>
      <c r="G240" s="58" t="s">
        <v>8731</v>
      </c>
      <c r="H240" s="8" t="s">
        <v>10056</v>
      </c>
    </row>
    <row r="241" spans="3:8" ht="15" customHeight="1" x14ac:dyDescent="0.25">
      <c r="C241" s="52" t="s">
        <v>662</v>
      </c>
      <c r="D241" s="55" t="s">
        <v>436</v>
      </c>
      <c r="F241" s="58" t="s">
        <v>579</v>
      </c>
      <c r="G241" s="58" t="s">
        <v>8732</v>
      </c>
      <c r="H241" s="8" t="s">
        <v>10057</v>
      </c>
    </row>
    <row r="242" spans="3:8" ht="15" customHeight="1" x14ac:dyDescent="0.25">
      <c r="C242" s="52" t="s">
        <v>663</v>
      </c>
      <c r="D242" s="55" t="s">
        <v>306</v>
      </c>
      <c r="F242" s="58" t="s">
        <v>336</v>
      </c>
      <c r="G242" s="58" t="s">
        <v>8733</v>
      </c>
      <c r="H242" s="8" t="s">
        <v>10058</v>
      </c>
    </row>
    <row r="243" spans="3:8" ht="15" customHeight="1" x14ac:dyDescent="0.25">
      <c r="C243" s="52" t="s">
        <v>664</v>
      </c>
      <c r="D243" s="55" t="s">
        <v>298</v>
      </c>
      <c r="F243" s="58" t="s">
        <v>1241</v>
      </c>
      <c r="G243" s="58" t="s">
        <v>8734</v>
      </c>
      <c r="H243" s="8" t="s">
        <v>10059</v>
      </c>
    </row>
    <row r="244" spans="3:8" ht="15" customHeight="1" x14ac:dyDescent="0.25">
      <c r="C244" s="52" t="s">
        <v>665</v>
      </c>
      <c r="D244" s="55" t="s">
        <v>422</v>
      </c>
      <c r="F244" s="58" t="s">
        <v>2402</v>
      </c>
      <c r="G244" s="58" t="s">
        <v>8735</v>
      </c>
      <c r="H244" s="8" t="s">
        <v>10060</v>
      </c>
    </row>
    <row r="245" spans="3:8" ht="15" customHeight="1" x14ac:dyDescent="0.25">
      <c r="C245" s="52" t="s">
        <v>666</v>
      </c>
      <c r="D245" s="55" t="s">
        <v>667</v>
      </c>
      <c r="F245" s="58" t="s">
        <v>1243</v>
      </c>
      <c r="G245" s="58" t="s">
        <v>8736</v>
      </c>
      <c r="H245" s="8" t="s">
        <v>10061</v>
      </c>
    </row>
    <row r="246" spans="3:8" ht="15" customHeight="1" x14ac:dyDescent="0.25">
      <c r="C246" s="52" t="s">
        <v>668</v>
      </c>
      <c r="D246" s="55" t="s">
        <v>316</v>
      </c>
      <c r="F246" s="58" t="s">
        <v>532</v>
      </c>
      <c r="G246" s="58" t="s">
        <v>8737</v>
      </c>
      <c r="H246" s="8" t="s">
        <v>10062</v>
      </c>
    </row>
    <row r="247" spans="3:8" ht="15" customHeight="1" x14ac:dyDescent="0.25">
      <c r="C247" s="52" t="s">
        <v>669</v>
      </c>
      <c r="D247" s="55" t="s">
        <v>516</v>
      </c>
      <c r="F247" s="58" t="s">
        <v>2504</v>
      </c>
      <c r="G247" s="58" t="s">
        <v>8738</v>
      </c>
      <c r="H247" s="8" t="s">
        <v>10063</v>
      </c>
    </row>
    <row r="248" spans="3:8" ht="15" customHeight="1" x14ac:dyDescent="0.25">
      <c r="C248" s="52" t="s">
        <v>670</v>
      </c>
      <c r="D248" s="55" t="s">
        <v>348</v>
      </c>
      <c r="F248" s="58" t="s">
        <v>700</v>
      </c>
      <c r="G248" s="58" t="s">
        <v>8739</v>
      </c>
      <c r="H248" s="8" t="s">
        <v>10064</v>
      </c>
    </row>
    <row r="249" spans="3:8" ht="15" customHeight="1" x14ac:dyDescent="0.25">
      <c r="C249" s="52" t="s">
        <v>671</v>
      </c>
      <c r="D249" s="55" t="s">
        <v>344</v>
      </c>
      <c r="F249" s="58" t="s">
        <v>1000</v>
      </c>
      <c r="G249" s="58" t="s">
        <v>8740</v>
      </c>
      <c r="H249" s="8" t="s">
        <v>10065</v>
      </c>
    </row>
    <row r="250" spans="3:8" ht="15" customHeight="1" x14ac:dyDescent="0.25">
      <c r="C250" s="52" t="s">
        <v>672</v>
      </c>
      <c r="D250" s="55" t="s">
        <v>378</v>
      </c>
      <c r="F250" s="58" t="s">
        <v>416</v>
      </c>
      <c r="G250" s="58" t="s">
        <v>8741</v>
      </c>
      <c r="H250" s="8" t="s">
        <v>10066</v>
      </c>
    </row>
    <row r="251" spans="3:8" ht="15" customHeight="1" x14ac:dyDescent="0.25">
      <c r="C251" s="52" t="s">
        <v>673</v>
      </c>
      <c r="D251" s="55" t="s">
        <v>674</v>
      </c>
      <c r="F251" s="58" t="s">
        <v>1248</v>
      </c>
      <c r="G251" s="58" t="s">
        <v>8742</v>
      </c>
      <c r="H251" s="8" t="s">
        <v>10067</v>
      </c>
    </row>
    <row r="252" spans="3:8" ht="15" customHeight="1" x14ac:dyDescent="0.25">
      <c r="C252" s="52" t="s">
        <v>675</v>
      </c>
      <c r="D252" s="55" t="s">
        <v>346</v>
      </c>
      <c r="F252" s="58" t="s">
        <v>344</v>
      </c>
      <c r="G252" s="58" t="s">
        <v>8743</v>
      </c>
      <c r="H252" s="8" t="s">
        <v>10068</v>
      </c>
    </row>
    <row r="253" spans="3:8" ht="15" customHeight="1" x14ac:dyDescent="0.25">
      <c r="C253" s="52" t="s">
        <v>676</v>
      </c>
      <c r="D253" s="55" t="s">
        <v>532</v>
      </c>
      <c r="F253" s="58" t="s">
        <v>432</v>
      </c>
      <c r="G253" s="58" t="s">
        <v>8744</v>
      </c>
      <c r="H253" s="8" t="s">
        <v>10069</v>
      </c>
    </row>
    <row r="254" spans="3:8" ht="15" customHeight="1" x14ac:dyDescent="0.25">
      <c r="C254" s="52" t="s">
        <v>677</v>
      </c>
      <c r="D254" s="55" t="s">
        <v>300</v>
      </c>
      <c r="F254" s="58" t="s">
        <v>1004</v>
      </c>
      <c r="G254" s="58" t="s">
        <v>8745</v>
      </c>
      <c r="H254" s="8" t="s">
        <v>10070</v>
      </c>
    </row>
    <row r="255" spans="3:8" ht="15" customHeight="1" x14ac:dyDescent="0.25">
      <c r="C255" s="52" t="s">
        <v>678</v>
      </c>
      <c r="D255" s="55" t="s">
        <v>503</v>
      </c>
      <c r="F255" s="58" t="s">
        <v>2074</v>
      </c>
      <c r="G255" s="58" t="s">
        <v>8746</v>
      </c>
      <c r="H255" s="8" t="s">
        <v>10071</v>
      </c>
    </row>
    <row r="256" spans="3:8" ht="15" customHeight="1" x14ac:dyDescent="0.25">
      <c r="C256" s="52" t="s">
        <v>679</v>
      </c>
      <c r="D256" s="55" t="s">
        <v>548</v>
      </c>
      <c r="F256" s="58" t="s">
        <v>384</v>
      </c>
      <c r="G256" s="58" t="s">
        <v>8747</v>
      </c>
      <c r="H256" s="8" t="s">
        <v>10072</v>
      </c>
    </row>
    <row r="257" spans="3:8" ht="15" customHeight="1" x14ac:dyDescent="0.25">
      <c r="C257" s="52" t="s">
        <v>680</v>
      </c>
      <c r="D257" s="55" t="s">
        <v>318</v>
      </c>
      <c r="F257" s="58" t="s">
        <v>400</v>
      </c>
      <c r="G257" s="58" t="s">
        <v>8748</v>
      </c>
      <c r="H257" s="8" t="s">
        <v>10073</v>
      </c>
    </row>
    <row r="258" spans="3:8" ht="15" customHeight="1" x14ac:dyDescent="0.25">
      <c r="C258" s="52" t="s">
        <v>681</v>
      </c>
      <c r="D258" s="55" t="s">
        <v>479</v>
      </c>
      <c r="F258" s="58" t="s">
        <v>2708</v>
      </c>
      <c r="G258" s="58" t="s">
        <v>8749</v>
      </c>
      <c r="H258" s="8" t="s">
        <v>10074</v>
      </c>
    </row>
    <row r="259" spans="3:8" ht="15" customHeight="1" x14ac:dyDescent="0.25">
      <c r="C259" s="52" t="s">
        <v>682</v>
      </c>
      <c r="D259" s="55" t="s">
        <v>683</v>
      </c>
      <c r="F259" s="58" t="s">
        <v>322</v>
      </c>
      <c r="G259" s="58" t="s">
        <v>8750</v>
      </c>
      <c r="H259" s="8" t="s">
        <v>10075</v>
      </c>
    </row>
    <row r="260" spans="3:8" ht="15" customHeight="1" x14ac:dyDescent="0.25">
      <c r="C260" s="52" t="s">
        <v>684</v>
      </c>
      <c r="D260" s="55" t="s">
        <v>685</v>
      </c>
      <c r="F260" s="58" t="s">
        <v>386</v>
      </c>
      <c r="G260" s="58" t="s">
        <v>8751</v>
      </c>
      <c r="H260" s="8" t="s">
        <v>10076</v>
      </c>
    </row>
    <row r="261" spans="3:8" ht="15" customHeight="1" x14ac:dyDescent="0.25">
      <c r="C261" s="52" t="s">
        <v>686</v>
      </c>
      <c r="D261" s="55" t="s">
        <v>380</v>
      </c>
      <c r="F261" s="58" t="s">
        <v>306</v>
      </c>
      <c r="G261" s="58" t="s">
        <v>8752</v>
      </c>
      <c r="H261" s="8" t="s">
        <v>10077</v>
      </c>
    </row>
    <row r="262" spans="3:8" ht="15" customHeight="1" x14ac:dyDescent="0.25">
      <c r="C262" s="52" t="s">
        <v>687</v>
      </c>
      <c r="D262" s="55" t="s">
        <v>688</v>
      </c>
      <c r="F262" s="58" t="s">
        <v>310</v>
      </c>
      <c r="G262" s="58" t="s">
        <v>8753</v>
      </c>
      <c r="H262" s="8" t="s">
        <v>10078</v>
      </c>
    </row>
    <row r="263" spans="3:8" ht="15" customHeight="1" x14ac:dyDescent="0.25">
      <c r="C263" s="52" t="s">
        <v>689</v>
      </c>
      <c r="D263" s="55" t="s">
        <v>290</v>
      </c>
      <c r="F263" s="58" t="s">
        <v>430</v>
      </c>
      <c r="G263" s="58" t="s">
        <v>8754</v>
      </c>
      <c r="H263" s="8" t="s">
        <v>10079</v>
      </c>
    </row>
    <row r="264" spans="3:8" ht="15" customHeight="1" x14ac:dyDescent="0.25">
      <c r="C264" s="52" t="s">
        <v>690</v>
      </c>
      <c r="D264" s="55" t="s">
        <v>294</v>
      </c>
      <c r="F264" s="58" t="s">
        <v>296</v>
      </c>
      <c r="G264" s="58" t="s">
        <v>8755</v>
      </c>
      <c r="H264" s="8" t="s">
        <v>10080</v>
      </c>
    </row>
    <row r="265" spans="3:8" ht="15" customHeight="1" x14ac:dyDescent="0.25">
      <c r="C265" s="52" t="s">
        <v>691</v>
      </c>
      <c r="D265" s="55" t="s">
        <v>442</v>
      </c>
      <c r="F265" s="58" t="s">
        <v>358</v>
      </c>
      <c r="G265" s="58" t="s">
        <v>8756</v>
      </c>
      <c r="H265" s="8" t="s">
        <v>10081</v>
      </c>
    </row>
    <row r="266" spans="3:8" ht="15" customHeight="1" x14ac:dyDescent="0.25">
      <c r="C266" s="52" t="s">
        <v>692</v>
      </c>
      <c r="D266" s="55" t="s">
        <v>342</v>
      </c>
      <c r="F266" s="58" t="s">
        <v>1009</v>
      </c>
      <c r="G266" s="58" t="s">
        <v>8757</v>
      </c>
      <c r="H266" s="8" t="s">
        <v>10082</v>
      </c>
    </row>
    <row r="267" spans="3:8" ht="15" customHeight="1" x14ac:dyDescent="0.25">
      <c r="C267" s="52" t="s">
        <v>693</v>
      </c>
      <c r="D267" s="55" t="s">
        <v>434</v>
      </c>
      <c r="F267" s="58" t="s">
        <v>789</v>
      </c>
      <c r="G267" s="58" t="s">
        <v>8758</v>
      </c>
      <c r="H267" s="8" t="s">
        <v>10083</v>
      </c>
    </row>
    <row r="268" spans="3:8" ht="15" customHeight="1" x14ac:dyDescent="0.25">
      <c r="C268" s="52" t="s">
        <v>694</v>
      </c>
      <c r="D268" s="55" t="s">
        <v>557</v>
      </c>
      <c r="F268" s="58" t="s">
        <v>791</v>
      </c>
      <c r="G268" s="58" t="s">
        <v>8759</v>
      </c>
      <c r="H268" s="8" t="s">
        <v>10084</v>
      </c>
    </row>
    <row r="269" spans="3:8" ht="15" customHeight="1" x14ac:dyDescent="0.25">
      <c r="C269" s="52" t="s">
        <v>695</v>
      </c>
      <c r="D269" s="55" t="s">
        <v>696</v>
      </c>
      <c r="F269" s="58" t="s">
        <v>2308</v>
      </c>
      <c r="G269" s="58" t="s">
        <v>8760</v>
      </c>
      <c r="H269" s="8" t="s">
        <v>10085</v>
      </c>
    </row>
    <row r="270" spans="3:8" ht="15" customHeight="1" x14ac:dyDescent="0.25">
      <c r="C270" s="52" t="s">
        <v>697</v>
      </c>
      <c r="D270" s="55" t="s">
        <v>418</v>
      </c>
      <c r="F270" s="58" t="s">
        <v>366</v>
      </c>
      <c r="G270" s="58" t="s">
        <v>8761</v>
      </c>
      <c r="H270" s="8" t="s">
        <v>10086</v>
      </c>
    </row>
    <row r="271" spans="3:8" ht="15" customHeight="1" x14ac:dyDescent="0.25">
      <c r="C271" s="52" t="s">
        <v>698</v>
      </c>
      <c r="D271" s="55" t="s">
        <v>456</v>
      </c>
      <c r="F271" s="58" t="s">
        <v>2084</v>
      </c>
      <c r="G271" s="58" t="s">
        <v>8762</v>
      </c>
      <c r="H271" s="8" t="s">
        <v>10087</v>
      </c>
    </row>
    <row r="272" spans="3:8" ht="15" customHeight="1" x14ac:dyDescent="0.25">
      <c r="C272" s="52" t="s">
        <v>699</v>
      </c>
      <c r="D272" s="55" t="s">
        <v>700</v>
      </c>
      <c r="F272" s="58" t="s">
        <v>364</v>
      </c>
      <c r="G272" s="58" t="s">
        <v>8763</v>
      </c>
      <c r="H272" s="8" t="s">
        <v>10088</v>
      </c>
    </row>
    <row r="273" spans="3:8" ht="15" customHeight="1" x14ac:dyDescent="0.25">
      <c r="C273" s="52" t="s">
        <v>701</v>
      </c>
      <c r="D273" s="55" t="s">
        <v>312</v>
      </c>
      <c r="F273" s="58" t="s">
        <v>438</v>
      </c>
      <c r="G273" s="58" t="s">
        <v>8764</v>
      </c>
      <c r="H273" s="8" t="s">
        <v>10089</v>
      </c>
    </row>
    <row r="274" spans="3:8" ht="15" customHeight="1" x14ac:dyDescent="0.25">
      <c r="C274" s="52" t="s">
        <v>702</v>
      </c>
      <c r="D274" s="55" t="s">
        <v>703</v>
      </c>
      <c r="F274" s="58" t="s">
        <v>879</v>
      </c>
      <c r="G274" s="58" t="s">
        <v>8765</v>
      </c>
      <c r="H274" s="8" t="s">
        <v>10090</v>
      </c>
    </row>
    <row r="275" spans="3:8" ht="15" customHeight="1" x14ac:dyDescent="0.25">
      <c r="C275" s="52" t="s">
        <v>704</v>
      </c>
      <c r="D275" s="55" t="s">
        <v>452</v>
      </c>
      <c r="F275" s="58" t="s">
        <v>544</v>
      </c>
      <c r="G275" s="58" t="s">
        <v>8766</v>
      </c>
      <c r="H275" s="8" t="s">
        <v>10091</v>
      </c>
    </row>
    <row r="276" spans="3:8" ht="15" customHeight="1" x14ac:dyDescent="0.25">
      <c r="C276" s="52" t="s">
        <v>705</v>
      </c>
      <c r="D276" s="55" t="s">
        <v>326</v>
      </c>
      <c r="F276" s="58" t="s">
        <v>882</v>
      </c>
      <c r="G276" s="58" t="s">
        <v>8767</v>
      </c>
      <c r="H276" s="8" t="s">
        <v>10092</v>
      </c>
    </row>
    <row r="277" spans="3:8" ht="15" customHeight="1" x14ac:dyDescent="0.25">
      <c r="C277" s="52" t="s">
        <v>706</v>
      </c>
      <c r="D277" s="55" t="s">
        <v>320</v>
      </c>
      <c r="F277" s="58" t="s">
        <v>414</v>
      </c>
      <c r="G277" s="58" t="s">
        <v>8768</v>
      </c>
      <c r="H277" s="8" t="s">
        <v>10093</v>
      </c>
    </row>
    <row r="278" spans="3:8" ht="15" customHeight="1" x14ac:dyDescent="0.25">
      <c r="C278" s="52" t="s">
        <v>707</v>
      </c>
      <c r="D278" s="55" t="s">
        <v>458</v>
      </c>
      <c r="F278" s="58" t="s">
        <v>1117</v>
      </c>
      <c r="G278" s="58" t="s">
        <v>8769</v>
      </c>
      <c r="H278" s="8" t="s">
        <v>10094</v>
      </c>
    </row>
    <row r="279" spans="3:8" ht="15" customHeight="1" x14ac:dyDescent="0.25">
      <c r="C279" s="52" t="s">
        <v>708</v>
      </c>
      <c r="D279" s="55" t="s">
        <v>458</v>
      </c>
      <c r="F279" s="58" t="s">
        <v>332</v>
      </c>
      <c r="G279" s="58" t="s">
        <v>8770</v>
      </c>
      <c r="H279" s="8" t="s">
        <v>10095</v>
      </c>
    </row>
    <row r="280" spans="3:8" ht="15" customHeight="1" x14ac:dyDescent="0.25">
      <c r="C280" s="52" t="s">
        <v>709</v>
      </c>
      <c r="D280" s="55" t="s">
        <v>461</v>
      </c>
      <c r="F280" s="58" t="s">
        <v>1119</v>
      </c>
      <c r="G280" s="58" t="s">
        <v>8771</v>
      </c>
      <c r="H280" s="8" t="s">
        <v>10096</v>
      </c>
    </row>
    <row r="281" spans="3:8" ht="15" customHeight="1" x14ac:dyDescent="0.25">
      <c r="C281" s="52" t="s">
        <v>710</v>
      </c>
      <c r="D281" s="55" t="s">
        <v>463</v>
      </c>
      <c r="F281" s="58" t="s">
        <v>456</v>
      </c>
      <c r="G281" s="58" t="s">
        <v>8772</v>
      </c>
      <c r="H281" s="8" t="s">
        <v>10097</v>
      </c>
    </row>
    <row r="282" spans="3:8" ht="15" customHeight="1" x14ac:dyDescent="0.25">
      <c r="C282" s="52" t="s">
        <v>711</v>
      </c>
      <c r="D282" s="55" t="s">
        <v>465</v>
      </c>
      <c r="F282" s="58" t="s">
        <v>2718</v>
      </c>
      <c r="G282" s="58" t="s">
        <v>8773</v>
      </c>
      <c r="H282" s="8" t="s">
        <v>10098</v>
      </c>
    </row>
    <row r="283" spans="3:8" ht="15" customHeight="1" x14ac:dyDescent="0.25">
      <c r="C283" s="52" t="s">
        <v>712</v>
      </c>
      <c r="D283" s="55" t="s">
        <v>467</v>
      </c>
      <c r="F283" s="58" t="s">
        <v>2512</v>
      </c>
      <c r="G283" s="58" t="s">
        <v>8774</v>
      </c>
      <c r="H283" s="8" t="s">
        <v>10099</v>
      </c>
    </row>
    <row r="284" spans="3:8" ht="15" customHeight="1" x14ac:dyDescent="0.25">
      <c r="C284" s="52" t="s">
        <v>713</v>
      </c>
      <c r="D284" s="55" t="s">
        <v>469</v>
      </c>
      <c r="F284" s="58" t="s">
        <v>1456</v>
      </c>
      <c r="G284" s="58" t="s">
        <v>8775</v>
      </c>
      <c r="H284" s="8" t="s">
        <v>10100</v>
      </c>
    </row>
    <row r="285" spans="3:8" ht="15" customHeight="1" x14ac:dyDescent="0.25">
      <c r="C285" s="52" t="s">
        <v>714</v>
      </c>
      <c r="D285" s="55" t="s">
        <v>471</v>
      </c>
      <c r="F285" s="58" t="s">
        <v>398</v>
      </c>
      <c r="G285" s="58" t="s">
        <v>8776</v>
      </c>
      <c r="H285" s="8" t="s">
        <v>10101</v>
      </c>
    </row>
    <row r="286" spans="3:8" ht="15" customHeight="1" x14ac:dyDescent="0.25">
      <c r="C286" s="52" t="s">
        <v>715</v>
      </c>
      <c r="D286" s="55" t="s">
        <v>473</v>
      </c>
      <c r="F286" s="58" t="s">
        <v>334</v>
      </c>
      <c r="G286" s="58" t="s">
        <v>8777</v>
      </c>
      <c r="H286" s="8" t="s">
        <v>10102</v>
      </c>
    </row>
    <row r="287" spans="3:8" ht="15" customHeight="1" x14ac:dyDescent="0.25">
      <c r="C287" s="52" t="s">
        <v>716</v>
      </c>
      <c r="D287" s="55" t="s">
        <v>473</v>
      </c>
      <c r="F287" s="58" t="s">
        <v>314</v>
      </c>
      <c r="G287" s="58" t="s">
        <v>8778</v>
      </c>
      <c r="H287" s="8" t="s">
        <v>10103</v>
      </c>
    </row>
    <row r="288" spans="3:8" ht="15" customHeight="1" x14ac:dyDescent="0.25">
      <c r="C288" s="52" t="s">
        <v>717</v>
      </c>
      <c r="D288" s="55" t="s">
        <v>34</v>
      </c>
      <c r="F288" s="58" t="s">
        <v>408</v>
      </c>
      <c r="G288" s="58" t="s">
        <v>8779</v>
      </c>
      <c r="H288" s="8" t="s">
        <v>10104</v>
      </c>
    </row>
    <row r="289" spans="3:8" ht="15" customHeight="1" x14ac:dyDescent="0.25">
      <c r="C289" s="52" t="s">
        <v>718</v>
      </c>
      <c r="D289" s="55" t="s">
        <v>34</v>
      </c>
      <c r="F289" s="58" t="s">
        <v>338</v>
      </c>
      <c r="G289" s="58" t="s">
        <v>8780</v>
      </c>
      <c r="H289" s="8" t="s">
        <v>10105</v>
      </c>
    </row>
    <row r="290" spans="3:8" ht="15" customHeight="1" x14ac:dyDescent="0.25">
      <c r="C290" s="52" t="s">
        <v>719</v>
      </c>
      <c r="D290" s="55" t="s">
        <v>378</v>
      </c>
      <c r="F290" s="58" t="s">
        <v>1968</v>
      </c>
      <c r="G290" s="58" t="s">
        <v>8781</v>
      </c>
      <c r="H290" s="8" t="s">
        <v>10106</v>
      </c>
    </row>
    <row r="291" spans="3:8" ht="15" customHeight="1" x14ac:dyDescent="0.25">
      <c r="C291" s="52" t="s">
        <v>720</v>
      </c>
      <c r="D291" s="55" t="s">
        <v>436</v>
      </c>
      <c r="F291" s="58" t="s">
        <v>799</v>
      </c>
      <c r="G291" s="58" t="s">
        <v>8782</v>
      </c>
      <c r="H291" s="8" t="s">
        <v>10107</v>
      </c>
    </row>
    <row r="292" spans="3:8" ht="15" customHeight="1" x14ac:dyDescent="0.25">
      <c r="C292" s="52" t="s">
        <v>721</v>
      </c>
      <c r="D292" s="55" t="s">
        <v>300</v>
      </c>
      <c r="F292" s="58" t="s">
        <v>1666</v>
      </c>
      <c r="G292" s="58" t="s">
        <v>8783</v>
      </c>
      <c r="H292" s="8" t="s">
        <v>10108</v>
      </c>
    </row>
    <row r="293" spans="3:8" ht="15" customHeight="1" x14ac:dyDescent="0.25">
      <c r="C293" s="52" t="s">
        <v>722</v>
      </c>
      <c r="D293" s="55" t="s">
        <v>388</v>
      </c>
      <c r="F293" s="58" t="s">
        <v>2093</v>
      </c>
      <c r="G293" s="58" t="s">
        <v>8784</v>
      </c>
      <c r="H293" s="8" t="s">
        <v>10109</v>
      </c>
    </row>
    <row r="294" spans="3:8" ht="15" customHeight="1" x14ac:dyDescent="0.25">
      <c r="C294" s="52" t="s">
        <v>723</v>
      </c>
      <c r="D294" s="55" t="s">
        <v>312</v>
      </c>
      <c r="F294" s="58" t="s">
        <v>360</v>
      </c>
      <c r="G294" s="58" t="s">
        <v>8785</v>
      </c>
      <c r="H294" s="8" t="s">
        <v>10110</v>
      </c>
    </row>
    <row r="295" spans="3:8" ht="15" customHeight="1" x14ac:dyDescent="0.25">
      <c r="C295" s="52" t="s">
        <v>724</v>
      </c>
      <c r="D295" s="55" t="s">
        <v>302</v>
      </c>
      <c r="F295" s="58" t="s">
        <v>1970</v>
      </c>
      <c r="G295" s="58" t="s">
        <v>8786</v>
      </c>
      <c r="H295" s="8" t="s">
        <v>10111</v>
      </c>
    </row>
    <row r="296" spans="3:8" ht="15" customHeight="1" x14ac:dyDescent="0.25">
      <c r="C296" s="52" t="s">
        <v>725</v>
      </c>
      <c r="D296" s="55" t="s">
        <v>726</v>
      </c>
      <c r="F296" s="58" t="s">
        <v>2313</v>
      </c>
      <c r="G296" s="58" t="s">
        <v>8787</v>
      </c>
      <c r="H296" s="8" t="s">
        <v>10112</v>
      </c>
    </row>
    <row r="297" spans="3:8" ht="15" customHeight="1" x14ac:dyDescent="0.25">
      <c r="C297" s="52" t="s">
        <v>727</v>
      </c>
      <c r="D297" s="55" t="s">
        <v>362</v>
      </c>
      <c r="F297" s="58" t="s">
        <v>2519</v>
      </c>
      <c r="G297" s="58" t="s">
        <v>8788</v>
      </c>
      <c r="H297" s="8" t="s">
        <v>10113</v>
      </c>
    </row>
    <row r="298" spans="3:8" ht="15" customHeight="1" x14ac:dyDescent="0.25">
      <c r="C298" s="52" t="s">
        <v>728</v>
      </c>
      <c r="D298" s="55" t="s">
        <v>354</v>
      </c>
      <c r="F298" s="58" t="s">
        <v>1264</v>
      </c>
      <c r="G298" s="58" t="s">
        <v>8789</v>
      </c>
      <c r="H298" s="8" t="s">
        <v>10114</v>
      </c>
    </row>
    <row r="299" spans="3:8" ht="15" customHeight="1" x14ac:dyDescent="0.25">
      <c r="C299" s="52" t="s">
        <v>729</v>
      </c>
      <c r="D299" s="55" t="s">
        <v>392</v>
      </c>
      <c r="F299" s="58" t="s">
        <v>1972</v>
      </c>
      <c r="G299" s="58" t="s">
        <v>8790</v>
      </c>
      <c r="H299" s="8" t="s">
        <v>10115</v>
      </c>
    </row>
    <row r="300" spans="3:8" ht="15" customHeight="1" x14ac:dyDescent="0.25">
      <c r="C300" s="52" t="s">
        <v>730</v>
      </c>
      <c r="D300" s="55" t="s">
        <v>442</v>
      </c>
      <c r="F300" s="58" t="s">
        <v>1266</v>
      </c>
      <c r="G300" s="58" t="s">
        <v>8791</v>
      </c>
      <c r="H300" s="8" t="s">
        <v>10116</v>
      </c>
    </row>
    <row r="301" spans="3:8" ht="15" customHeight="1" x14ac:dyDescent="0.25">
      <c r="C301" s="52" t="s">
        <v>731</v>
      </c>
      <c r="D301" s="55" t="s">
        <v>434</v>
      </c>
      <c r="F301" s="58" t="s">
        <v>801</v>
      </c>
      <c r="G301" s="58" t="s">
        <v>8792</v>
      </c>
      <c r="H301" s="8" t="s">
        <v>10117</v>
      </c>
    </row>
    <row r="302" spans="3:8" ht="15" customHeight="1" x14ac:dyDescent="0.25">
      <c r="C302" s="52" t="s">
        <v>732</v>
      </c>
      <c r="D302" s="55" t="s">
        <v>512</v>
      </c>
      <c r="F302" s="58" t="s">
        <v>308</v>
      </c>
      <c r="G302" s="58" t="s">
        <v>8793</v>
      </c>
      <c r="H302" s="8" t="s">
        <v>10118</v>
      </c>
    </row>
    <row r="303" spans="3:8" ht="15" customHeight="1" x14ac:dyDescent="0.25">
      <c r="C303" s="52" t="s">
        <v>733</v>
      </c>
      <c r="D303" s="55" t="s">
        <v>523</v>
      </c>
      <c r="F303" s="58" t="s">
        <v>1268</v>
      </c>
      <c r="G303" s="58" t="s">
        <v>8794</v>
      </c>
      <c r="H303" s="8" t="s">
        <v>10119</v>
      </c>
    </row>
    <row r="304" spans="3:8" ht="15" customHeight="1" x14ac:dyDescent="0.25">
      <c r="C304" s="52" t="s">
        <v>734</v>
      </c>
      <c r="D304" s="55" t="s">
        <v>735</v>
      </c>
      <c r="F304" s="58" t="s">
        <v>1123</v>
      </c>
      <c r="G304" s="58" t="s">
        <v>8795</v>
      </c>
      <c r="H304" s="8" t="s">
        <v>10120</v>
      </c>
    </row>
    <row r="305" spans="3:8" ht="15" customHeight="1" x14ac:dyDescent="0.25">
      <c r="C305" s="52" t="s">
        <v>736</v>
      </c>
      <c r="D305" s="55" t="s">
        <v>536</v>
      </c>
      <c r="F305" s="58" t="s">
        <v>1669</v>
      </c>
      <c r="G305" s="58" t="s">
        <v>8796</v>
      </c>
      <c r="H305" s="8" t="s">
        <v>10121</v>
      </c>
    </row>
    <row r="306" spans="3:8" ht="15" customHeight="1" x14ac:dyDescent="0.25">
      <c r="C306" s="52" t="s">
        <v>737</v>
      </c>
      <c r="D306" s="55" t="s">
        <v>526</v>
      </c>
      <c r="F306" s="58" t="s">
        <v>1975</v>
      </c>
      <c r="G306" s="58" t="s">
        <v>8797</v>
      </c>
      <c r="H306" s="8" t="s">
        <v>10122</v>
      </c>
    </row>
    <row r="307" spans="3:8" ht="15" customHeight="1" x14ac:dyDescent="0.25">
      <c r="C307" s="52" t="s">
        <v>738</v>
      </c>
      <c r="D307" s="55" t="s">
        <v>320</v>
      </c>
      <c r="F307" s="58" t="s">
        <v>1582</v>
      </c>
      <c r="G307" s="58" t="s">
        <v>8798</v>
      </c>
      <c r="H307" s="8" t="s">
        <v>10123</v>
      </c>
    </row>
    <row r="308" spans="3:8" ht="15" customHeight="1" x14ac:dyDescent="0.25">
      <c r="C308" s="52" t="s">
        <v>739</v>
      </c>
      <c r="D308" s="55" t="s">
        <v>290</v>
      </c>
      <c r="F308" s="58" t="s">
        <v>1271</v>
      </c>
      <c r="G308" s="58" t="s">
        <v>8799</v>
      </c>
      <c r="H308" s="8" t="s">
        <v>10124</v>
      </c>
    </row>
    <row r="309" spans="3:8" ht="15" customHeight="1" x14ac:dyDescent="0.25">
      <c r="C309" s="52" t="s">
        <v>740</v>
      </c>
      <c r="D309" s="55" t="s">
        <v>406</v>
      </c>
      <c r="F309" s="58" t="s">
        <v>484</v>
      </c>
      <c r="G309" s="58" t="s">
        <v>8800</v>
      </c>
      <c r="H309" s="8" t="s">
        <v>10125</v>
      </c>
    </row>
    <row r="310" spans="3:8" ht="15" customHeight="1" x14ac:dyDescent="0.25">
      <c r="C310" s="52" t="s">
        <v>741</v>
      </c>
      <c r="D310" s="55" t="s">
        <v>742</v>
      </c>
      <c r="F310" s="58" t="s">
        <v>1125</v>
      </c>
      <c r="G310" s="58" t="s">
        <v>8801</v>
      </c>
      <c r="H310" s="8" t="s">
        <v>10126</v>
      </c>
    </row>
    <row r="311" spans="3:8" ht="15" customHeight="1" x14ac:dyDescent="0.25">
      <c r="C311" s="52" t="s">
        <v>743</v>
      </c>
      <c r="D311" s="55" t="s">
        <v>326</v>
      </c>
      <c r="F311" s="58" t="s">
        <v>1127</v>
      </c>
      <c r="G311" s="58" t="s">
        <v>8802</v>
      </c>
      <c r="H311" s="8" t="s">
        <v>10127</v>
      </c>
    </row>
    <row r="312" spans="3:8" ht="15" customHeight="1" x14ac:dyDescent="0.25">
      <c r="C312" s="52" t="s">
        <v>744</v>
      </c>
      <c r="D312" s="55" t="s">
        <v>745</v>
      </c>
      <c r="F312" s="58" t="s">
        <v>2205</v>
      </c>
      <c r="G312" s="58" t="s">
        <v>8803</v>
      </c>
      <c r="H312" s="8" t="s">
        <v>10128</v>
      </c>
    </row>
    <row r="313" spans="3:8" ht="15" customHeight="1" x14ac:dyDescent="0.25">
      <c r="C313" s="52" t="s">
        <v>746</v>
      </c>
      <c r="D313" s="55" t="s">
        <v>521</v>
      </c>
      <c r="F313" s="58" t="s">
        <v>1129</v>
      </c>
      <c r="G313" s="58" t="s">
        <v>8804</v>
      </c>
      <c r="H313" s="8" t="s">
        <v>10129</v>
      </c>
    </row>
    <row r="314" spans="3:8" ht="15" customHeight="1" x14ac:dyDescent="0.25">
      <c r="C314" s="52" t="s">
        <v>747</v>
      </c>
      <c r="D314" s="55" t="s">
        <v>590</v>
      </c>
      <c r="F314" s="58" t="s">
        <v>685</v>
      </c>
      <c r="G314" s="58" t="s">
        <v>8805</v>
      </c>
      <c r="H314" s="8" t="s">
        <v>10130</v>
      </c>
    </row>
    <row r="315" spans="3:8" ht="15" customHeight="1" x14ac:dyDescent="0.25">
      <c r="C315" s="52" t="s">
        <v>748</v>
      </c>
      <c r="D315" s="55" t="s">
        <v>294</v>
      </c>
      <c r="F315" s="58" t="s">
        <v>892</v>
      </c>
      <c r="G315" s="58" t="s">
        <v>8806</v>
      </c>
      <c r="H315" s="8" t="s">
        <v>10131</v>
      </c>
    </row>
    <row r="316" spans="3:8" ht="15" customHeight="1" x14ac:dyDescent="0.25">
      <c r="C316" s="52" t="s">
        <v>749</v>
      </c>
      <c r="D316" s="55" t="s">
        <v>750</v>
      </c>
      <c r="F316" s="58" t="s">
        <v>1131</v>
      </c>
      <c r="G316" s="58" t="s">
        <v>8807</v>
      </c>
      <c r="H316" s="8" t="s">
        <v>10132</v>
      </c>
    </row>
    <row r="317" spans="3:8" ht="15" customHeight="1" x14ac:dyDescent="0.25">
      <c r="C317" s="52" t="s">
        <v>751</v>
      </c>
      <c r="D317" s="55" t="s">
        <v>324</v>
      </c>
      <c r="F317" s="58" t="s">
        <v>661</v>
      </c>
      <c r="G317" s="58" t="s">
        <v>8808</v>
      </c>
      <c r="H317" s="8" t="s">
        <v>10133</v>
      </c>
    </row>
    <row r="318" spans="3:8" ht="15" customHeight="1" x14ac:dyDescent="0.25">
      <c r="C318" s="52" t="s">
        <v>752</v>
      </c>
      <c r="D318" s="55" t="s">
        <v>350</v>
      </c>
      <c r="F318" s="58" t="s">
        <v>1133</v>
      </c>
      <c r="G318" s="58" t="s">
        <v>8809</v>
      </c>
      <c r="H318" s="8" t="s">
        <v>10134</v>
      </c>
    </row>
    <row r="319" spans="3:8" ht="15" customHeight="1" x14ac:dyDescent="0.25">
      <c r="C319" s="52" t="s">
        <v>753</v>
      </c>
      <c r="D319" s="55" t="s">
        <v>342</v>
      </c>
      <c r="F319" s="58" t="s">
        <v>2095</v>
      </c>
      <c r="G319" s="58" t="s">
        <v>8810</v>
      </c>
      <c r="H319" s="8" t="s">
        <v>10135</v>
      </c>
    </row>
    <row r="320" spans="3:8" ht="15" customHeight="1" x14ac:dyDescent="0.25">
      <c r="C320" s="52" t="s">
        <v>754</v>
      </c>
      <c r="D320" s="55" t="s">
        <v>304</v>
      </c>
      <c r="F320" s="58" t="s">
        <v>573</v>
      </c>
      <c r="G320" s="58" t="s">
        <v>8811</v>
      </c>
      <c r="H320" s="8" t="s">
        <v>10136</v>
      </c>
    </row>
    <row r="321" spans="3:8" ht="15" customHeight="1" x14ac:dyDescent="0.25">
      <c r="C321" s="52" t="s">
        <v>755</v>
      </c>
      <c r="D321" s="55" t="s">
        <v>422</v>
      </c>
      <c r="F321" s="58" t="s">
        <v>1462</v>
      </c>
      <c r="G321" s="58" t="s">
        <v>8812</v>
      </c>
      <c r="H321" s="8" t="s">
        <v>10137</v>
      </c>
    </row>
    <row r="322" spans="3:8" ht="15" customHeight="1" x14ac:dyDescent="0.25">
      <c r="C322" s="52" t="s">
        <v>756</v>
      </c>
      <c r="D322" s="55" t="s">
        <v>352</v>
      </c>
      <c r="F322" s="58" t="s">
        <v>518</v>
      </c>
      <c r="G322" s="58" t="s">
        <v>8813</v>
      </c>
      <c r="H322" s="8" t="s">
        <v>10138</v>
      </c>
    </row>
    <row r="323" spans="3:8" ht="15" customHeight="1" x14ac:dyDescent="0.25">
      <c r="C323" s="52" t="s">
        <v>757</v>
      </c>
      <c r="D323" s="55" t="s">
        <v>623</v>
      </c>
      <c r="F323" s="58" t="s">
        <v>2098</v>
      </c>
      <c r="G323" s="58" t="s">
        <v>8814</v>
      </c>
      <c r="H323" s="8" t="s">
        <v>10139</v>
      </c>
    </row>
    <row r="324" spans="3:8" ht="15" customHeight="1" x14ac:dyDescent="0.25">
      <c r="C324" s="52" t="s">
        <v>758</v>
      </c>
      <c r="D324" s="55" t="s">
        <v>516</v>
      </c>
      <c r="F324" s="58" t="s">
        <v>1675</v>
      </c>
      <c r="G324" s="58" t="s">
        <v>8815</v>
      </c>
      <c r="H324" s="8" t="s">
        <v>10140</v>
      </c>
    </row>
    <row r="325" spans="3:8" ht="15" customHeight="1" x14ac:dyDescent="0.25">
      <c r="C325" s="52" t="s">
        <v>759</v>
      </c>
      <c r="D325" s="55" t="s">
        <v>495</v>
      </c>
      <c r="F325" s="58" t="s">
        <v>805</v>
      </c>
      <c r="G325" s="58" t="s">
        <v>8816</v>
      </c>
      <c r="H325" s="8" t="s">
        <v>10141</v>
      </c>
    </row>
    <row r="326" spans="3:8" ht="15" customHeight="1" x14ac:dyDescent="0.25">
      <c r="C326" s="52" t="s">
        <v>760</v>
      </c>
      <c r="D326" s="55" t="s">
        <v>318</v>
      </c>
      <c r="F326" s="58" t="s">
        <v>2100</v>
      </c>
      <c r="G326" s="58" t="s">
        <v>8817</v>
      </c>
      <c r="H326" s="8" t="s">
        <v>10142</v>
      </c>
    </row>
    <row r="327" spans="3:8" ht="15" customHeight="1" x14ac:dyDescent="0.25">
      <c r="C327" s="52" t="s">
        <v>761</v>
      </c>
      <c r="D327" s="55" t="s">
        <v>426</v>
      </c>
      <c r="F327" s="58" t="s">
        <v>1464</v>
      </c>
      <c r="G327" s="58" t="s">
        <v>8818</v>
      </c>
      <c r="H327" s="8" t="s">
        <v>10143</v>
      </c>
    </row>
    <row r="328" spans="3:8" ht="15" customHeight="1" x14ac:dyDescent="0.25">
      <c r="C328" s="52" t="s">
        <v>762</v>
      </c>
      <c r="D328" s="55" t="s">
        <v>763</v>
      </c>
      <c r="F328" s="58" t="s">
        <v>1678</v>
      </c>
      <c r="G328" s="58" t="s">
        <v>8819</v>
      </c>
      <c r="H328" s="8" t="s">
        <v>10144</v>
      </c>
    </row>
    <row r="329" spans="3:8" ht="15" customHeight="1" x14ac:dyDescent="0.25">
      <c r="C329" s="52" t="s">
        <v>764</v>
      </c>
      <c r="D329" s="55" t="s">
        <v>372</v>
      </c>
      <c r="F329" s="58" t="s">
        <v>2102</v>
      </c>
      <c r="G329" s="58" t="s">
        <v>8820</v>
      </c>
      <c r="H329" s="8" t="s">
        <v>10145</v>
      </c>
    </row>
    <row r="330" spans="3:8" ht="15" customHeight="1" x14ac:dyDescent="0.25">
      <c r="C330" s="52" t="s">
        <v>765</v>
      </c>
      <c r="D330" s="55" t="s">
        <v>659</v>
      </c>
      <c r="F330" s="58" t="s">
        <v>1680</v>
      </c>
      <c r="G330" s="58" t="s">
        <v>8821</v>
      </c>
      <c r="H330" s="8" t="s">
        <v>10146</v>
      </c>
    </row>
    <row r="331" spans="3:8" ht="15" customHeight="1" x14ac:dyDescent="0.25">
      <c r="C331" s="52" t="s">
        <v>766</v>
      </c>
      <c r="D331" s="55" t="s">
        <v>410</v>
      </c>
      <c r="F331" s="58" t="s">
        <v>2725</v>
      </c>
      <c r="G331" s="58" t="s">
        <v>8822</v>
      </c>
      <c r="H331" s="8" t="s">
        <v>10147</v>
      </c>
    </row>
    <row r="332" spans="3:8" ht="15" customHeight="1" x14ac:dyDescent="0.25">
      <c r="C332" s="52" t="s">
        <v>767</v>
      </c>
      <c r="D332" s="55" t="s">
        <v>346</v>
      </c>
      <c r="F332" s="58" t="s">
        <v>2528</v>
      </c>
      <c r="G332" s="58" t="s">
        <v>8823</v>
      </c>
      <c r="H332" s="8" t="s">
        <v>10148</v>
      </c>
    </row>
    <row r="333" spans="3:8" ht="15" customHeight="1" x14ac:dyDescent="0.25">
      <c r="C333" s="52" t="s">
        <v>768</v>
      </c>
      <c r="D333" s="55" t="s">
        <v>404</v>
      </c>
      <c r="F333" s="58" t="s">
        <v>1466</v>
      </c>
      <c r="G333" s="58" t="s">
        <v>8824</v>
      </c>
      <c r="H333" s="8" t="s">
        <v>10149</v>
      </c>
    </row>
    <row r="334" spans="3:8" ht="15" customHeight="1" x14ac:dyDescent="0.25">
      <c r="C334" s="52" t="s">
        <v>769</v>
      </c>
      <c r="D334" s="55" t="s">
        <v>486</v>
      </c>
      <c r="F334" s="58" t="s">
        <v>2727</v>
      </c>
      <c r="G334" s="58" t="s">
        <v>8825</v>
      </c>
      <c r="H334" s="8" t="s">
        <v>10150</v>
      </c>
    </row>
    <row r="335" spans="3:8" ht="15" customHeight="1" x14ac:dyDescent="0.25">
      <c r="C335" s="52" t="s">
        <v>770</v>
      </c>
      <c r="D335" s="55" t="s">
        <v>370</v>
      </c>
      <c r="F335" s="58" t="s">
        <v>588</v>
      </c>
      <c r="G335" s="58" t="s">
        <v>8826</v>
      </c>
      <c r="H335" s="8" t="s">
        <v>10151</v>
      </c>
    </row>
    <row r="336" spans="3:8" ht="15" customHeight="1" x14ac:dyDescent="0.25">
      <c r="C336" s="52" t="s">
        <v>771</v>
      </c>
      <c r="D336" s="55" t="s">
        <v>420</v>
      </c>
      <c r="F336" s="58" t="s">
        <v>528</v>
      </c>
      <c r="G336" s="58" t="s">
        <v>8827</v>
      </c>
      <c r="H336" s="8" t="s">
        <v>10152</v>
      </c>
    </row>
    <row r="337" spans="3:8" ht="15" customHeight="1" x14ac:dyDescent="0.25">
      <c r="C337" s="52" t="s">
        <v>772</v>
      </c>
      <c r="D337" s="55" t="s">
        <v>773</v>
      </c>
      <c r="F337" s="58" t="s">
        <v>2731</v>
      </c>
      <c r="G337" s="58" t="s">
        <v>8828</v>
      </c>
      <c r="H337" s="8" t="s">
        <v>10153</v>
      </c>
    </row>
    <row r="338" spans="3:8" ht="15" customHeight="1" x14ac:dyDescent="0.25">
      <c r="C338" s="52" t="s">
        <v>774</v>
      </c>
      <c r="D338" s="55" t="s">
        <v>593</v>
      </c>
      <c r="F338" s="58" t="s">
        <v>374</v>
      </c>
      <c r="G338" s="58" t="s">
        <v>8829</v>
      </c>
      <c r="H338" s="8" t="s">
        <v>10154</v>
      </c>
    </row>
    <row r="339" spans="3:8" ht="15" customHeight="1" x14ac:dyDescent="0.25">
      <c r="C339" s="52" t="s">
        <v>775</v>
      </c>
      <c r="D339" s="55" t="s">
        <v>503</v>
      </c>
      <c r="F339" s="58" t="s">
        <v>1682</v>
      </c>
      <c r="G339" s="58" t="s">
        <v>8830</v>
      </c>
      <c r="H339" s="8" t="s">
        <v>10155</v>
      </c>
    </row>
    <row r="340" spans="3:8" ht="15" customHeight="1" x14ac:dyDescent="0.25">
      <c r="C340" s="52" t="s">
        <v>776</v>
      </c>
      <c r="D340" s="55" t="s">
        <v>538</v>
      </c>
      <c r="F340" s="58" t="s">
        <v>703</v>
      </c>
      <c r="G340" s="58" t="s">
        <v>8831</v>
      </c>
      <c r="H340" s="8" t="s">
        <v>10156</v>
      </c>
    </row>
    <row r="341" spans="3:8" ht="15" customHeight="1" x14ac:dyDescent="0.25">
      <c r="C341" s="52" t="s">
        <v>777</v>
      </c>
      <c r="D341" s="55" t="s">
        <v>448</v>
      </c>
      <c r="F341" s="58" t="s">
        <v>1470</v>
      </c>
      <c r="G341" s="58" t="s">
        <v>8832</v>
      </c>
      <c r="H341" s="8" t="s">
        <v>10157</v>
      </c>
    </row>
    <row r="342" spans="3:8" ht="15" customHeight="1" x14ac:dyDescent="0.25">
      <c r="C342" s="52" t="s">
        <v>778</v>
      </c>
      <c r="D342" s="55" t="s">
        <v>482</v>
      </c>
      <c r="F342" s="58" t="s">
        <v>1136</v>
      </c>
      <c r="G342" s="58" t="s">
        <v>8833</v>
      </c>
      <c r="H342" s="8" t="s">
        <v>10158</v>
      </c>
    </row>
    <row r="343" spans="3:8" ht="15" customHeight="1" x14ac:dyDescent="0.25">
      <c r="C343" s="52" t="s">
        <v>779</v>
      </c>
      <c r="D343" s="55" t="s">
        <v>336</v>
      </c>
      <c r="F343" s="58" t="s">
        <v>2531</v>
      </c>
      <c r="G343" s="58" t="s">
        <v>8834</v>
      </c>
      <c r="H343" s="8" t="s">
        <v>10159</v>
      </c>
    </row>
    <row r="344" spans="3:8" ht="15" customHeight="1" x14ac:dyDescent="0.25">
      <c r="C344" s="52" t="s">
        <v>780</v>
      </c>
      <c r="D344" s="55" t="s">
        <v>348</v>
      </c>
      <c r="F344" s="58" t="s">
        <v>390</v>
      </c>
      <c r="G344" s="58" t="s">
        <v>8835</v>
      </c>
      <c r="H344" s="8" t="s">
        <v>10160</v>
      </c>
    </row>
    <row r="345" spans="3:8" ht="15" customHeight="1" x14ac:dyDescent="0.25">
      <c r="C345" s="52" t="s">
        <v>781</v>
      </c>
      <c r="D345" s="55" t="s">
        <v>497</v>
      </c>
      <c r="F345" s="58" t="s">
        <v>1472</v>
      </c>
      <c r="G345" s="58" t="s">
        <v>8836</v>
      </c>
      <c r="H345" s="8" t="s">
        <v>10161</v>
      </c>
    </row>
    <row r="346" spans="3:8" ht="15" customHeight="1" x14ac:dyDescent="0.25">
      <c r="C346" s="52" t="s">
        <v>782</v>
      </c>
      <c r="D346" s="55" t="s">
        <v>344</v>
      </c>
      <c r="F346" s="58" t="s">
        <v>500</v>
      </c>
      <c r="G346" s="58" t="s">
        <v>8837</v>
      </c>
      <c r="H346" s="8" t="s">
        <v>10162</v>
      </c>
    </row>
    <row r="347" spans="3:8" ht="15" customHeight="1" x14ac:dyDescent="0.25">
      <c r="C347" s="52" t="s">
        <v>783</v>
      </c>
      <c r="D347" s="55" t="s">
        <v>400</v>
      </c>
      <c r="F347" s="58" t="s">
        <v>2534</v>
      </c>
      <c r="G347" s="58" t="s">
        <v>8838</v>
      </c>
      <c r="H347" s="8" t="s">
        <v>10163</v>
      </c>
    </row>
    <row r="348" spans="3:8" ht="15" customHeight="1" x14ac:dyDescent="0.25">
      <c r="C348" s="52" t="s">
        <v>784</v>
      </c>
      <c r="D348" s="55" t="s">
        <v>306</v>
      </c>
      <c r="F348" s="58" t="s">
        <v>807</v>
      </c>
      <c r="G348" s="58" t="s">
        <v>8839</v>
      </c>
      <c r="H348" s="8" t="s">
        <v>10164</v>
      </c>
    </row>
    <row r="349" spans="3:8" ht="15" customHeight="1" x14ac:dyDescent="0.25">
      <c r="C349" s="52" t="s">
        <v>785</v>
      </c>
      <c r="D349" s="55" t="s">
        <v>310</v>
      </c>
      <c r="F349" s="58" t="s">
        <v>1986</v>
      </c>
      <c r="G349" s="58" t="s">
        <v>8840</v>
      </c>
      <c r="H349" s="8" t="s">
        <v>10165</v>
      </c>
    </row>
    <row r="350" spans="3:8" ht="15" customHeight="1" x14ac:dyDescent="0.25">
      <c r="C350" s="52" t="s">
        <v>786</v>
      </c>
      <c r="D350" s="55" t="s">
        <v>430</v>
      </c>
      <c r="F350" s="58" t="s">
        <v>899</v>
      </c>
      <c r="G350" s="58" t="s">
        <v>8841</v>
      </c>
      <c r="H350" s="8" t="s">
        <v>10166</v>
      </c>
    </row>
    <row r="351" spans="3:8" ht="15" customHeight="1" x14ac:dyDescent="0.25">
      <c r="C351" s="52" t="s">
        <v>787</v>
      </c>
      <c r="D351" s="55" t="s">
        <v>296</v>
      </c>
      <c r="F351" s="58" t="s">
        <v>1989</v>
      </c>
      <c r="G351" s="58" t="s">
        <v>8842</v>
      </c>
      <c r="H351" s="8" t="s">
        <v>10167</v>
      </c>
    </row>
    <row r="352" spans="3:8" ht="15" customHeight="1" x14ac:dyDescent="0.25">
      <c r="C352" s="52" t="s">
        <v>788</v>
      </c>
      <c r="D352" s="55" t="s">
        <v>789</v>
      </c>
      <c r="F352" s="58" t="s">
        <v>809</v>
      </c>
      <c r="G352" s="58" t="s">
        <v>8843</v>
      </c>
      <c r="H352" s="8" t="s">
        <v>10168</v>
      </c>
    </row>
    <row r="353" spans="3:8" ht="15" customHeight="1" x14ac:dyDescent="0.25">
      <c r="C353" s="52" t="s">
        <v>790</v>
      </c>
      <c r="D353" s="55" t="s">
        <v>791</v>
      </c>
      <c r="F353" s="58" t="s">
        <v>2105</v>
      </c>
      <c r="G353" s="58" t="s">
        <v>8844</v>
      </c>
      <c r="H353" s="8" t="s">
        <v>10169</v>
      </c>
    </row>
    <row r="354" spans="3:8" ht="15" customHeight="1" x14ac:dyDescent="0.25">
      <c r="C354" s="52" t="s">
        <v>792</v>
      </c>
      <c r="D354" s="55" t="s">
        <v>364</v>
      </c>
      <c r="F354" s="58" t="s">
        <v>811</v>
      </c>
      <c r="G354" s="58" t="s">
        <v>8845</v>
      </c>
      <c r="H354" s="8" t="s">
        <v>10170</v>
      </c>
    </row>
    <row r="355" spans="3:8" ht="15" customHeight="1" x14ac:dyDescent="0.25">
      <c r="C355" s="52" t="s">
        <v>793</v>
      </c>
      <c r="D355" s="55" t="s">
        <v>438</v>
      </c>
      <c r="F355" s="58" t="s">
        <v>901</v>
      </c>
      <c r="G355" s="58" t="s">
        <v>8846</v>
      </c>
      <c r="H355" s="8" t="s">
        <v>10171</v>
      </c>
    </row>
    <row r="356" spans="3:8" ht="15" customHeight="1" x14ac:dyDescent="0.25">
      <c r="C356" s="52" t="s">
        <v>794</v>
      </c>
      <c r="D356" s="55" t="s">
        <v>414</v>
      </c>
      <c r="F356" s="58" t="s">
        <v>1785</v>
      </c>
      <c r="G356" s="58" t="s">
        <v>8847</v>
      </c>
      <c r="H356" s="8" t="s">
        <v>10172</v>
      </c>
    </row>
    <row r="357" spans="3:8" ht="15" customHeight="1" x14ac:dyDescent="0.25">
      <c r="C357" s="52" t="s">
        <v>795</v>
      </c>
      <c r="D357" s="55" t="s">
        <v>334</v>
      </c>
      <c r="F357" s="58" t="s">
        <v>376</v>
      </c>
      <c r="G357" s="58" t="s">
        <v>8848</v>
      </c>
      <c r="H357" s="8" t="s">
        <v>10173</v>
      </c>
    </row>
    <row r="358" spans="3:8" ht="15" customHeight="1" x14ac:dyDescent="0.25">
      <c r="C358" s="52" t="s">
        <v>796</v>
      </c>
      <c r="D358" s="55" t="s">
        <v>314</v>
      </c>
      <c r="F358" s="58" t="s">
        <v>396</v>
      </c>
      <c r="G358" s="58" t="s">
        <v>8849</v>
      </c>
      <c r="H358" s="8" t="s">
        <v>10174</v>
      </c>
    </row>
    <row r="359" spans="3:8" ht="15" customHeight="1" x14ac:dyDescent="0.25">
      <c r="C359" s="52" t="s">
        <v>797</v>
      </c>
      <c r="D359" s="55" t="s">
        <v>338</v>
      </c>
      <c r="F359" s="58" t="s">
        <v>328</v>
      </c>
      <c r="G359" s="58" t="s">
        <v>8850</v>
      </c>
      <c r="H359" s="8" t="s">
        <v>10175</v>
      </c>
    </row>
    <row r="360" spans="3:8" ht="15" customHeight="1" x14ac:dyDescent="0.25">
      <c r="C360" s="52" t="s">
        <v>798</v>
      </c>
      <c r="D360" s="55" t="s">
        <v>799</v>
      </c>
      <c r="F360" s="58" t="s">
        <v>2107</v>
      </c>
      <c r="G360" s="58" t="s">
        <v>8851</v>
      </c>
      <c r="H360" s="8" t="s">
        <v>10176</v>
      </c>
    </row>
    <row r="361" spans="3:8" ht="15" customHeight="1" x14ac:dyDescent="0.25">
      <c r="C361" s="52" t="s">
        <v>800</v>
      </c>
      <c r="D361" s="55" t="s">
        <v>801</v>
      </c>
      <c r="F361" s="58" t="s">
        <v>1372</v>
      </c>
      <c r="G361" s="58" t="s">
        <v>8852</v>
      </c>
      <c r="H361" s="8" t="s">
        <v>10177</v>
      </c>
    </row>
    <row r="362" spans="3:8" ht="15" customHeight="1" x14ac:dyDescent="0.25">
      <c r="C362" s="52" t="s">
        <v>802</v>
      </c>
      <c r="D362" s="55" t="s">
        <v>484</v>
      </c>
      <c r="F362" s="58" t="s">
        <v>2109</v>
      </c>
      <c r="G362" s="58" t="s">
        <v>8853</v>
      </c>
      <c r="H362" s="8" t="s">
        <v>10178</v>
      </c>
    </row>
    <row r="363" spans="3:8" ht="15" customHeight="1" x14ac:dyDescent="0.25">
      <c r="C363" s="52" t="s">
        <v>803</v>
      </c>
      <c r="D363" s="55" t="s">
        <v>573</v>
      </c>
      <c r="F363" s="58" t="s">
        <v>2111</v>
      </c>
      <c r="G363" s="58" t="s">
        <v>8854</v>
      </c>
      <c r="H363" s="8" t="s">
        <v>10179</v>
      </c>
    </row>
    <row r="364" spans="3:8" ht="15" customHeight="1" x14ac:dyDescent="0.25">
      <c r="C364" s="52" t="s">
        <v>804</v>
      </c>
      <c r="D364" s="55" t="s">
        <v>805</v>
      </c>
      <c r="F364" s="58" t="s">
        <v>1140</v>
      </c>
      <c r="G364" s="58" t="s">
        <v>8855</v>
      </c>
      <c r="H364" s="8" t="s">
        <v>10180</v>
      </c>
    </row>
    <row r="365" spans="3:8" ht="15" customHeight="1" x14ac:dyDescent="0.25">
      <c r="C365" s="52" t="s">
        <v>806</v>
      </c>
      <c r="D365" s="55" t="s">
        <v>807</v>
      </c>
      <c r="F365" s="58" t="s">
        <v>1142</v>
      </c>
      <c r="G365" s="58" t="s">
        <v>8856</v>
      </c>
      <c r="H365" s="8" t="s">
        <v>10181</v>
      </c>
    </row>
    <row r="366" spans="3:8" ht="15" customHeight="1" x14ac:dyDescent="0.25">
      <c r="C366" s="52" t="s">
        <v>808</v>
      </c>
      <c r="D366" s="55" t="s">
        <v>809</v>
      </c>
      <c r="F366" s="58" t="s">
        <v>1144</v>
      </c>
      <c r="G366" s="58" t="s">
        <v>8857</v>
      </c>
      <c r="H366" s="8" t="s">
        <v>10182</v>
      </c>
    </row>
    <row r="367" spans="3:8" ht="15" customHeight="1" x14ac:dyDescent="0.25">
      <c r="C367" s="52" t="s">
        <v>810</v>
      </c>
      <c r="D367" s="55" t="s">
        <v>811</v>
      </c>
      <c r="F367" s="58" t="s">
        <v>2113</v>
      </c>
      <c r="G367" s="58" t="s">
        <v>8858</v>
      </c>
      <c r="H367" s="8" t="s">
        <v>10183</v>
      </c>
    </row>
    <row r="368" spans="3:8" ht="15" customHeight="1" x14ac:dyDescent="0.25">
      <c r="C368" s="52" t="s">
        <v>812</v>
      </c>
      <c r="D368" s="55" t="s">
        <v>813</v>
      </c>
      <c r="F368" s="58" t="s">
        <v>1993</v>
      </c>
      <c r="G368" s="58" t="s">
        <v>8859</v>
      </c>
      <c r="H368" s="8" t="s">
        <v>10184</v>
      </c>
    </row>
    <row r="369" spans="3:8" ht="15" customHeight="1" x14ac:dyDescent="0.25">
      <c r="C369" s="52" t="s">
        <v>814</v>
      </c>
      <c r="D369" s="55" t="s">
        <v>815</v>
      </c>
      <c r="F369" s="58" t="s">
        <v>904</v>
      </c>
      <c r="G369" s="58" t="s">
        <v>8860</v>
      </c>
      <c r="H369" s="8" t="s">
        <v>10185</v>
      </c>
    </row>
    <row r="370" spans="3:8" ht="15" customHeight="1" x14ac:dyDescent="0.25">
      <c r="C370" s="52" t="s">
        <v>816</v>
      </c>
      <c r="D370" s="55" t="s">
        <v>817</v>
      </c>
      <c r="F370" s="58" t="s">
        <v>906</v>
      </c>
      <c r="G370" s="58" t="s">
        <v>8861</v>
      </c>
      <c r="H370" s="8" t="s">
        <v>10186</v>
      </c>
    </row>
    <row r="371" spans="3:8" ht="15" customHeight="1" x14ac:dyDescent="0.25">
      <c r="C371" s="52" t="s">
        <v>818</v>
      </c>
      <c r="D371" s="55" t="s">
        <v>292</v>
      </c>
      <c r="F371" s="58" t="s">
        <v>1995</v>
      </c>
      <c r="G371" s="58" t="s">
        <v>8862</v>
      </c>
      <c r="H371" s="8" t="s">
        <v>10187</v>
      </c>
    </row>
    <row r="372" spans="3:8" ht="15" customHeight="1" x14ac:dyDescent="0.25">
      <c r="C372" s="52" t="s">
        <v>819</v>
      </c>
      <c r="D372" s="55" t="s">
        <v>571</v>
      </c>
      <c r="F372" s="58" t="s">
        <v>1997</v>
      </c>
      <c r="G372" s="58" t="s">
        <v>8863</v>
      </c>
      <c r="H372" s="8" t="s">
        <v>10188</v>
      </c>
    </row>
    <row r="373" spans="3:8" ht="15" customHeight="1" x14ac:dyDescent="0.25">
      <c r="C373" s="52" t="s">
        <v>820</v>
      </c>
      <c r="D373" s="55" t="s">
        <v>821</v>
      </c>
      <c r="F373" s="58" t="s">
        <v>2115</v>
      </c>
      <c r="G373" s="58" t="s">
        <v>8864</v>
      </c>
      <c r="H373" s="8" t="s">
        <v>10189</v>
      </c>
    </row>
    <row r="374" spans="3:8" ht="15" customHeight="1" x14ac:dyDescent="0.25">
      <c r="C374" s="52" t="s">
        <v>822</v>
      </c>
      <c r="D374" s="55" t="s">
        <v>458</v>
      </c>
      <c r="F374" s="58" t="s">
        <v>813</v>
      </c>
      <c r="G374" s="58" t="s">
        <v>8865</v>
      </c>
      <c r="H374" s="8" t="s">
        <v>10190</v>
      </c>
    </row>
    <row r="375" spans="3:8" ht="15" customHeight="1" x14ac:dyDescent="0.25">
      <c r="C375" s="52" t="s">
        <v>823</v>
      </c>
      <c r="D375" s="55" t="s">
        <v>458</v>
      </c>
      <c r="F375" s="58" t="s">
        <v>908</v>
      </c>
      <c r="G375" s="58" t="s">
        <v>8866</v>
      </c>
      <c r="H375" s="8" t="s">
        <v>10191</v>
      </c>
    </row>
    <row r="376" spans="3:8" ht="15" customHeight="1" x14ac:dyDescent="0.25">
      <c r="C376" s="52" t="s">
        <v>824</v>
      </c>
      <c r="D376" s="55" t="s">
        <v>461</v>
      </c>
      <c r="F376" s="58" t="s">
        <v>2323</v>
      </c>
      <c r="G376" s="58" t="s">
        <v>8867</v>
      </c>
      <c r="H376" s="8" t="s">
        <v>10192</v>
      </c>
    </row>
    <row r="377" spans="3:8" ht="15" customHeight="1" x14ac:dyDescent="0.25">
      <c r="C377" s="52" t="s">
        <v>825</v>
      </c>
      <c r="D377" s="55" t="s">
        <v>463</v>
      </c>
      <c r="F377" s="58" t="s">
        <v>1146</v>
      </c>
      <c r="G377" s="58" t="s">
        <v>8868</v>
      </c>
      <c r="H377" s="8" t="s">
        <v>10193</v>
      </c>
    </row>
    <row r="378" spans="3:8" ht="15" customHeight="1" x14ac:dyDescent="0.25">
      <c r="C378" s="52" t="s">
        <v>826</v>
      </c>
      <c r="D378" s="55" t="s">
        <v>465</v>
      </c>
      <c r="F378" s="58" t="s">
        <v>2000</v>
      </c>
      <c r="G378" s="58" t="s">
        <v>8869</v>
      </c>
      <c r="H378" s="8" t="s">
        <v>10194</v>
      </c>
    </row>
    <row r="379" spans="3:8" ht="15" customHeight="1" x14ac:dyDescent="0.25">
      <c r="C379" s="52" t="s">
        <v>827</v>
      </c>
      <c r="D379" s="55" t="s">
        <v>467</v>
      </c>
      <c r="F379" s="58" t="s">
        <v>2002</v>
      </c>
      <c r="G379" s="58" t="s">
        <v>8870</v>
      </c>
      <c r="H379" s="8" t="s">
        <v>10195</v>
      </c>
    </row>
    <row r="380" spans="3:8" ht="15" customHeight="1" x14ac:dyDescent="0.25">
      <c r="C380" s="52" t="s">
        <v>828</v>
      </c>
      <c r="D380" s="55" t="s">
        <v>469</v>
      </c>
      <c r="F380" s="58" t="s">
        <v>2426</v>
      </c>
      <c r="G380" s="58" t="s">
        <v>8871</v>
      </c>
      <c r="H380" s="8" t="s">
        <v>10196</v>
      </c>
    </row>
    <row r="381" spans="3:8" ht="15" customHeight="1" x14ac:dyDescent="0.25">
      <c r="C381" s="52" t="s">
        <v>829</v>
      </c>
      <c r="D381" s="55" t="s">
        <v>471</v>
      </c>
      <c r="F381" s="58" t="s">
        <v>2428</v>
      </c>
      <c r="G381" s="58" t="s">
        <v>8872</v>
      </c>
      <c r="H381" s="8" t="s">
        <v>10197</v>
      </c>
    </row>
    <row r="382" spans="3:8" ht="15" customHeight="1" x14ac:dyDescent="0.25">
      <c r="C382" s="52" t="s">
        <v>830</v>
      </c>
      <c r="D382" s="55" t="s">
        <v>473</v>
      </c>
      <c r="F382" s="58" t="s">
        <v>1148</v>
      </c>
      <c r="G382" s="58" t="s">
        <v>8873</v>
      </c>
      <c r="H382" s="8" t="s">
        <v>10198</v>
      </c>
    </row>
    <row r="383" spans="3:8" ht="15" customHeight="1" x14ac:dyDescent="0.25">
      <c r="C383" s="52" t="s">
        <v>831</v>
      </c>
      <c r="D383" s="55" t="s">
        <v>473</v>
      </c>
      <c r="F383" s="58" t="s">
        <v>1150</v>
      </c>
      <c r="G383" s="58" t="s">
        <v>8874</v>
      </c>
      <c r="H383" s="8" t="s">
        <v>10199</v>
      </c>
    </row>
    <row r="384" spans="3:8" ht="15" customHeight="1" x14ac:dyDescent="0.25">
      <c r="C384" s="52" t="s">
        <v>832</v>
      </c>
      <c r="D384" s="55" t="s">
        <v>34</v>
      </c>
      <c r="F384" s="58" t="s">
        <v>1152</v>
      </c>
      <c r="G384" s="58" t="s">
        <v>8875</v>
      </c>
      <c r="H384" s="8" t="s">
        <v>10200</v>
      </c>
    </row>
    <row r="385" spans="3:8" ht="15" customHeight="1" x14ac:dyDescent="0.25">
      <c r="C385" s="52" t="s">
        <v>833</v>
      </c>
      <c r="D385" s="55" t="s">
        <v>34</v>
      </c>
      <c r="F385" s="58" t="s">
        <v>1277</v>
      </c>
      <c r="G385" s="58" t="s">
        <v>8876</v>
      </c>
      <c r="H385" s="8" t="s">
        <v>10201</v>
      </c>
    </row>
    <row r="386" spans="3:8" ht="15" customHeight="1" x14ac:dyDescent="0.25">
      <c r="C386" s="52" t="s">
        <v>834</v>
      </c>
      <c r="D386" s="55" t="s">
        <v>378</v>
      </c>
      <c r="F386" s="58" t="s">
        <v>1154</v>
      </c>
      <c r="G386" s="58" t="s">
        <v>8877</v>
      </c>
      <c r="H386" s="8" t="s">
        <v>10202</v>
      </c>
    </row>
    <row r="387" spans="3:8" ht="15" customHeight="1" x14ac:dyDescent="0.25">
      <c r="C387" s="52" t="s">
        <v>835</v>
      </c>
      <c r="D387" s="55" t="s">
        <v>418</v>
      </c>
      <c r="F387" s="58" t="s">
        <v>1479</v>
      </c>
      <c r="G387" s="58" t="s">
        <v>8878</v>
      </c>
      <c r="H387" s="8" t="s">
        <v>10203</v>
      </c>
    </row>
    <row r="388" spans="3:8" ht="15" customHeight="1" x14ac:dyDescent="0.25">
      <c r="C388" s="52" t="s">
        <v>836</v>
      </c>
      <c r="D388" s="55" t="s">
        <v>436</v>
      </c>
      <c r="F388" s="58" t="s">
        <v>633</v>
      </c>
      <c r="G388" s="58" t="s">
        <v>8879</v>
      </c>
      <c r="H388" s="8" t="s">
        <v>10204</v>
      </c>
    </row>
    <row r="389" spans="3:8" ht="15" customHeight="1" x14ac:dyDescent="0.25">
      <c r="C389" s="52" t="s">
        <v>837</v>
      </c>
      <c r="D389" s="55" t="s">
        <v>300</v>
      </c>
      <c r="F389" s="58" t="s">
        <v>1157</v>
      </c>
      <c r="G389" s="58" t="s">
        <v>8880</v>
      </c>
      <c r="H389" s="8" t="s">
        <v>10205</v>
      </c>
    </row>
    <row r="390" spans="3:8" ht="15" customHeight="1" x14ac:dyDescent="0.25">
      <c r="C390" s="52" t="s">
        <v>838</v>
      </c>
      <c r="D390" s="55" t="s">
        <v>388</v>
      </c>
      <c r="F390" s="58" t="s">
        <v>2004</v>
      </c>
      <c r="G390" s="58" t="s">
        <v>8881</v>
      </c>
      <c r="H390" s="8" t="s">
        <v>10206</v>
      </c>
    </row>
    <row r="391" spans="3:8" ht="15" customHeight="1" x14ac:dyDescent="0.25">
      <c r="C391" s="52" t="s">
        <v>839</v>
      </c>
      <c r="D391" s="55" t="s">
        <v>444</v>
      </c>
      <c r="F391" s="58" t="s">
        <v>1887</v>
      </c>
      <c r="G391" s="58" t="s">
        <v>8882</v>
      </c>
      <c r="H391" s="8" t="s">
        <v>10207</v>
      </c>
    </row>
    <row r="392" spans="3:8" ht="15" customHeight="1" x14ac:dyDescent="0.25">
      <c r="C392" s="52" t="s">
        <v>840</v>
      </c>
      <c r="D392" s="55" t="s">
        <v>312</v>
      </c>
      <c r="F392" s="58" t="s">
        <v>1481</v>
      </c>
      <c r="G392" s="58" t="s">
        <v>8883</v>
      </c>
      <c r="H392" s="8" t="s">
        <v>10208</v>
      </c>
    </row>
    <row r="393" spans="3:8" ht="15" customHeight="1" x14ac:dyDescent="0.25">
      <c r="C393" s="52" t="s">
        <v>841</v>
      </c>
      <c r="D393" s="55" t="s">
        <v>412</v>
      </c>
      <c r="F393" s="58" t="s">
        <v>815</v>
      </c>
      <c r="G393" s="58" t="s">
        <v>8884</v>
      </c>
      <c r="H393" s="8" t="s">
        <v>10209</v>
      </c>
    </row>
    <row r="394" spans="3:8" ht="15" customHeight="1" x14ac:dyDescent="0.25">
      <c r="C394" s="52" t="s">
        <v>842</v>
      </c>
      <c r="D394" s="55" t="s">
        <v>298</v>
      </c>
      <c r="F394" s="58" t="s">
        <v>1688</v>
      </c>
      <c r="G394" s="58" t="s">
        <v>8885</v>
      </c>
      <c r="H394" s="8" t="s">
        <v>10210</v>
      </c>
    </row>
    <row r="395" spans="3:8" ht="15" customHeight="1" x14ac:dyDescent="0.25">
      <c r="C395" s="52" t="s">
        <v>843</v>
      </c>
      <c r="D395" s="55" t="s">
        <v>450</v>
      </c>
      <c r="F395" s="58" t="s">
        <v>1376</v>
      </c>
      <c r="G395" s="58" t="s">
        <v>8886</v>
      </c>
      <c r="H395" s="8" t="s">
        <v>10211</v>
      </c>
    </row>
    <row r="396" spans="3:8" ht="15" customHeight="1" x14ac:dyDescent="0.25">
      <c r="C396" s="52" t="s">
        <v>844</v>
      </c>
      <c r="D396" s="55" t="s">
        <v>362</v>
      </c>
      <c r="F396" s="58" t="s">
        <v>910</v>
      </c>
      <c r="G396" s="58" t="s">
        <v>8887</v>
      </c>
      <c r="H396" s="8" t="s">
        <v>10212</v>
      </c>
    </row>
    <row r="397" spans="3:8" ht="15" customHeight="1" x14ac:dyDescent="0.25">
      <c r="C397" s="52" t="s">
        <v>845</v>
      </c>
      <c r="D397" s="55" t="s">
        <v>354</v>
      </c>
      <c r="F397" s="58" t="s">
        <v>696</v>
      </c>
      <c r="G397" s="58" t="s">
        <v>8888</v>
      </c>
      <c r="H397" s="8" t="s">
        <v>10213</v>
      </c>
    </row>
    <row r="398" spans="3:8" ht="15" customHeight="1" x14ac:dyDescent="0.25">
      <c r="C398" s="52" t="s">
        <v>846</v>
      </c>
      <c r="D398" s="55" t="s">
        <v>442</v>
      </c>
      <c r="F398" s="58" t="s">
        <v>1016</v>
      </c>
      <c r="G398" s="58" t="s">
        <v>8889</v>
      </c>
      <c r="H398" s="8" t="s">
        <v>10214</v>
      </c>
    </row>
    <row r="399" spans="3:8" ht="15" customHeight="1" x14ac:dyDescent="0.25">
      <c r="C399" s="52" t="s">
        <v>847</v>
      </c>
      <c r="D399" s="55" t="s">
        <v>434</v>
      </c>
      <c r="F399" s="58" t="s">
        <v>2217</v>
      </c>
      <c r="G399" s="58" t="s">
        <v>8890</v>
      </c>
      <c r="H399" s="8" t="s">
        <v>10215</v>
      </c>
    </row>
    <row r="400" spans="3:8" ht="15" customHeight="1" x14ac:dyDescent="0.25">
      <c r="C400" s="52" t="s">
        <v>848</v>
      </c>
      <c r="D400" s="55" t="s">
        <v>849</v>
      </c>
      <c r="F400" s="58" t="s">
        <v>2432</v>
      </c>
      <c r="G400" s="58" t="s">
        <v>8891</v>
      </c>
      <c r="H400" s="8" t="s">
        <v>10216</v>
      </c>
    </row>
    <row r="401" spans="3:8" ht="15" customHeight="1" x14ac:dyDescent="0.25">
      <c r="C401" s="52" t="s">
        <v>850</v>
      </c>
      <c r="D401" s="55" t="s">
        <v>851</v>
      </c>
      <c r="F401" s="58" t="s">
        <v>2219</v>
      </c>
      <c r="G401" s="58" t="s">
        <v>8892</v>
      </c>
      <c r="H401" s="8" t="s">
        <v>10217</v>
      </c>
    </row>
    <row r="402" spans="3:8" ht="15" customHeight="1" x14ac:dyDescent="0.25">
      <c r="C402" s="52" t="s">
        <v>852</v>
      </c>
      <c r="D402" s="55" t="s">
        <v>394</v>
      </c>
      <c r="F402" s="58" t="s">
        <v>2640</v>
      </c>
      <c r="G402" s="58" t="s">
        <v>8893</v>
      </c>
      <c r="H402" s="8" t="s">
        <v>10218</v>
      </c>
    </row>
    <row r="403" spans="3:8" ht="15" customHeight="1" x14ac:dyDescent="0.25">
      <c r="C403" s="52" t="s">
        <v>853</v>
      </c>
      <c r="D403" s="55" t="s">
        <v>742</v>
      </c>
      <c r="F403" s="58" t="s">
        <v>2539</v>
      </c>
      <c r="G403" s="58" t="s">
        <v>8894</v>
      </c>
      <c r="H403" s="8" t="s">
        <v>10219</v>
      </c>
    </row>
    <row r="404" spans="3:8" ht="15" customHeight="1" x14ac:dyDescent="0.25">
      <c r="C404" s="52" t="s">
        <v>854</v>
      </c>
      <c r="D404" s="55" t="s">
        <v>350</v>
      </c>
      <c r="F404" s="58" t="s">
        <v>2006</v>
      </c>
      <c r="G404" s="58" t="s">
        <v>8895</v>
      </c>
      <c r="H404" s="8" t="s">
        <v>10220</v>
      </c>
    </row>
    <row r="405" spans="3:8" ht="15" customHeight="1" x14ac:dyDescent="0.25">
      <c r="C405" s="52" t="s">
        <v>855</v>
      </c>
      <c r="D405" s="55" t="s">
        <v>342</v>
      </c>
      <c r="F405" s="58" t="s">
        <v>1484</v>
      </c>
      <c r="G405" s="58" t="s">
        <v>8896</v>
      </c>
      <c r="H405" s="8" t="s">
        <v>10221</v>
      </c>
    </row>
    <row r="406" spans="3:8" ht="15" customHeight="1" x14ac:dyDescent="0.25">
      <c r="C406" s="52" t="s">
        <v>856</v>
      </c>
      <c r="D406" s="55" t="s">
        <v>304</v>
      </c>
      <c r="F406" s="58" t="s">
        <v>1160</v>
      </c>
      <c r="G406" s="58" t="s">
        <v>8897</v>
      </c>
      <c r="H406" s="8" t="s">
        <v>10222</v>
      </c>
    </row>
    <row r="407" spans="3:8" ht="15" customHeight="1" x14ac:dyDescent="0.25">
      <c r="C407" s="52" t="s">
        <v>857</v>
      </c>
      <c r="D407" s="55" t="s">
        <v>422</v>
      </c>
      <c r="F407" s="58" t="s">
        <v>2118</v>
      </c>
      <c r="G407" s="58" t="s">
        <v>8898</v>
      </c>
      <c r="H407" s="8" t="s">
        <v>10223</v>
      </c>
    </row>
    <row r="408" spans="3:8" ht="15" customHeight="1" x14ac:dyDescent="0.25">
      <c r="C408" s="52" t="s">
        <v>858</v>
      </c>
      <c r="D408" s="55" t="s">
        <v>352</v>
      </c>
      <c r="F408" s="58" t="s">
        <v>912</v>
      </c>
      <c r="G408" s="58" t="s">
        <v>8899</v>
      </c>
      <c r="H408" s="8" t="s">
        <v>10224</v>
      </c>
    </row>
    <row r="409" spans="3:8" ht="15" customHeight="1" x14ac:dyDescent="0.25">
      <c r="C409" s="52" t="s">
        <v>859</v>
      </c>
      <c r="D409" s="55" t="s">
        <v>330</v>
      </c>
      <c r="F409" s="58" t="s">
        <v>1163</v>
      </c>
      <c r="G409" s="58" t="s">
        <v>8900</v>
      </c>
      <c r="H409" s="8" t="s">
        <v>10225</v>
      </c>
    </row>
    <row r="410" spans="3:8" ht="15" customHeight="1" x14ac:dyDescent="0.25">
      <c r="C410" s="52" t="s">
        <v>860</v>
      </c>
      <c r="D410" s="55" t="s">
        <v>596</v>
      </c>
      <c r="F410" s="58" t="s">
        <v>1890</v>
      </c>
      <c r="G410" s="58" t="s">
        <v>8901</v>
      </c>
      <c r="H410" s="8" t="s">
        <v>10226</v>
      </c>
    </row>
    <row r="411" spans="3:8" ht="15" customHeight="1" x14ac:dyDescent="0.25">
      <c r="C411" s="52" t="s">
        <v>861</v>
      </c>
      <c r="D411" s="55" t="s">
        <v>542</v>
      </c>
      <c r="F411" s="58" t="s">
        <v>914</v>
      </c>
      <c r="G411" s="58" t="s">
        <v>8902</v>
      </c>
      <c r="H411" s="8" t="s">
        <v>10227</v>
      </c>
    </row>
    <row r="412" spans="3:8" ht="15" customHeight="1" x14ac:dyDescent="0.25">
      <c r="C412" s="52" t="s">
        <v>862</v>
      </c>
      <c r="D412" s="55" t="s">
        <v>426</v>
      </c>
      <c r="F412" s="58" t="s">
        <v>1486</v>
      </c>
      <c r="G412" s="58" t="s">
        <v>8903</v>
      </c>
      <c r="H412" s="8" t="s">
        <v>10228</v>
      </c>
    </row>
    <row r="413" spans="3:8" ht="15" customHeight="1" x14ac:dyDescent="0.25">
      <c r="C413" s="52" t="s">
        <v>863</v>
      </c>
      <c r="D413" s="55" t="s">
        <v>404</v>
      </c>
      <c r="F413" s="58" t="s">
        <v>2328</v>
      </c>
      <c r="G413" s="58" t="s">
        <v>8904</v>
      </c>
      <c r="H413" s="8" t="s">
        <v>10229</v>
      </c>
    </row>
    <row r="414" spans="3:8" ht="15" customHeight="1" x14ac:dyDescent="0.25">
      <c r="C414" s="52" t="s">
        <v>864</v>
      </c>
      <c r="D414" s="55" t="s">
        <v>370</v>
      </c>
      <c r="F414" s="58" t="s">
        <v>2330</v>
      </c>
      <c r="G414" s="58" t="s">
        <v>8905</v>
      </c>
      <c r="H414" s="8" t="s">
        <v>10230</v>
      </c>
    </row>
    <row r="415" spans="3:8" ht="15" customHeight="1" x14ac:dyDescent="0.25">
      <c r="C415" s="52" t="s">
        <v>865</v>
      </c>
      <c r="D415" s="55" t="s">
        <v>420</v>
      </c>
      <c r="F415" s="58" t="s">
        <v>674</v>
      </c>
      <c r="G415" s="58" t="s">
        <v>8906</v>
      </c>
      <c r="H415" s="8" t="s">
        <v>10231</v>
      </c>
    </row>
    <row r="416" spans="3:8" ht="15" customHeight="1" x14ac:dyDescent="0.25">
      <c r="C416" s="52" t="s">
        <v>866</v>
      </c>
      <c r="D416" s="55" t="s">
        <v>867</v>
      </c>
      <c r="F416" s="58" t="s">
        <v>2743</v>
      </c>
      <c r="G416" s="58" t="s">
        <v>8907</v>
      </c>
      <c r="H416" s="8" t="s">
        <v>10232</v>
      </c>
    </row>
    <row r="417" spans="3:8" ht="15" customHeight="1" x14ac:dyDescent="0.25">
      <c r="C417" s="52" t="s">
        <v>868</v>
      </c>
      <c r="D417" s="55" t="s">
        <v>448</v>
      </c>
      <c r="F417" s="58" t="s">
        <v>916</v>
      </c>
      <c r="G417" s="58" t="s">
        <v>8908</v>
      </c>
      <c r="H417" s="8" t="s">
        <v>10233</v>
      </c>
    </row>
    <row r="418" spans="3:8" ht="15" customHeight="1" x14ac:dyDescent="0.25">
      <c r="C418" s="52" t="s">
        <v>869</v>
      </c>
      <c r="D418" s="55" t="s">
        <v>482</v>
      </c>
      <c r="F418" s="58" t="s">
        <v>918</v>
      </c>
      <c r="G418" s="58" t="s">
        <v>8909</v>
      </c>
      <c r="H418" s="8" t="s">
        <v>10234</v>
      </c>
    </row>
    <row r="419" spans="3:8" ht="15" customHeight="1" x14ac:dyDescent="0.25">
      <c r="C419" s="52" t="s">
        <v>870</v>
      </c>
      <c r="D419" s="55" t="s">
        <v>336</v>
      </c>
      <c r="F419" s="58" t="s">
        <v>1489</v>
      </c>
      <c r="G419" s="58" t="s">
        <v>8910</v>
      </c>
      <c r="H419" s="8" t="s">
        <v>10235</v>
      </c>
    </row>
    <row r="420" spans="3:8" ht="15" customHeight="1" x14ac:dyDescent="0.25">
      <c r="C420" s="52" t="s">
        <v>871</v>
      </c>
      <c r="D420" s="55" t="s">
        <v>872</v>
      </c>
      <c r="F420" s="58" t="s">
        <v>2745</v>
      </c>
      <c r="G420" s="58" t="s">
        <v>8911</v>
      </c>
      <c r="H420" s="8" t="s">
        <v>10236</v>
      </c>
    </row>
    <row r="421" spans="3:8" ht="15" customHeight="1" x14ac:dyDescent="0.25">
      <c r="C421" s="52" t="s">
        <v>873</v>
      </c>
      <c r="D421" s="55" t="s">
        <v>384</v>
      </c>
      <c r="F421" s="58" t="s">
        <v>2747</v>
      </c>
      <c r="G421" s="58" t="s">
        <v>8912</v>
      </c>
      <c r="H421" s="8" t="s">
        <v>10237</v>
      </c>
    </row>
    <row r="422" spans="3:8" ht="15" customHeight="1" x14ac:dyDescent="0.25">
      <c r="C422" s="52" t="s">
        <v>874</v>
      </c>
      <c r="D422" s="55" t="s">
        <v>400</v>
      </c>
      <c r="F422" s="58" t="s">
        <v>2435</v>
      </c>
      <c r="G422" s="58" t="s">
        <v>8913</v>
      </c>
      <c r="H422" s="8" t="s">
        <v>10238</v>
      </c>
    </row>
    <row r="423" spans="3:8" ht="15" customHeight="1" x14ac:dyDescent="0.25">
      <c r="C423" s="52" t="s">
        <v>875</v>
      </c>
      <c r="D423" s="55" t="s">
        <v>366</v>
      </c>
      <c r="F423" s="58" t="s">
        <v>920</v>
      </c>
      <c r="G423" s="58" t="s">
        <v>8914</v>
      </c>
      <c r="H423" s="8" t="s">
        <v>10239</v>
      </c>
    </row>
    <row r="424" spans="3:8" ht="15" customHeight="1" x14ac:dyDescent="0.25">
      <c r="C424" s="52" t="s">
        <v>876</v>
      </c>
      <c r="D424" s="55" t="s">
        <v>364</v>
      </c>
      <c r="F424" s="58" t="s">
        <v>922</v>
      </c>
      <c r="G424" s="58" t="s">
        <v>8915</v>
      </c>
      <c r="H424" s="8" t="s">
        <v>10240</v>
      </c>
    </row>
    <row r="425" spans="3:8" ht="15" customHeight="1" x14ac:dyDescent="0.25">
      <c r="C425" s="52" t="s">
        <v>877</v>
      </c>
      <c r="D425" s="55" t="s">
        <v>438</v>
      </c>
      <c r="F425" s="58" t="s">
        <v>683</v>
      </c>
      <c r="G425" s="58" t="s">
        <v>8916</v>
      </c>
      <c r="H425" s="8" t="s">
        <v>10241</v>
      </c>
    </row>
    <row r="426" spans="3:8" ht="15" customHeight="1" x14ac:dyDescent="0.25">
      <c r="C426" s="52" t="s">
        <v>878</v>
      </c>
      <c r="D426" s="55" t="s">
        <v>879</v>
      </c>
      <c r="F426" s="58" t="s">
        <v>2332</v>
      </c>
      <c r="G426" s="58" t="s">
        <v>8917</v>
      </c>
      <c r="H426" s="8" t="s">
        <v>10242</v>
      </c>
    </row>
    <row r="427" spans="3:8" ht="15" customHeight="1" x14ac:dyDescent="0.25">
      <c r="C427" s="52" t="s">
        <v>880</v>
      </c>
      <c r="D427" s="55" t="s">
        <v>544</v>
      </c>
      <c r="F427" s="58" t="s">
        <v>924</v>
      </c>
      <c r="G427" s="58" t="s">
        <v>8918</v>
      </c>
      <c r="H427" s="8" t="s">
        <v>10243</v>
      </c>
    </row>
    <row r="428" spans="3:8" ht="15" customHeight="1" x14ac:dyDescent="0.25">
      <c r="C428" s="52" t="s">
        <v>881</v>
      </c>
      <c r="D428" s="55" t="s">
        <v>882</v>
      </c>
      <c r="F428" s="58" t="s">
        <v>1166</v>
      </c>
      <c r="G428" s="58" t="s">
        <v>8919</v>
      </c>
      <c r="H428" s="8" t="s">
        <v>10244</v>
      </c>
    </row>
    <row r="429" spans="3:8" ht="15" customHeight="1" x14ac:dyDescent="0.25">
      <c r="C429" s="52" t="s">
        <v>883</v>
      </c>
      <c r="D429" s="55" t="s">
        <v>414</v>
      </c>
      <c r="F429" s="58" t="s">
        <v>1892</v>
      </c>
      <c r="G429" s="58" t="s">
        <v>8920</v>
      </c>
      <c r="H429" s="8" t="s">
        <v>10245</v>
      </c>
    </row>
    <row r="430" spans="3:8" ht="15" customHeight="1" x14ac:dyDescent="0.25">
      <c r="C430" s="52" t="s">
        <v>884</v>
      </c>
      <c r="D430" s="55" t="s">
        <v>332</v>
      </c>
      <c r="F430" s="58" t="s">
        <v>2437</v>
      </c>
      <c r="G430" s="58" t="s">
        <v>8921</v>
      </c>
      <c r="H430" s="8" t="s">
        <v>10246</v>
      </c>
    </row>
    <row r="431" spans="3:8" ht="15" customHeight="1" x14ac:dyDescent="0.25">
      <c r="C431" s="52" t="s">
        <v>885</v>
      </c>
      <c r="D431" s="55" t="s">
        <v>456</v>
      </c>
      <c r="F431" s="58" t="s">
        <v>926</v>
      </c>
      <c r="G431" s="58" t="s">
        <v>8922</v>
      </c>
      <c r="H431" s="8" t="s">
        <v>10247</v>
      </c>
    </row>
    <row r="432" spans="3:8" ht="15" customHeight="1" x14ac:dyDescent="0.25">
      <c r="C432" s="52" t="s">
        <v>886</v>
      </c>
      <c r="D432" s="55" t="s">
        <v>398</v>
      </c>
      <c r="F432" s="58" t="s">
        <v>928</v>
      </c>
      <c r="G432" s="58" t="s">
        <v>8923</v>
      </c>
      <c r="H432" s="8" t="s">
        <v>10248</v>
      </c>
    </row>
    <row r="433" spans="3:8" ht="15" customHeight="1" x14ac:dyDescent="0.25">
      <c r="C433" s="52" t="s">
        <v>887</v>
      </c>
      <c r="D433" s="55" t="s">
        <v>334</v>
      </c>
      <c r="F433" s="58" t="s">
        <v>930</v>
      </c>
      <c r="G433" s="58" t="s">
        <v>8924</v>
      </c>
      <c r="H433" s="8" t="s">
        <v>10249</v>
      </c>
    </row>
    <row r="434" spans="3:8" ht="15" customHeight="1" x14ac:dyDescent="0.25">
      <c r="C434" s="52" t="s">
        <v>888</v>
      </c>
      <c r="D434" s="55" t="s">
        <v>314</v>
      </c>
      <c r="F434" s="58" t="s">
        <v>932</v>
      </c>
      <c r="G434" s="58" t="s">
        <v>8925</v>
      </c>
      <c r="H434" s="8" t="s">
        <v>10250</v>
      </c>
    </row>
    <row r="435" spans="3:8" ht="15" customHeight="1" x14ac:dyDescent="0.25">
      <c r="C435" s="52" t="s">
        <v>889</v>
      </c>
      <c r="D435" s="55" t="s">
        <v>408</v>
      </c>
      <c r="F435" s="58" t="s">
        <v>2334</v>
      </c>
      <c r="G435" s="58" t="s">
        <v>8926</v>
      </c>
      <c r="H435" s="8" t="s">
        <v>10251</v>
      </c>
    </row>
    <row r="436" spans="3:8" ht="15" customHeight="1" x14ac:dyDescent="0.25">
      <c r="C436" s="52" t="s">
        <v>890</v>
      </c>
      <c r="D436" s="55" t="s">
        <v>338</v>
      </c>
      <c r="F436" s="58" t="s">
        <v>934</v>
      </c>
      <c r="G436" s="58" t="s">
        <v>8927</v>
      </c>
      <c r="H436" s="8" t="s">
        <v>10252</v>
      </c>
    </row>
    <row r="437" spans="3:8" ht="15" customHeight="1" x14ac:dyDescent="0.25">
      <c r="C437" s="52" t="s">
        <v>891</v>
      </c>
      <c r="D437" s="55" t="s">
        <v>892</v>
      </c>
      <c r="F437" s="58" t="s">
        <v>2221</v>
      </c>
      <c r="G437" s="58" t="s">
        <v>8928</v>
      </c>
      <c r="H437" s="8" t="s">
        <v>10253</v>
      </c>
    </row>
    <row r="438" spans="3:8" ht="15" customHeight="1" x14ac:dyDescent="0.25">
      <c r="C438" s="52" t="s">
        <v>893</v>
      </c>
      <c r="D438" s="55" t="s">
        <v>573</v>
      </c>
      <c r="F438" s="58" t="s">
        <v>2120</v>
      </c>
      <c r="G438" s="58" t="s">
        <v>8929</v>
      </c>
      <c r="H438" s="8" t="s">
        <v>10254</v>
      </c>
    </row>
    <row r="439" spans="3:8" ht="15" customHeight="1" x14ac:dyDescent="0.25">
      <c r="C439" s="52" t="s">
        <v>894</v>
      </c>
      <c r="D439" s="55" t="s">
        <v>518</v>
      </c>
      <c r="F439" s="58" t="s">
        <v>817</v>
      </c>
      <c r="G439" s="58" t="s">
        <v>8930</v>
      </c>
      <c r="H439" s="8" t="s">
        <v>10255</v>
      </c>
    </row>
    <row r="440" spans="3:8" ht="15" customHeight="1" x14ac:dyDescent="0.25">
      <c r="C440" s="52" t="s">
        <v>895</v>
      </c>
      <c r="D440" s="55" t="s">
        <v>588</v>
      </c>
      <c r="F440" s="58" t="s">
        <v>936</v>
      </c>
      <c r="G440" s="58" t="s">
        <v>8931</v>
      </c>
      <c r="H440" s="8" t="s">
        <v>10256</v>
      </c>
    </row>
    <row r="441" spans="3:8" ht="15" customHeight="1" x14ac:dyDescent="0.25">
      <c r="C441" s="52" t="s">
        <v>896</v>
      </c>
      <c r="D441" s="55" t="s">
        <v>528</v>
      </c>
      <c r="F441" s="58" t="s">
        <v>938</v>
      </c>
      <c r="G441" s="58" t="s">
        <v>8932</v>
      </c>
      <c r="H441" s="8" t="s">
        <v>10257</v>
      </c>
    </row>
    <row r="442" spans="3:8" ht="15" customHeight="1" x14ac:dyDescent="0.25">
      <c r="C442" s="52" t="s">
        <v>897</v>
      </c>
      <c r="D442" s="55" t="s">
        <v>374</v>
      </c>
      <c r="F442" s="58" t="s">
        <v>1381</v>
      </c>
      <c r="G442" s="58" t="s">
        <v>8933</v>
      </c>
      <c r="H442" s="8" t="s">
        <v>10258</v>
      </c>
    </row>
    <row r="443" spans="3:8" ht="15" customHeight="1" x14ac:dyDescent="0.25">
      <c r="C443" s="52" t="s">
        <v>898</v>
      </c>
      <c r="D443" s="55" t="s">
        <v>899</v>
      </c>
      <c r="F443" s="58" t="s">
        <v>1690</v>
      </c>
      <c r="G443" s="58" t="s">
        <v>8934</v>
      </c>
      <c r="H443" s="8" t="s">
        <v>10259</v>
      </c>
    </row>
    <row r="444" spans="3:8" ht="15" customHeight="1" x14ac:dyDescent="0.25">
      <c r="C444" s="52" t="s">
        <v>900</v>
      </c>
      <c r="D444" s="55" t="s">
        <v>901</v>
      </c>
      <c r="F444" s="58" t="s">
        <v>2439</v>
      </c>
      <c r="G444" s="58" t="s">
        <v>8935</v>
      </c>
      <c r="H444" s="8" t="s">
        <v>10260</v>
      </c>
    </row>
    <row r="445" spans="3:8" ht="15" customHeight="1" x14ac:dyDescent="0.25">
      <c r="C445" s="52" t="s">
        <v>902</v>
      </c>
      <c r="D445" s="55" t="s">
        <v>396</v>
      </c>
      <c r="F445" s="58" t="s">
        <v>2336</v>
      </c>
      <c r="G445" s="58" t="s">
        <v>8936</v>
      </c>
      <c r="H445" s="8" t="s">
        <v>10261</v>
      </c>
    </row>
    <row r="446" spans="3:8" ht="15" customHeight="1" x14ac:dyDescent="0.25">
      <c r="C446" s="52" t="s">
        <v>903</v>
      </c>
      <c r="D446" s="55" t="s">
        <v>904</v>
      </c>
      <c r="F446" s="58" t="s">
        <v>1492</v>
      </c>
      <c r="G446" s="58" t="s">
        <v>8937</v>
      </c>
      <c r="H446" s="8" t="s">
        <v>10262</v>
      </c>
    </row>
    <row r="447" spans="3:8" ht="15" customHeight="1" x14ac:dyDescent="0.25">
      <c r="C447" s="52" t="s">
        <v>905</v>
      </c>
      <c r="D447" s="55" t="s">
        <v>906</v>
      </c>
      <c r="F447" s="58" t="s">
        <v>1168</v>
      </c>
      <c r="G447" s="58" t="s">
        <v>8938</v>
      </c>
      <c r="H447" s="8" t="s">
        <v>10263</v>
      </c>
    </row>
    <row r="448" spans="3:8" ht="15" customHeight="1" x14ac:dyDescent="0.25">
      <c r="C448" s="52" t="s">
        <v>907</v>
      </c>
      <c r="D448" s="55" t="s">
        <v>908</v>
      </c>
      <c r="F448" s="58" t="s">
        <v>940</v>
      </c>
      <c r="G448" s="58" t="s">
        <v>8939</v>
      </c>
      <c r="H448" s="8" t="s">
        <v>10264</v>
      </c>
    </row>
    <row r="449" spans="3:8" ht="15" customHeight="1" x14ac:dyDescent="0.25">
      <c r="C449" s="52" t="s">
        <v>909</v>
      </c>
      <c r="D449" s="55" t="s">
        <v>910</v>
      </c>
      <c r="F449" s="58" t="s">
        <v>942</v>
      </c>
      <c r="G449" s="58" t="s">
        <v>8940</v>
      </c>
      <c r="H449" s="8" t="s">
        <v>10265</v>
      </c>
    </row>
    <row r="450" spans="3:8" ht="15" customHeight="1" x14ac:dyDescent="0.25">
      <c r="C450" s="52" t="s">
        <v>911</v>
      </c>
      <c r="D450" s="55" t="s">
        <v>912</v>
      </c>
      <c r="F450" s="58" t="s">
        <v>2224</v>
      </c>
      <c r="G450" s="58" t="s">
        <v>8941</v>
      </c>
      <c r="H450" s="8" t="s">
        <v>10266</v>
      </c>
    </row>
    <row r="451" spans="3:8" ht="15" customHeight="1" x14ac:dyDescent="0.25">
      <c r="C451" s="52" t="s">
        <v>913</v>
      </c>
      <c r="D451" s="55" t="s">
        <v>914</v>
      </c>
      <c r="F451" s="58" t="s">
        <v>2226</v>
      </c>
      <c r="G451" s="58" t="s">
        <v>8942</v>
      </c>
      <c r="H451" s="8" t="s">
        <v>10267</v>
      </c>
    </row>
    <row r="452" spans="3:8" ht="15" customHeight="1" x14ac:dyDescent="0.25">
      <c r="C452" s="52" t="s">
        <v>915</v>
      </c>
      <c r="D452" s="55" t="s">
        <v>916</v>
      </c>
      <c r="F452" s="58" t="s">
        <v>2122</v>
      </c>
      <c r="G452" s="58" t="s">
        <v>8943</v>
      </c>
      <c r="H452" s="8" t="s">
        <v>10268</v>
      </c>
    </row>
    <row r="453" spans="3:8" ht="15" customHeight="1" x14ac:dyDescent="0.25">
      <c r="C453" s="52" t="s">
        <v>917</v>
      </c>
      <c r="D453" s="55" t="s">
        <v>918</v>
      </c>
      <c r="F453" s="58" t="s">
        <v>2542</v>
      </c>
      <c r="G453" s="58" t="s">
        <v>8944</v>
      </c>
      <c r="H453" s="8" t="s">
        <v>10269</v>
      </c>
    </row>
    <row r="454" spans="3:8" ht="15" customHeight="1" x14ac:dyDescent="0.25">
      <c r="C454" s="52" t="s">
        <v>919</v>
      </c>
      <c r="D454" s="55" t="s">
        <v>920</v>
      </c>
      <c r="F454" s="58" t="s">
        <v>1895</v>
      </c>
      <c r="G454" s="58" t="s">
        <v>8945</v>
      </c>
      <c r="H454" s="8" t="s">
        <v>10270</v>
      </c>
    </row>
    <row r="455" spans="3:8" ht="15" customHeight="1" x14ac:dyDescent="0.25">
      <c r="C455" s="52" t="s">
        <v>921</v>
      </c>
      <c r="D455" s="55" t="s">
        <v>922</v>
      </c>
      <c r="F455" s="58" t="s">
        <v>2228</v>
      </c>
      <c r="G455" s="58" t="s">
        <v>8946</v>
      </c>
      <c r="H455" s="8" t="s">
        <v>10271</v>
      </c>
    </row>
    <row r="456" spans="3:8" ht="15" customHeight="1" x14ac:dyDescent="0.25">
      <c r="C456" s="52" t="s">
        <v>923</v>
      </c>
      <c r="D456" s="55" t="s">
        <v>924</v>
      </c>
      <c r="F456" s="58" t="s">
        <v>452</v>
      </c>
      <c r="G456" s="58" t="s">
        <v>8947</v>
      </c>
      <c r="H456" s="8" t="s">
        <v>10272</v>
      </c>
    </row>
    <row r="457" spans="3:8" ht="15" customHeight="1" x14ac:dyDescent="0.25">
      <c r="C457" s="52" t="s">
        <v>925</v>
      </c>
      <c r="D457" s="55" t="s">
        <v>926</v>
      </c>
      <c r="F457" s="58" t="s">
        <v>2231</v>
      </c>
      <c r="G457" s="58" t="s">
        <v>8948</v>
      </c>
      <c r="H457" s="8" t="s">
        <v>10273</v>
      </c>
    </row>
    <row r="458" spans="3:8" ht="15" customHeight="1" x14ac:dyDescent="0.25">
      <c r="C458" s="52" t="s">
        <v>927</v>
      </c>
      <c r="D458" s="55" t="s">
        <v>928</v>
      </c>
      <c r="F458" s="58" t="s">
        <v>944</v>
      </c>
      <c r="G458" s="58" t="s">
        <v>8949</v>
      </c>
      <c r="H458" s="8" t="s">
        <v>10274</v>
      </c>
    </row>
    <row r="459" spans="3:8" ht="15" customHeight="1" x14ac:dyDescent="0.25">
      <c r="C459" s="52" t="s">
        <v>929</v>
      </c>
      <c r="D459" s="55" t="s">
        <v>930</v>
      </c>
      <c r="F459" s="58" t="s">
        <v>2643</v>
      </c>
      <c r="G459" s="58" t="s">
        <v>8950</v>
      </c>
      <c r="H459" s="8" t="s">
        <v>10275</v>
      </c>
    </row>
    <row r="460" spans="3:8" ht="15" customHeight="1" x14ac:dyDescent="0.25">
      <c r="C460" s="52" t="s">
        <v>931</v>
      </c>
      <c r="D460" s="55" t="s">
        <v>932</v>
      </c>
      <c r="F460" s="58" t="s">
        <v>1019</v>
      </c>
      <c r="G460" s="58" t="s">
        <v>8951</v>
      </c>
      <c r="H460" s="8" t="s">
        <v>10276</v>
      </c>
    </row>
    <row r="461" spans="3:8" ht="15" customHeight="1" x14ac:dyDescent="0.25">
      <c r="C461" s="52" t="s">
        <v>933</v>
      </c>
      <c r="D461" s="55" t="s">
        <v>934</v>
      </c>
      <c r="F461" s="58" t="s">
        <v>382</v>
      </c>
      <c r="G461" s="58" t="s">
        <v>8952</v>
      </c>
      <c r="H461" s="8" t="s">
        <v>10277</v>
      </c>
    </row>
    <row r="462" spans="3:8" ht="15" customHeight="1" x14ac:dyDescent="0.25">
      <c r="C462" s="52" t="s">
        <v>935</v>
      </c>
      <c r="D462" s="55" t="s">
        <v>936</v>
      </c>
      <c r="F462" s="58" t="s">
        <v>2546</v>
      </c>
      <c r="G462" s="58" t="s">
        <v>8953</v>
      </c>
      <c r="H462" s="8" t="s">
        <v>10278</v>
      </c>
    </row>
    <row r="463" spans="3:8" ht="15" customHeight="1" x14ac:dyDescent="0.25">
      <c r="C463" s="52" t="s">
        <v>937</v>
      </c>
      <c r="D463" s="55" t="s">
        <v>938</v>
      </c>
      <c r="F463" s="58" t="s">
        <v>2646</v>
      </c>
      <c r="G463" s="58" t="s">
        <v>8954</v>
      </c>
      <c r="H463" s="8" t="s">
        <v>10279</v>
      </c>
    </row>
    <row r="464" spans="3:8" ht="15" customHeight="1" x14ac:dyDescent="0.25">
      <c r="C464" s="52" t="s">
        <v>939</v>
      </c>
      <c r="D464" s="55" t="s">
        <v>940</v>
      </c>
      <c r="F464" s="58" t="s">
        <v>424</v>
      </c>
      <c r="G464" s="58" t="s">
        <v>8955</v>
      </c>
      <c r="H464" s="8" t="s">
        <v>10280</v>
      </c>
    </row>
    <row r="465" spans="3:8" ht="15" customHeight="1" x14ac:dyDescent="0.25">
      <c r="C465" s="52" t="s">
        <v>941</v>
      </c>
      <c r="D465" s="55" t="s">
        <v>942</v>
      </c>
      <c r="F465" s="58" t="s">
        <v>1172</v>
      </c>
      <c r="G465" s="58" t="s">
        <v>8956</v>
      </c>
      <c r="H465" s="8" t="s">
        <v>10281</v>
      </c>
    </row>
    <row r="466" spans="3:8" ht="15" customHeight="1" x14ac:dyDescent="0.25">
      <c r="C466" s="52" t="s">
        <v>943</v>
      </c>
      <c r="D466" s="55" t="s">
        <v>944</v>
      </c>
      <c r="F466" s="58" t="s">
        <v>2126</v>
      </c>
      <c r="G466" s="58" t="s">
        <v>8957</v>
      </c>
      <c r="H466" s="8" t="s">
        <v>10282</v>
      </c>
    </row>
    <row r="467" spans="3:8" ht="15" customHeight="1" x14ac:dyDescent="0.25">
      <c r="C467" s="52" t="s">
        <v>945</v>
      </c>
      <c r="D467" s="55" t="s">
        <v>292</v>
      </c>
      <c r="F467" s="58" t="s">
        <v>1176</v>
      </c>
      <c r="G467" s="58" t="s">
        <v>8958</v>
      </c>
      <c r="H467" s="8" t="s">
        <v>10283</v>
      </c>
    </row>
    <row r="468" spans="3:8" ht="15" customHeight="1" x14ac:dyDescent="0.25">
      <c r="C468" s="52" t="s">
        <v>946</v>
      </c>
      <c r="D468" s="55" t="s">
        <v>424</v>
      </c>
      <c r="F468" s="58" t="s">
        <v>292</v>
      </c>
      <c r="G468" s="58" t="s">
        <v>8959</v>
      </c>
      <c r="H468" s="8" t="s">
        <v>10284</v>
      </c>
    </row>
    <row r="469" spans="3:8" ht="15" customHeight="1" x14ac:dyDescent="0.25">
      <c r="C469" s="52" t="s">
        <v>947</v>
      </c>
      <c r="D469" s="55" t="s">
        <v>571</v>
      </c>
      <c r="F469" s="58" t="s">
        <v>316</v>
      </c>
      <c r="G469" s="58" t="s">
        <v>8960</v>
      </c>
      <c r="H469" s="8" t="s">
        <v>10285</v>
      </c>
    </row>
    <row r="470" spans="3:8" ht="15" customHeight="1" x14ac:dyDescent="0.25">
      <c r="C470" s="52" t="s">
        <v>948</v>
      </c>
      <c r="D470" s="55" t="s">
        <v>458</v>
      </c>
      <c r="F470" s="58" t="s">
        <v>571</v>
      </c>
      <c r="G470" s="58" t="s">
        <v>8961</v>
      </c>
      <c r="H470" s="8" t="s">
        <v>10286</v>
      </c>
    </row>
    <row r="471" spans="3:8" ht="15" customHeight="1" x14ac:dyDescent="0.25">
      <c r="C471" s="52" t="s">
        <v>949</v>
      </c>
      <c r="D471" s="55" t="s">
        <v>458</v>
      </c>
      <c r="F471" s="58" t="s">
        <v>356</v>
      </c>
      <c r="G471" s="58" t="s">
        <v>8962</v>
      </c>
      <c r="H471" s="8" t="s">
        <v>10287</v>
      </c>
    </row>
    <row r="472" spans="3:8" ht="15" customHeight="1" x14ac:dyDescent="0.25">
      <c r="C472" s="52" t="s">
        <v>950</v>
      </c>
      <c r="D472" s="55" t="s">
        <v>461</v>
      </c>
      <c r="F472" s="58" t="s">
        <v>821</v>
      </c>
      <c r="G472" s="58" t="s">
        <v>8963</v>
      </c>
      <c r="H472" s="8" t="s">
        <v>10288</v>
      </c>
    </row>
    <row r="473" spans="3:8" ht="15" customHeight="1" x14ac:dyDescent="0.25">
      <c r="C473" s="52" t="s">
        <v>951</v>
      </c>
      <c r="D473" s="55" t="s">
        <v>463</v>
      </c>
      <c r="F473" s="58" t="s">
        <v>473</v>
      </c>
      <c r="G473" s="58" t="s">
        <v>8964</v>
      </c>
      <c r="H473" s="8" t="s">
        <v>267</v>
      </c>
    </row>
    <row r="474" spans="3:8" ht="15" customHeight="1" x14ac:dyDescent="0.25">
      <c r="C474" s="52" t="s">
        <v>952</v>
      </c>
      <c r="D474" s="55" t="s">
        <v>465</v>
      </c>
      <c r="F474" s="58" t="s">
        <v>8022</v>
      </c>
      <c r="G474" s="58" t="s">
        <v>8965</v>
      </c>
      <c r="H474" s="8" t="s">
        <v>10289</v>
      </c>
    </row>
    <row r="475" spans="3:8" ht="15" customHeight="1" x14ac:dyDescent="0.25">
      <c r="C475" s="52" t="s">
        <v>953</v>
      </c>
      <c r="D475" s="55" t="s">
        <v>467</v>
      </c>
      <c r="F475" s="58" t="s">
        <v>8062</v>
      </c>
      <c r="G475" s="58" t="s">
        <v>8966</v>
      </c>
      <c r="H475" s="8" t="s">
        <v>10290</v>
      </c>
    </row>
    <row r="476" spans="3:8" ht="15" customHeight="1" x14ac:dyDescent="0.25">
      <c r="C476" s="52" t="s">
        <v>954</v>
      </c>
      <c r="D476" s="55" t="s">
        <v>469</v>
      </c>
      <c r="F476" s="58" t="s">
        <v>8080</v>
      </c>
      <c r="G476" s="58" t="s">
        <v>8967</v>
      </c>
      <c r="H476" s="8" t="s">
        <v>10291</v>
      </c>
    </row>
    <row r="477" spans="3:8" ht="15" customHeight="1" x14ac:dyDescent="0.25">
      <c r="C477" s="52" t="s">
        <v>955</v>
      </c>
      <c r="D477" s="55" t="s">
        <v>471</v>
      </c>
      <c r="F477" s="58" t="s">
        <v>7944</v>
      </c>
      <c r="G477" s="58" t="s">
        <v>8968</v>
      </c>
      <c r="H477" s="8" t="s">
        <v>10292</v>
      </c>
    </row>
    <row r="478" spans="3:8" ht="15" customHeight="1" x14ac:dyDescent="0.25">
      <c r="C478" s="52" t="s">
        <v>956</v>
      </c>
      <c r="D478" s="55" t="s">
        <v>473</v>
      </c>
      <c r="F478" s="58" t="s">
        <v>8032</v>
      </c>
      <c r="G478" s="58" t="s">
        <v>8969</v>
      </c>
      <c r="H478" s="8" t="s">
        <v>10293</v>
      </c>
    </row>
    <row r="479" spans="3:8" ht="15" customHeight="1" x14ac:dyDescent="0.25">
      <c r="C479" s="52" t="s">
        <v>957</v>
      </c>
      <c r="D479" s="55" t="s">
        <v>473</v>
      </c>
      <c r="F479" s="58" t="s">
        <v>8088</v>
      </c>
      <c r="G479" s="58" t="s">
        <v>8970</v>
      </c>
      <c r="H479" s="8" t="s">
        <v>10294</v>
      </c>
    </row>
    <row r="480" spans="3:8" ht="15" customHeight="1" x14ac:dyDescent="0.25">
      <c r="C480" s="52" t="s">
        <v>958</v>
      </c>
      <c r="D480" s="55" t="s">
        <v>34</v>
      </c>
      <c r="F480" s="58" t="s">
        <v>7956</v>
      </c>
      <c r="G480" s="58" t="s">
        <v>8971</v>
      </c>
      <c r="H480" s="8" t="s">
        <v>10295</v>
      </c>
    </row>
    <row r="481" spans="3:8" ht="15" customHeight="1" x14ac:dyDescent="0.25">
      <c r="C481" s="52" t="s">
        <v>959</v>
      </c>
      <c r="D481" s="55" t="s">
        <v>34</v>
      </c>
      <c r="F481" s="58" t="s">
        <v>8056</v>
      </c>
      <c r="G481" s="58" t="s">
        <v>8972</v>
      </c>
      <c r="H481" s="8" t="s">
        <v>10296</v>
      </c>
    </row>
    <row r="482" spans="3:8" ht="15" customHeight="1" x14ac:dyDescent="0.25">
      <c r="C482" s="52" t="s">
        <v>960</v>
      </c>
      <c r="D482" s="55" t="s">
        <v>378</v>
      </c>
      <c r="F482" s="58" t="s">
        <v>8098</v>
      </c>
      <c r="G482" s="58" t="s">
        <v>8973</v>
      </c>
      <c r="H482" s="8" t="s">
        <v>10297</v>
      </c>
    </row>
    <row r="483" spans="3:8" ht="15" customHeight="1" x14ac:dyDescent="0.25">
      <c r="C483" s="52" t="s">
        <v>961</v>
      </c>
      <c r="D483" s="55" t="s">
        <v>551</v>
      </c>
      <c r="F483" s="58" t="s">
        <v>7942</v>
      </c>
      <c r="G483" s="58" t="s">
        <v>8974</v>
      </c>
      <c r="H483" s="8" t="s">
        <v>10298</v>
      </c>
    </row>
    <row r="484" spans="3:8" ht="15" customHeight="1" x14ac:dyDescent="0.25">
      <c r="C484" s="52" t="s">
        <v>962</v>
      </c>
      <c r="D484" s="55" t="s">
        <v>454</v>
      </c>
      <c r="F484" s="58" t="s">
        <v>7946</v>
      </c>
      <c r="G484" s="58" t="s">
        <v>8975</v>
      </c>
      <c r="H484" s="8" t="s">
        <v>10299</v>
      </c>
    </row>
    <row r="485" spans="3:8" ht="15" customHeight="1" x14ac:dyDescent="0.25">
      <c r="C485" s="52" t="s">
        <v>963</v>
      </c>
      <c r="D485" s="55" t="s">
        <v>450</v>
      </c>
      <c r="F485" s="58" t="s">
        <v>8124</v>
      </c>
      <c r="G485" s="58" t="s">
        <v>8976</v>
      </c>
      <c r="H485" s="8" t="s">
        <v>10300</v>
      </c>
    </row>
    <row r="486" spans="3:8" ht="15" customHeight="1" x14ac:dyDescent="0.25">
      <c r="C486" s="52" t="s">
        <v>964</v>
      </c>
      <c r="D486" s="55" t="s">
        <v>548</v>
      </c>
      <c r="F486" s="58" t="s">
        <v>8094</v>
      </c>
      <c r="G486" s="58" t="s">
        <v>8977</v>
      </c>
      <c r="H486" s="8" t="s">
        <v>10301</v>
      </c>
    </row>
    <row r="487" spans="3:8" ht="15" customHeight="1" x14ac:dyDescent="0.25">
      <c r="C487" s="52" t="s">
        <v>965</v>
      </c>
      <c r="D487" s="55" t="s">
        <v>446</v>
      </c>
      <c r="F487" s="58" t="s">
        <v>8126</v>
      </c>
      <c r="G487" s="58" t="s">
        <v>8978</v>
      </c>
      <c r="H487" s="8" t="s">
        <v>10302</v>
      </c>
    </row>
    <row r="488" spans="3:8" ht="15" customHeight="1" x14ac:dyDescent="0.25">
      <c r="C488" s="52" t="s">
        <v>966</v>
      </c>
      <c r="D488" s="55" t="s">
        <v>380</v>
      </c>
      <c r="F488" s="58" t="s">
        <v>8128</v>
      </c>
      <c r="G488" s="58" t="s">
        <v>8979</v>
      </c>
      <c r="H488" s="8" t="s">
        <v>10303</v>
      </c>
    </row>
    <row r="489" spans="3:8" ht="15" customHeight="1" x14ac:dyDescent="0.25">
      <c r="C489" s="52" t="s">
        <v>967</v>
      </c>
      <c r="D489" s="55" t="s">
        <v>354</v>
      </c>
      <c r="F489" s="58" t="s">
        <v>8090</v>
      </c>
      <c r="G489" s="58" t="s">
        <v>8980</v>
      </c>
      <c r="H489" s="8" t="s">
        <v>10304</v>
      </c>
    </row>
    <row r="490" spans="3:8" ht="15" customHeight="1" x14ac:dyDescent="0.25">
      <c r="C490" s="52" t="s">
        <v>968</v>
      </c>
      <c r="D490" s="55" t="s">
        <v>392</v>
      </c>
      <c r="F490" s="58" t="s">
        <v>8024</v>
      </c>
      <c r="G490" s="58" t="s">
        <v>8981</v>
      </c>
      <c r="H490" s="8" t="s">
        <v>10305</v>
      </c>
    </row>
    <row r="491" spans="3:8" ht="15" customHeight="1" x14ac:dyDescent="0.25">
      <c r="C491" s="52" t="s">
        <v>969</v>
      </c>
      <c r="D491" s="55" t="s">
        <v>970</v>
      </c>
      <c r="F491" s="58" t="s">
        <v>8006</v>
      </c>
      <c r="G491" s="58" t="s">
        <v>8982</v>
      </c>
      <c r="H491" s="8" t="s">
        <v>10306</v>
      </c>
    </row>
    <row r="492" spans="3:8" ht="15" customHeight="1" x14ac:dyDescent="0.25">
      <c r="C492" s="52" t="s">
        <v>971</v>
      </c>
      <c r="D492" s="55" t="s">
        <v>479</v>
      </c>
      <c r="F492" s="58" t="s">
        <v>7998</v>
      </c>
      <c r="G492" s="58" t="s">
        <v>8983</v>
      </c>
      <c r="H492" s="8" t="s">
        <v>10307</v>
      </c>
    </row>
    <row r="493" spans="3:8" ht="15" customHeight="1" x14ac:dyDescent="0.25">
      <c r="C493" s="52" t="s">
        <v>972</v>
      </c>
      <c r="D493" s="55" t="s">
        <v>523</v>
      </c>
      <c r="F493" s="58" t="s">
        <v>8036</v>
      </c>
      <c r="G493" s="58" t="s">
        <v>8984</v>
      </c>
      <c r="H493" s="8" t="s">
        <v>10308</v>
      </c>
    </row>
    <row r="494" spans="3:8" ht="15" customHeight="1" x14ac:dyDescent="0.25">
      <c r="C494" s="52" t="s">
        <v>973</v>
      </c>
      <c r="D494" s="55" t="s">
        <v>368</v>
      </c>
      <c r="F494" s="58" t="s">
        <v>8086</v>
      </c>
      <c r="G494" s="58" t="s">
        <v>8985</v>
      </c>
      <c r="H494" s="8" t="s">
        <v>10309</v>
      </c>
    </row>
    <row r="495" spans="3:8" ht="15" customHeight="1" x14ac:dyDescent="0.25">
      <c r="C495" s="52" t="s">
        <v>974</v>
      </c>
      <c r="D495" s="55" t="s">
        <v>406</v>
      </c>
      <c r="F495" s="58" t="s">
        <v>8078</v>
      </c>
      <c r="G495" s="58" t="s">
        <v>8986</v>
      </c>
      <c r="H495" s="8" t="s">
        <v>10310</v>
      </c>
    </row>
    <row r="496" spans="3:8" ht="15" customHeight="1" x14ac:dyDescent="0.25">
      <c r="C496" s="52" t="s">
        <v>975</v>
      </c>
      <c r="D496" s="55" t="s">
        <v>326</v>
      </c>
      <c r="F496" s="58" t="s">
        <v>8134</v>
      </c>
      <c r="G496" s="58" t="s">
        <v>8987</v>
      </c>
      <c r="H496" s="8" t="s">
        <v>10311</v>
      </c>
    </row>
    <row r="497" spans="3:8" ht="15" customHeight="1" x14ac:dyDescent="0.25">
      <c r="C497" s="52" t="s">
        <v>976</v>
      </c>
      <c r="D497" s="55" t="s">
        <v>294</v>
      </c>
      <c r="F497" s="58" t="s">
        <v>8136</v>
      </c>
      <c r="G497" s="58" t="s">
        <v>8988</v>
      </c>
      <c r="H497" s="8" t="s">
        <v>10312</v>
      </c>
    </row>
    <row r="498" spans="3:8" ht="15" customHeight="1" x14ac:dyDescent="0.25">
      <c r="C498" s="52" t="s">
        <v>977</v>
      </c>
      <c r="D498" s="55" t="s">
        <v>324</v>
      </c>
      <c r="F498" s="58" t="s">
        <v>8120</v>
      </c>
      <c r="G498" s="58" t="s">
        <v>8989</v>
      </c>
      <c r="H498" s="8" t="s">
        <v>10313</v>
      </c>
    </row>
    <row r="499" spans="3:8" ht="15" customHeight="1" x14ac:dyDescent="0.25">
      <c r="C499" s="52" t="s">
        <v>978</v>
      </c>
      <c r="D499" s="55" t="s">
        <v>422</v>
      </c>
      <c r="F499" s="58" t="s">
        <v>8084</v>
      </c>
      <c r="G499" s="58" t="s">
        <v>8990</v>
      </c>
      <c r="H499" s="8" t="s">
        <v>10314</v>
      </c>
    </row>
    <row r="500" spans="3:8" ht="15" customHeight="1" x14ac:dyDescent="0.25">
      <c r="C500" s="52" t="s">
        <v>979</v>
      </c>
      <c r="D500" s="55" t="s">
        <v>980</v>
      </c>
      <c r="F500" s="58" t="s">
        <v>8138</v>
      </c>
      <c r="G500" s="58" t="s">
        <v>8991</v>
      </c>
      <c r="H500" s="8" t="s">
        <v>10315</v>
      </c>
    </row>
    <row r="501" spans="3:8" ht="15" customHeight="1" x14ac:dyDescent="0.25">
      <c r="C501" s="52" t="s">
        <v>981</v>
      </c>
      <c r="D501" s="55" t="s">
        <v>372</v>
      </c>
      <c r="F501" s="58" t="s">
        <v>8012</v>
      </c>
      <c r="G501" s="58" t="s">
        <v>8992</v>
      </c>
      <c r="H501" s="8" t="s">
        <v>10316</v>
      </c>
    </row>
    <row r="502" spans="3:8" ht="15" customHeight="1" x14ac:dyDescent="0.25">
      <c r="C502" s="52" t="s">
        <v>982</v>
      </c>
      <c r="D502" s="55" t="s">
        <v>637</v>
      </c>
      <c r="F502" s="58" t="s">
        <v>7964</v>
      </c>
      <c r="G502" s="58" t="s">
        <v>8993</v>
      </c>
      <c r="H502" s="8" t="s">
        <v>10317</v>
      </c>
    </row>
    <row r="503" spans="3:8" ht="15" customHeight="1" x14ac:dyDescent="0.25">
      <c r="C503" s="52" t="s">
        <v>983</v>
      </c>
      <c r="D503" s="55" t="s">
        <v>404</v>
      </c>
      <c r="F503" s="58" t="s">
        <v>7934</v>
      </c>
      <c r="G503" s="58" t="s">
        <v>8994</v>
      </c>
      <c r="H503" s="8" t="s">
        <v>10318</v>
      </c>
    </row>
    <row r="504" spans="3:8" ht="15" customHeight="1" x14ac:dyDescent="0.25">
      <c r="C504" s="52" t="s">
        <v>984</v>
      </c>
      <c r="D504" s="55" t="s">
        <v>486</v>
      </c>
      <c r="F504" s="58" t="s">
        <v>8050</v>
      </c>
      <c r="G504" s="58" t="s">
        <v>8995</v>
      </c>
      <c r="H504" s="8" t="s">
        <v>10319</v>
      </c>
    </row>
    <row r="505" spans="3:8" ht="15" customHeight="1" x14ac:dyDescent="0.25">
      <c r="C505" s="52" t="s">
        <v>985</v>
      </c>
      <c r="D505" s="55" t="s">
        <v>370</v>
      </c>
      <c r="F505" s="58" t="s">
        <v>8038</v>
      </c>
      <c r="G505" s="58" t="s">
        <v>8996</v>
      </c>
      <c r="H505" s="8" t="s">
        <v>10320</v>
      </c>
    </row>
    <row r="506" spans="3:8" ht="15" customHeight="1" x14ac:dyDescent="0.25">
      <c r="C506" s="52" t="s">
        <v>986</v>
      </c>
      <c r="D506" s="56" t="s">
        <v>420</v>
      </c>
      <c r="F506" s="58" t="s">
        <v>8143</v>
      </c>
      <c r="G506" s="58" t="s">
        <v>8997</v>
      </c>
      <c r="H506" s="8" t="s">
        <v>10321</v>
      </c>
    </row>
    <row r="507" spans="3:8" ht="15" customHeight="1" x14ac:dyDescent="0.25">
      <c r="C507" s="52" t="s">
        <v>987</v>
      </c>
      <c r="D507" s="56" t="s">
        <v>773</v>
      </c>
      <c r="F507" s="58" t="s">
        <v>7970</v>
      </c>
      <c r="G507" s="58" t="s">
        <v>8998</v>
      </c>
      <c r="H507" s="8" t="s">
        <v>10322</v>
      </c>
    </row>
    <row r="508" spans="3:8" ht="15" customHeight="1" x14ac:dyDescent="0.25">
      <c r="C508" s="52" t="s">
        <v>988</v>
      </c>
      <c r="D508" s="56" t="s">
        <v>989</v>
      </c>
      <c r="F508" s="58" t="s">
        <v>8146</v>
      </c>
      <c r="G508" s="58" t="s">
        <v>8999</v>
      </c>
      <c r="H508" s="8" t="s">
        <v>10323</v>
      </c>
    </row>
    <row r="509" spans="3:8" ht="15" customHeight="1" x14ac:dyDescent="0.25">
      <c r="C509" s="52" t="s">
        <v>990</v>
      </c>
      <c r="D509" s="56" t="s">
        <v>340</v>
      </c>
      <c r="F509" s="58" t="s">
        <v>7938</v>
      </c>
      <c r="G509" s="58" t="s">
        <v>9000</v>
      </c>
      <c r="H509" s="8" t="s">
        <v>10324</v>
      </c>
    </row>
    <row r="510" spans="3:8" ht="15" customHeight="1" x14ac:dyDescent="0.25">
      <c r="C510" s="52" t="s">
        <v>991</v>
      </c>
      <c r="D510" s="56" t="s">
        <v>593</v>
      </c>
      <c r="F510" s="58" t="s">
        <v>8046</v>
      </c>
      <c r="G510" s="58" t="s">
        <v>9001</v>
      </c>
      <c r="H510" s="8" t="s">
        <v>10325</v>
      </c>
    </row>
    <row r="511" spans="3:8" ht="15" customHeight="1" x14ac:dyDescent="0.25">
      <c r="C511" s="52" t="s">
        <v>992</v>
      </c>
      <c r="D511" s="56" t="s">
        <v>503</v>
      </c>
      <c r="F511" s="58" t="s">
        <v>7968</v>
      </c>
      <c r="G511" s="58" t="s">
        <v>9002</v>
      </c>
      <c r="H511" s="8" t="s">
        <v>10326</v>
      </c>
    </row>
    <row r="512" spans="3:8" ht="15" customHeight="1" x14ac:dyDescent="0.25">
      <c r="C512" s="52" t="s">
        <v>993</v>
      </c>
      <c r="D512" s="56" t="s">
        <v>688</v>
      </c>
      <c r="F512" s="58" t="s">
        <v>7994</v>
      </c>
      <c r="G512" s="58" t="s">
        <v>9003</v>
      </c>
      <c r="H512" s="8" t="s">
        <v>10327</v>
      </c>
    </row>
    <row r="513" spans="3:8" ht="15" customHeight="1" x14ac:dyDescent="0.25">
      <c r="C513" s="52" t="s">
        <v>994</v>
      </c>
      <c r="D513" s="56" t="s">
        <v>448</v>
      </c>
      <c r="F513" s="58" t="s">
        <v>7986</v>
      </c>
      <c r="G513" s="58" t="s">
        <v>9004</v>
      </c>
      <c r="H513" s="8" t="s">
        <v>10328</v>
      </c>
    </row>
    <row r="514" spans="3:8" ht="15" customHeight="1" x14ac:dyDescent="0.25">
      <c r="C514" s="52" t="s">
        <v>995</v>
      </c>
      <c r="D514" s="56" t="s">
        <v>336</v>
      </c>
      <c r="F514" s="58" t="s">
        <v>7948</v>
      </c>
      <c r="G514" s="58" t="s">
        <v>9005</v>
      </c>
      <c r="H514" s="8" t="s">
        <v>10329</v>
      </c>
    </row>
    <row r="515" spans="3:8" ht="15" customHeight="1" x14ac:dyDescent="0.25">
      <c r="C515" s="52" t="s">
        <v>996</v>
      </c>
      <c r="D515" s="56" t="s">
        <v>348</v>
      </c>
      <c r="F515" s="58" t="s">
        <v>8066</v>
      </c>
      <c r="G515" s="58" t="s">
        <v>9006</v>
      </c>
      <c r="H515" s="8" t="s">
        <v>10330</v>
      </c>
    </row>
    <row r="516" spans="3:8" ht="15" customHeight="1" x14ac:dyDescent="0.25">
      <c r="C516" s="52" t="s">
        <v>997</v>
      </c>
      <c r="D516" s="56" t="s">
        <v>497</v>
      </c>
      <c r="F516" s="58" t="s">
        <v>7996</v>
      </c>
      <c r="G516" s="58" t="s">
        <v>9007</v>
      </c>
      <c r="H516" s="8" t="s">
        <v>10331</v>
      </c>
    </row>
    <row r="517" spans="3:8" ht="15" customHeight="1" x14ac:dyDescent="0.25">
      <c r="C517" s="52" t="s">
        <v>998</v>
      </c>
      <c r="D517" s="56" t="s">
        <v>579</v>
      </c>
      <c r="F517" s="58" t="s">
        <v>7974</v>
      </c>
      <c r="G517" s="58" t="s">
        <v>9008</v>
      </c>
      <c r="H517" s="8" t="s">
        <v>10332</v>
      </c>
    </row>
    <row r="518" spans="3:8" ht="15" customHeight="1" x14ac:dyDescent="0.25">
      <c r="C518" s="52" t="s">
        <v>999</v>
      </c>
      <c r="D518" s="56" t="s">
        <v>1000</v>
      </c>
      <c r="F518" s="58" t="s">
        <v>8155</v>
      </c>
      <c r="G518" s="58" t="s">
        <v>9009</v>
      </c>
      <c r="H518" s="8" t="s">
        <v>10333</v>
      </c>
    </row>
    <row r="519" spans="3:8" ht="15" customHeight="1" x14ac:dyDescent="0.25">
      <c r="C519" s="52" t="s">
        <v>1001</v>
      </c>
      <c r="D519" s="56" t="s">
        <v>416</v>
      </c>
      <c r="F519" s="58" t="s">
        <v>8157</v>
      </c>
      <c r="G519" s="58" t="s">
        <v>9010</v>
      </c>
      <c r="H519" s="8" t="s">
        <v>10334</v>
      </c>
    </row>
    <row r="520" spans="3:8" ht="15" customHeight="1" x14ac:dyDescent="0.25">
      <c r="C520" s="52" t="s">
        <v>1002</v>
      </c>
      <c r="D520" s="56" t="s">
        <v>344</v>
      </c>
      <c r="F520" s="58" t="s">
        <v>7962</v>
      </c>
      <c r="G520" s="58" t="s">
        <v>9011</v>
      </c>
      <c r="H520" s="8" t="s">
        <v>10335</v>
      </c>
    </row>
    <row r="521" spans="3:8" ht="15" customHeight="1" x14ac:dyDescent="0.25">
      <c r="C521" s="52" t="s">
        <v>1003</v>
      </c>
      <c r="D521" s="56" t="s">
        <v>1004</v>
      </c>
      <c r="F521" s="58" t="s">
        <v>8070</v>
      </c>
      <c r="G521" s="58" t="s">
        <v>9012</v>
      </c>
      <c r="H521" s="8" t="s">
        <v>10336</v>
      </c>
    </row>
    <row r="522" spans="3:8" ht="15" customHeight="1" x14ac:dyDescent="0.25">
      <c r="C522" s="52" t="s">
        <v>1005</v>
      </c>
      <c r="D522" s="56" t="s">
        <v>384</v>
      </c>
      <c r="F522" s="58" t="s">
        <v>8016</v>
      </c>
      <c r="G522" s="58" t="s">
        <v>9013</v>
      </c>
      <c r="H522" s="8" t="s">
        <v>10337</v>
      </c>
    </row>
    <row r="523" spans="3:8" ht="15" customHeight="1" x14ac:dyDescent="0.25">
      <c r="C523" s="52" t="s">
        <v>1006</v>
      </c>
      <c r="D523" s="56" t="s">
        <v>386</v>
      </c>
      <c r="F523" s="58" t="s">
        <v>8160</v>
      </c>
      <c r="G523" s="58" t="s">
        <v>9014</v>
      </c>
      <c r="H523" s="8" t="s">
        <v>10338</v>
      </c>
    </row>
    <row r="524" spans="3:8" ht="15" customHeight="1" x14ac:dyDescent="0.25">
      <c r="C524" s="52" t="s">
        <v>1007</v>
      </c>
      <c r="D524" s="56" t="s">
        <v>430</v>
      </c>
      <c r="F524" s="58" t="s">
        <v>8054</v>
      </c>
      <c r="G524" s="58" t="s">
        <v>9015</v>
      </c>
      <c r="H524" s="8" t="s">
        <v>10339</v>
      </c>
    </row>
    <row r="525" spans="3:8" ht="15" customHeight="1" x14ac:dyDescent="0.25">
      <c r="C525" s="52" t="s">
        <v>1008</v>
      </c>
      <c r="D525" s="56" t="s">
        <v>1009</v>
      </c>
      <c r="F525" s="58" t="s">
        <v>7990</v>
      </c>
      <c r="G525" s="58" t="s">
        <v>9016</v>
      </c>
      <c r="H525" s="8" t="s">
        <v>10340</v>
      </c>
    </row>
    <row r="526" spans="3:8" ht="15" customHeight="1" x14ac:dyDescent="0.25">
      <c r="C526" s="52" t="s">
        <v>1010</v>
      </c>
      <c r="D526" s="56" t="s">
        <v>366</v>
      </c>
      <c r="F526" s="58" t="s">
        <v>8048</v>
      </c>
      <c r="G526" s="58" t="s">
        <v>9017</v>
      </c>
      <c r="H526" s="8" t="s">
        <v>10341</v>
      </c>
    </row>
    <row r="527" spans="3:8" ht="15" customHeight="1" x14ac:dyDescent="0.25">
      <c r="C527" s="52" t="s">
        <v>1011</v>
      </c>
      <c r="D527" s="56" t="s">
        <v>408</v>
      </c>
      <c r="F527" s="58" t="s">
        <v>8072</v>
      </c>
      <c r="G527" s="58" t="s">
        <v>9018</v>
      </c>
      <c r="H527" s="8" t="s">
        <v>10342</v>
      </c>
    </row>
    <row r="528" spans="3:8" ht="15" customHeight="1" x14ac:dyDescent="0.25">
      <c r="C528" s="52" t="s">
        <v>1012</v>
      </c>
      <c r="D528" s="56" t="s">
        <v>573</v>
      </c>
      <c r="F528" s="58" t="s">
        <v>8163</v>
      </c>
      <c r="G528" s="58" t="s">
        <v>9019</v>
      </c>
      <c r="H528" s="8" t="s">
        <v>10343</v>
      </c>
    </row>
    <row r="529" spans="3:8" ht="15" customHeight="1" x14ac:dyDescent="0.25">
      <c r="C529" s="52" t="s">
        <v>1013</v>
      </c>
      <c r="D529" s="56" t="s">
        <v>703</v>
      </c>
      <c r="F529" s="58" t="s">
        <v>8014</v>
      </c>
      <c r="G529" s="58" t="s">
        <v>9020</v>
      </c>
      <c r="H529" s="8" t="s">
        <v>10344</v>
      </c>
    </row>
    <row r="530" spans="3:8" ht="15" customHeight="1" x14ac:dyDescent="0.25">
      <c r="C530" s="52" t="s">
        <v>1014</v>
      </c>
      <c r="D530" s="56" t="s">
        <v>376</v>
      </c>
      <c r="F530" s="58" t="s">
        <v>8064</v>
      </c>
      <c r="G530" s="58" t="s">
        <v>9021</v>
      </c>
      <c r="H530" s="8" t="s">
        <v>10345</v>
      </c>
    </row>
    <row r="531" spans="3:8" ht="15" customHeight="1" x14ac:dyDescent="0.25">
      <c r="C531" s="52" t="s">
        <v>1015</v>
      </c>
      <c r="D531" s="56" t="s">
        <v>1016</v>
      </c>
      <c r="F531" s="58" t="s">
        <v>7984</v>
      </c>
      <c r="G531" s="58" t="s">
        <v>9022</v>
      </c>
      <c r="H531" s="8" t="s">
        <v>10346</v>
      </c>
    </row>
    <row r="532" spans="3:8" ht="15" customHeight="1" x14ac:dyDescent="0.25">
      <c r="C532" s="52" t="s">
        <v>1017</v>
      </c>
      <c r="D532" s="56" t="s">
        <v>817</v>
      </c>
      <c r="F532" s="58" t="s">
        <v>8166</v>
      </c>
      <c r="G532" s="58" t="s">
        <v>9023</v>
      </c>
      <c r="H532" s="8" t="s">
        <v>10347</v>
      </c>
    </row>
    <row r="533" spans="3:8" ht="15" customHeight="1" x14ac:dyDescent="0.25">
      <c r="C533" s="52" t="s">
        <v>1018</v>
      </c>
      <c r="D533" s="56" t="s">
        <v>1019</v>
      </c>
      <c r="F533" s="58" t="s">
        <v>8168</v>
      </c>
      <c r="G533" s="58" t="s">
        <v>9024</v>
      </c>
      <c r="H533" s="8" t="s">
        <v>10348</v>
      </c>
    </row>
    <row r="534" spans="3:8" ht="15" customHeight="1" x14ac:dyDescent="0.25">
      <c r="C534" s="52" t="s">
        <v>1020</v>
      </c>
      <c r="D534" s="56" t="s">
        <v>292</v>
      </c>
      <c r="F534" s="58" t="s">
        <v>8170</v>
      </c>
      <c r="G534" s="58" t="s">
        <v>9025</v>
      </c>
      <c r="H534" s="8" t="s">
        <v>10349</v>
      </c>
    </row>
    <row r="535" spans="3:8" ht="15" customHeight="1" x14ac:dyDescent="0.25">
      <c r="C535" s="52" t="s">
        <v>1021</v>
      </c>
      <c r="D535" s="56" t="s">
        <v>382</v>
      </c>
      <c r="F535" s="58" t="s">
        <v>8092</v>
      </c>
      <c r="G535" s="58" t="s">
        <v>9026</v>
      </c>
      <c r="H535" s="8" t="s">
        <v>10350</v>
      </c>
    </row>
    <row r="536" spans="3:8" ht="15" customHeight="1" x14ac:dyDescent="0.25">
      <c r="C536" s="52" t="s">
        <v>1022</v>
      </c>
      <c r="D536" s="56" t="s">
        <v>424</v>
      </c>
      <c r="F536" s="58" t="s">
        <v>7992</v>
      </c>
      <c r="G536" s="58" t="s">
        <v>9027</v>
      </c>
      <c r="H536" s="8" t="s">
        <v>10351</v>
      </c>
    </row>
    <row r="537" spans="3:8" ht="15" customHeight="1" x14ac:dyDescent="0.25">
      <c r="C537" s="52" t="s">
        <v>1023</v>
      </c>
      <c r="D537" s="56" t="s">
        <v>436</v>
      </c>
      <c r="F537" s="58" t="s">
        <v>8174</v>
      </c>
      <c r="G537" s="58" t="s">
        <v>9028</v>
      </c>
      <c r="H537" s="8" t="s">
        <v>10352</v>
      </c>
    </row>
    <row r="538" spans="3:8" ht="15" customHeight="1" x14ac:dyDescent="0.25">
      <c r="C538" s="52" t="s">
        <v>1024</v>
      </c>
      <c r="D538" s="56" t="s">
        <v>1025</v>
      </c>
      <c r="F538" s="58" t="s">
        <v>7980</v>
      </c>
      <c r="G538" s="58" t="s">
        <v>9029</v>
      </c>
      <c r="H538" s="8" t="s">
        <v>10353</v>
      </c>
    </row>
    <row r="539" spans="3:8" ht="15" customHeight="1" x14ac:dyDescent="0.25">
      <c r="C539" s="52" t="s">
        <v>1026</v>
      </c>
      <c r="D539" s="56" t="s">
        <v>564</v>
      </c>
      <c r="F539" s="58" t="s">
        <v>8176</v>
      </c>
      <c r="G539" s="58" t="s">
        <v>9030</v>
      </c>
      <c r="H539" s="8" t="s">
        <v>10354</v>
      </c>
    </row>
    <row r="540" spans="3:8" ht="15" customHeight="1" x14ac:dyDescent="0.25">
      <c r="C540" s="52" t="s">
        <v>1027</v>
      </c>
      <c r="D540" s="56" t="s">
        <v>442</v>
      </c>
      <c r="F540" s="58" t="s">
        <v>8076</v>
      </c>
      <c r="G540" s="58" t="s">
        <v>9031</v>
      </c>
      <c r="H540" s="8" t="s">
        <v>10355</v>
      </c>
    </row>
    <row r="541" spans="3:8" ht="15" customHeight="1" x14ac:dyDescent="0.25">
      <c r="C541" s="52" t="s">
        <v>1028</v>
      </c>
      <c r="D541" s="56" t="s">
        <v>849</v>
      </c>
      <c r="F541" s="58" t="s">
        <v>8179</v>
      </c>
      <c r="G541" s="58" t="s">
        <v>9032</v>
      </c>
      <c r="H541" s="8" t="s">
        <v>10356</v>
      </c>
    </row>
    <row r="542" spans="3:8" ht="15" customHeight="1" x14ac:dyDescent="0.25">
      <c r="C542" s="52" t="s">
        <v>1029</v>
      </c>
      <c r="D542" s="56" t="s">
        <v>742</v>
      </c>
      <c r="F542" s="58" t="s">
        <v>8060</v>
      </c>
      <c r="G542" s="58" t="s">
        <v>9033</v>
      </c>
      <c r="H542" s="8" t="s">
        <v>10357</v>
      </c>
    </row>
    <row r="543" spans="3:8" ht="15" customHeight="1" x14ac:dyDescent="0.25">
      <c r="C543" s="52" t="s">
        <v>1030</v>
      </c>
      <c r="D543" s="56" t="s">
        <v>521</v>
      </c>
      <c r="F543" s="58" t="s">
        <v>7988</v>
      </c>
      <c r="G543" s="58" t="s">
        <v>9034</v>
      </c>
      <c r="H543" s="8" t="s">
        <v>10358</v>
      </c>
    </row>
    <row r="544" spans="3:8" ht="15" customHeight="1" x14ac:dyDescent="0.25">
      <c r="C544" s="52" t="s">
        <v>1031</v>
      </c>
      <c r="D544" s="56" t="s">
        <v>350</v>
      </c>
      <c r="F544" s="58" t="s">
        <v>8183</v>
      </c>
      <c r="G544" s="58" t="s">
        <v>9035</v>
      </c>
      <c r="H544" s="8" t="s">
        <v>10359</v>
      </c>
    </row>
    <row r="545" spans="3:8" ht="15" customHeight="1" x14ac:dyDescent="0.25">
      <c r="C545" s="52" t="s">
        <v>1032</v>
      </c>
      <c r="D545" s="56" t="s">
        <v>495</v>
      </c>
      <c r="F545" s="58" t="s">
        <v>8028</v>
      </c>
      <c r="G545" s="58" t="s">
        <v>9036</v>
      </c>
      <c r="H545" s="8" t="s">
        <v>10360</v>
      </c>
    </row>
    <row r="546" spans="3:8" ht="15" customHeight="1" x14ac:dyDescent="0.25">
      <c r="C546" s="52" t="s">
        <v>1033</v>
      </c>
      <c r="D546" s="56" t="s">
        <v>582</v>
      </c>
      <c r="F546" s="58" t="s">
        <v>8044</v>
      </c>
      <c r="G546" s="58" t="s">
        <v>9037</v>
      </c>
      <c r="H546" s="8" t="s">
        <v>10361</v>
      </c>
    </row>
    <row r="547" spans="3:8" ht="15" customHeight="1" x14ac:dyDescent="0.25">
      <c r="C547" s="52" t="s">
        <v>1034</v>
      </c>
      <c r="D547" s="56" t="s">
        <v>1035</v>
      </c>
      <c r="F547" s="58" t="s">
        <v>7966</v>
      </c>
      <c r="G547" s="58" t="s">
        <v>9038</v>
      </c>
      <c r="H547" s="8" t="s">
        <v>10362</v>
      </c>
    </row>
    <row r="548" spans="3:8" ht="15" customHeight="1" x14ac:dyDescent="0.25">
      <c r="C548" s="52" t="s">
        <v>1036</v>
      </c>
      <c r="D548" s="56" t="s">
        <v>538</v>
      </c>
      <c r="F548" s="58" t="s">
        <v>8030</v>
      </c>
      <c r="G548" s="58" t="s">
        <v>9039</v>
      </c>
      <c r="H548" s="8" t="s">
        <v>10363</v>
      </c>
    </row>
    <row r="549" spans="3:8" ht="15" customHeight="1" x14ac:dyDescent="0.25">
      <c r="C549" s="52" t="s">
        <v>1037</v>
      </c>
      <c r="D549" s="56" t="s">
        <v>872</v>
      </c>
      <c r="F549" s="58" t="s">
        <v>7950</v>
      </c>
      <c r="G549" s="58" t="s">
        <v>9040</v>
      </c>
      <c r="H549" s="8" t="s">
        <v>10364</v>
      </c>
    </row>
    <row r="550" spans="3:8" ht="15" customHeight="1" x14ac:dyDescent="0.25">
      <c r="C550" s="52" t="s">
        <v>1038</v>
      </c>
      <c r="D550" s="56" t="s">
        <v>310</v>
      </c>
      <c r="F550" s="58" t="s">
        <v>7954</v>
      </c>
      <c r="G550" s="58" t="s">
        <v>9041</v>
      </c>
      <c r="H550" s="8" t="s">
        <v>10365</v>
      </c>
    </row>
    <row r="551" spans="3:8" ht="15" customHeight="1" x14ac:dyDescent="0.25">
      <c r="C551" s="52" t="s">
        <v>1039</v>
      </c>
      <c r="D551" s="56" t="s">
        <v>338</v>
      </c>
      <c r="F551" s="58" t="s">
        <v>8074</v>
      </c>
      <c r="G551" s="58" t="s">
        <v>9042</v>
      </c>
      <c r="H551" s="8" t="s">
        <v>10366</v>
      </c>
    </row>
    <row r="552" spans="3:8" ht="15" customHeight="1" x14ac:dyDescent="0.25">
      <c r="C552" s="52" t="s">
        <v>1040</v>
      </c>
      <c r="D552" s="56" t="s">
        <v>588</v>
      </c>
      <c r="F552" s="58" t="s">
        <v>7940</v>
      </c>
      <c r="G552" s="58" t="s">
        <v>9043</v>
      </c>
      <c r="H552" s="8" t="s">
        <v>10367</v>
      </c>
    </row>
    <row r="553" spans="3:8" ht="15" customHeight="1" x14ac:dyDescent="0.25">
      <c r="C553" s="52" t="s">
        <v>1041</v>
      </c>
      <c r="D553" s="56" t="s">
        <v>528</v>
      </c>
      <c r="F553" s="58" t="s">
        <v>8002</v>
      </c>
      <c r="G553" s="58" t="s">
        <v>9044</v>
      </c>
      <c r="H553" s="8" t="s">
        <v>10368</v>
      </c>
    </row>
    <row r="554" spans="3:8" ht="15" customHeight="1" x14ac:dyDescent="0.25">
      <c r="C554" s="52" t="s">
        <v>1042</v>
      </c>
      <c r="D554" s="56" t="s">
        <v>374</v>
      </c>
      <c r="F554" s="58" t="s">
        <v>8010</v>
      </c>
      <c r="G554" s="58" t="s">
        <v>9045</v>
      </c>
      <c r="H554" s="8" t="s">
        <v>10369</v>
      </c>
    </row>
    <row r="555" spans="3:8" ht="15" customHeight="1" x14ac:dyDescent="0.25">
      <c r="C555" s="52" t="s">
        <v>1043</v>
      </c>
      <c r="D555" s="56" t="s">
        <v>390</v>
      </c>
      <c r="F555" s="58" t="s">
        <v>8008</v>
      </c>
      <c r="G555" s="58" t="s">
        <v>9046</v>
      </c>
      <c r="H555" s="8" t="s">
        <v>10370</v>
      </c>
    </row>
    <row r="556" spans="3:8" ht="15" customHeight="1" x14ac:dyDescent="0.25">
      <c r="C556" s="52" t="s">
        <v>1044</v>
      </c>
      <c r="D556" s="56" t="s">
        <v>452</v>
      </c>
      <c r="F556" s="58" t="s">
        <v>8082</v>
      </c>
      <c r="G556" s="58" t="s">
        <v>9047</v>
      </c>
      <c r="H556" s="8" t="s">
        <v>10371</v>
      </c>
    </row>
    <row r="557" spans="3:8" ht="15" customHeight="1" x14ac:dyDescent="0.25">
      <c r="C557" s="52" t="s">
        <v>1045</v>
      </c>
      <c r="D557" s="56" t="s">
        <v>316</v>
      </c>
      <c r="F557" s="58" t="s">
        <v>8058</v>
      </c>
      <c r="G557" s="58" t="s">
        <v>9048</v>
      </c>
      <c r="H557" s="8" t="s">
        <v>10372</v>
      </c>
    </row>
    <row r="558" spans="3:8" ht="15" customHeight="1" x14ac:dyDescent="0.25">
      <c r="C558" s="52" t="s">
        <v>1046</v>
      </c>
      <c r="D558" s="56" t="s">
        <v>302</v>
      </c>
      <c r="F558" s="58" t="s">
        <v>7976</v>
      </c>
      <c r="G558" s="58" t="s">
        <v>9049</v>
      </c>
      <c r="H558" s="8" t="s">
        <v>10373</v>
      </c>
    </row>
    <row r="559" spans="3:8" ht="15" customHeight="1" x14ac:dyDescent="0.25">
      <c r="C559" s="52" t="s">
        <v>1047</v>
      </c>
      <c r="D559" s="56" t="s">
        <v>342</v>
      </c>
      <c r="F559" s="58" t="s">
        <v>8100</v>
      </c>
      <c r="G559" s="58" t="s">
        <v>9050</v>
      </c>
      <c r="H559" s="8" t="s">
        <v>10374</v>
      </c>
    </row>
    <row r="560" spans="3:8" ht="15" customHeight="1" x14ac:dyDescent="0.25">
      <c r="C560" s="52" t="s">
        <v>1048</v>
      </c>
      <c r="D560" s="56" t="s">
        <v>304</v>
      </c>
      <c r="F560" s="58" t="s">
        <v>8042</v>
      </c>
      <c r="G560" s="58" t="s">
        <v>9051</v>
      </c>
      <c r="H560" s="8" t="s">
        <v>10375</v>
      </c>
    </row>
    <row r="561" spans="3:8" ht="15" customHeight="1" x14ac:dyDescent="0.25">
      <c r="C561" s="52" t="s">
        <v>1049</v>
      </c>
      <c r="D561" s="56" t="s">
        <v>410</v>
      </c>
      <c r="F561" s="58" t="s">
        <v>7978</v>
      </c>
      <c r="G561" s="58" t="s">
        <v>9052</v>
      </c>
      <c r="H561" s="8" t="s">
        <v>10376</v>
      </c>
    </row>
    <row r="562" spans="3:8" ht="15" customHeight="1" x14ac:dyDescent="0.25">
      <c r="C562" s="52" t="s">
        <v>1050</v>
      </c>
      <c r="D562" s="56" t="s">
        <v>432</v>
      </c>
      <c r="F562" s="58" t="s">
        <v>7958</v>
      </c>
      <c r="G562" s="58" t="s">
        <v>9053</v>
      </c>
      <c r="H562" s="8" t="s">
        <v>10377</v>
      </c>
    </row>
    <row r="563" spans="3:8" ht="15" customHeight="1" x14ac:dyDescent="0.25">
      <c r="C563" s="52" t="s">
        <v>1051</v>
      </c>
      <c r="D563" s="56" t="s">
        <v>322</v>
      </c>
      <c r="F563" s="58" t="s">
        <v>8052</v>
      </c>
      <c r="G563" s="58" t="s">
        <v>9054</v>
      </c>
      <c r="H563" s="8" t="s">
        <v>10378</v>
      </c>
    </row>
    <row r="564" spans="3:8" ht="15" customHeight="1" x14ac:dyDescent="0.25">
      <c r="C564" s="52" t="s">
        <v>1052</v>
      </c>
      <c r="D564" s="56" t="s">
        <v>306</v>
      </c>
      <c r="F564" s="58" t="s">
        <v>7982</v>
      </c>
      <c r="G564" s="58" t="s">
        <v>9055</v>
      </c>
      <c r="H564" s="8" t="s">
        <v>10379</v>
      </c>
    </row>
    <row r="565" spans="3:8" ht="15" customHeight="1" x14ac:dyDescent="0.25">
      <c r="C565" s="52" t="s">
        <v>1053</v>
      </c>
      <c r="D565" s="56" t="s">
        <v>799</v>
      </c>
      <c r="F565" s="58" t="s">
        <v>8201</v>
      </c>
      <c r="G565" s="58" t="s">
        <v>9056</v>
      </c>
      <c r="H565" s="8" t="s">
        <v>10380</v>
      </c>
    </row>
    <row r="566" spans="3:8" ht="15" customHeight="1" x14ac:dyDescent="0.25">
      <c r="C566" s="52" t="s">
        <v>1054</v>
      </c>
      <c r="D566" s="56" t="s">
        <v>458</v>
      </c>
      <c r="F566" s="58" t="s">
        <v>8004</v>
      </c>
      <c r="G566" s="58" t="s">
        <v>9057</v>
      </c>
      <c r="H566" s="8" t="s">
        <v>10381</v>
      </c>
    </row>
    <row r="567" spans="3:8" ht="15" customHeight="1" x14ac:dyDescent="0.25">
      <c r="C567" s="52" t="s">
        <v>1055</v>
      </c>
      <c r="D567" s="56" t="s">
        <v>458</v>
      </c>
      <c r="F567" s="58" t="s">
        <v>7952</v>
      </c>
      <c r="G567" s="58" t="s">
        <v>9058</v>
      </c>
      <c r="H567" s="8" t="s">
        <v>10382</v>
      </c>
    </row>
    <row r="568" spans="3:8" ht="15" customHeight="1" x14ac:dyDescent="0.25">
      <c r="C568" s="52" t="s">
        <v>1056</v>
      </c>
      <c r="D568" s="56" t="s">
        <v>461</v>
      </c>
      <c r="F568" s="58" t="s">
        <v>8204</v>
      </c>
      <c r="G568" s="58" t="s">
        <v>9059</v>
      </c>
      <c r="H568" s="8" t="s">
        <v>10383</v>
      </c>
    </row>
    <row r="569" spans="3:8" ht="15" customHeight="1" x14ac:dyDescent="0.25">
      <c r="C569" s="52" t="s">
        <v>1057</v>
      </c>
      <c r="D569" s="56" t="s">
        <v>463</v>
      </c>
      <c r="F569" s="58" t="s">
        <v>8206</v>
      </c>
      <c r="G569" s="58" t="s">
        <v>9060</v>
      </c>
      <c r="H569" s="8" t="s">
        <v>10384</v>
      </c>
    </row>
    <row r="570" spans="3:8" ht="15" customHeight="1" x14ac:dyDescent="0.25">
      <c r="C570" s="52" t="s">
        <v>1058</v>
      </c>
      <c r="D570" s="56" t="s">
        <v>465</v>
      </c>
      <c r="F570" s="58" t="s">
        <v>8018</v>
      </c>
      <c r="G570" s="58" t="s">
        <v>9061</v>
      </c>
      <c r="H570" s="8" t="s">
        <v>10385</v>
      </c>
    </row>
    <row r="571" spans="3:8" ht="15" customHeight="1" x14ac:dyDescent="0.25">
      <c r="C571" s="52" t="s">
        <v>1059</v>
      </c>
      <c r="D571" s="56" t="s">
        <v>467</v>
      </c>
      <c r="F571" s="58" t="s">
        <v>8034</v>
      </c>
      <c r="G571" s="58" t="s">
        <v>9062</v>
      </c>
      <c r="H571" s="8" t="s">
        <v>10386</v>
      </c>
    </row>
    <row r="572" spans="3:8" ht="15" customHeight="1" x14ac:dyDescent="0.25">
      <c r="C572" s="52" t="s">
        <v>1060</v>
      </c>
      <c r="D572" s="56" t="s">
        <v>469</v>
      </c>
      <c r="F572" s="58" t="s">
        <v>8208</v>
      </c>
      <c r="G572" s="58" t="s">
        <v>9063</v>
      </c>
      <c r="H572" s="8" t="s">
        <v>10387</v>
      </c>
    </row>
    <row r="573" spans="3:8" ht="15" customHeight="1" x14ac:dyDescent="0.25">
      <c r="C573" s="52" t="s">
        <v>1061</v>
      </c>
      <c r="D573" s="56" t="s">
        <v>471</v>
      </c>
      <c r="F573" s="58" t="s">
        <v>8020</v>
      </c>
      <c r="G573" s="58" t="s">
        <v>9064</v>
      </c>
      <c r="H573" s="8" t="s">
        <v>10388</v>
      </c>
    </row>
    <row r="574" spans="3:8" ht="15" customHeight="1" x14ac:dyDescent="0.25">
      <c r="C574" s="52" t="s">
        <v>1062</v>
      </c>
      <c r="D574" s="56" t="s">
        <v>473</v>
      </c>
      <c r="F574" s="58" t="s">
        <v>8040</v>
      </c>
      <c r="G574" s="58" t="s">
        <v>9065</v>
      </c>
      <c r="H574" s="8" t="s">
        <v>10389</v>
      </c>
    </row>
    <row r="575" spans="3:8" ht="15" customHeight="1" x14ac:dyDescent="0.25">
      <c r="C575" s="52" t="s">
        <v>1063</v>
      </c>
      <c r="D575" s="56" t="s">
        <v>473</v>
      </c>
      <c r="F575" s="58" t="s">
        <v>7972</v>
      </c>
      <c r="G575" s="58" t="s">
        <v>9066</v>
      </c>
      <c r="H575" s="8" t="s">
        <v>10390</v>
      </c>
    </row>
    <row r="576" spans="3:8" ht="15" customHeight="1" x14ac:dyDescent="0.25">
      <c r="C576" s="52" t="s">
        <v>1064</v>
      </c>
      <c r="D576" s="56" t="s">
        <v>34</v>
      </c>
      <c r="F576" s="58" t="s">
        <v>8212</v>
      </c>
      <c r="G576" s="58" t="s">
        <v>9067</v>
      </c>
      <c r="H576" s="8" t="s">
        <v>10391</v>
      </c>
    </row>
    <row r="577" spans="3:8" ht="15" customHeight="1" x14ac:dyDescent="0.25">
      <c r="C577" s="52" t="s">
        <v>1065</v>
      </c>
      <c r="D577" s="56" t="s">
        <v>34</v>
      </c>
      <c r="F577" s="58" t="s">
        <v>8214</v>
      </c>
      <c r="G577" s="58" t="s">
        <v>9068</v>
      </c>
      <c r="H577" s="8" t="s">
        <v>10392</v>
      </c>
    </row>
    <row r="578" spans="3:8" ht="15" customHeight="1" x14ac:dyDescent="0.25">
      <c r="C578" s="52" t="s">
        <v>1066</v>
      </c>
      <c r="D578" s="56" t="s">
        <v>418</v>
      </c>
      <c r="E578" s="56"/>
      <c r="F578" s="58" t="s">
        <v>8216</v>
      </c>
      <c r="G578" s="58" t="s">
        <v>9069</v>
      </c>
      <c r="H578" s="8" t="s">
        <v>10393</v>
      </c>
    </row>
    <row r="579" spans="3:8" ht="15" customHeight="1" x14ac:dyDescent="0.25">
      <c r="C579" s="52" t="s">
        <v>1067</v>
      </c>
      <c r="D579" s="56" t="s">
        <v>436</v>
      </c>
      <c r="E579" s="56"/>
      <c r="F579" s="58" t="s">
        <v>8218</v>
      </c>
      <c r="G579" s="58" t="s">
        <v>9070</v>
      </c>
      <c r="H579" s="8" t="s">
        <v>10394</v>
      </c>
    </row>
    <row r="580" spans="3:8" ht="15" customHeight="1" x14ac:dyDescent="0.25">
      <c r="C580" s="52" t="s">
        <v>1068</v>
      </c>
      <c r="D580" s="56" t="s">
        <v>300</v>
      </c>
      <c r="E580" s="56"/>
      <c r="F580" s="58" t="s">
        <v>8220</v>
      </c>
      <c r="G580" s="58" t="s">
        <v>9071</v>
      </c>
      <c r="H580" s="8" t="s">
        <v>10395</v>
      </c>
    </row>
    <row r="581" spans="3:8" ht="15" customHeight="1" x14ac:dyDescent="0.25">
      <c r="C581" s="52" t="s">
        <v>1069</v>
      </c>
      <c r="D581" s="56" t="s">
        <v>388</v>
      </c>
      <c r="E581" s="56"/>
      <c r="F581" s="58" t="s">
        <v>8096</v>
      </c>
      <c r="G581" s="58" t="s">
        <v>9072</v>
      </c>
      <c r="H581" s="8" t="s">
        <v>10396</v>
      </c>
    </row>
    <row r="582" spans="3:8" ht="15" customHeight="1" x14ac:dyDescent="0.25">
      <c r="C582" s="52" t="s">
        <v>1070</v>
      </c>
      <c r="D582" s="56" t="s">
        <v>412</v>
      </c>
      <c r="E582" s="56"/>
      <c r="F582" s="58" t="s">
        <v>8026</v>
      </c>
      <c r="G582" s="58" t="s">
        <v>9073</v>
      </c>
      <c r="H582" s="8" t="s">
        <v>10397</v>
      </c>
    </row>
    <row r="583" spans="3:8" ht="15" customHeight="1" x14ac:dyDescent="0.25">
      <c r="C583" s="52" t="s">
        <v>1071</v>
      </c>
      <c r="D583" s="56" t="s">
        <v>298</v>
      </c>
      <c r="E583" s="56"/>
      <c r="F583" s="58" t="s">
        <v>8068</v>
      </c>
      <c r="G583" s="58" t="s">
        <v>9074</v>
      </c>
      <c r="H583" s="8" t="s">
        <v>10398</v>
      </c>
    </row>
    <row r="584" spans="3:8" ht="15" customHeight="1" x14ac:dyDescent="0.25">
      <c r="C584" s="52" t="s">
        <v>1072</v>
      </c>
      <c r="D584" s="56" t="s">
        <v>726</v>
      </c>
      <c r="E584" s="56"/>
      <c r="F584" s="58" t="s">
        <v>7936</v>
      </c>
      <c r="G584" s="58" t="s">
        <v>9075</v>
      </c>
      <c r="H584" s="8" t="s">
        <v>10399</v>
      </c>
    </row>
    <row r="585" spans="3:8" ht="15" customHeight="1" x14ac:dyDescent="0.25">
      <c r="C585" s="52" t="s">
        <v>1073</v>
      </c>
      <c r="D585" s="56" t="s">
        <v>450</v>
      </c>
      <c r="E585" s="56"/>
      <c r="F585" s="58" t="s">
        <v>7960</v>
      </c>
      <c r="G585" s="58" t="s">
        <v>9076</v>
      </c>
      <c r="H585" s="8" t="s">
        <v>10400</v>
      </c>
    </row>
    <row r="586" spans="3:8" ht="15" customHeight="1" x14ac:dyDescent="0.25">
      <c r="C586" s="52" t="s">
        <v>1074</v>
      </c>
      <c r="D586" s="56" t="s">
        <v>1025</v>
      </c>
      <c r="E586" s="56"/>
      <c r="F586" s="58" t="s">
        <v>8225</v>
      </c>
      <c r="G586" s="58" t="s">
        <v>9077</v>
      </c>
      <c r="H586" s="8" t="s">
        <v>10401</v>
      </c>
    </row>
    <row r="587" spans="3:8" ht="15" customHeight="1" x14ac:dyDescent="0.25">
      <c r="C587" s="52" t="s">
        <v>1075</v>
      </c>
      <c r="D587" s="56" t="s">
        <v>380</v>
      </c>
      <c r="E587" s="56"/>
      <c r="F587" s="58" t="s">
        <v>8000</v>
      </c>
      <c r="G587" s="58" t="s">
        <v>9078</v>
      </c>
      <c r="H587" s="8" t="s">
        <v>10402</v>
      </c>
    </row>
    <row r="588" spans="3:8" ht="15" customHeight="1" x14ac:dyDescent="0.25">
      <c r="C588" s="52" t="s">
        <v>1076</v>
      </c>
      <c r="D588" s="56" t="s">
        <v>354</v>
      </c>
      <c r="E588" s="56"/>
      <c r="F588" s="58" t="s">
        <v>2799</v>
      </c>
      <c r="G588" s="58" t="s">
        <v>9079</v>
      </c>
      <c r="H588" s="8" t="s">
        <v>10403</v>
      </c>
    </row>
    <row r="589" spans="3:8" ht="15" customHeight="1" x14ac:dyDescent="0.25">
      <c r="C589" s="52" t="s">
        <v>1077</v>
      </c>
      <c r="D589" s="56" t="s">
        <v>1078</v>
      </c>
      <c r="E589" s="56"/>
      <c r="F589" s="58" t="s">
        <v>2811</v>
      </c>
      <c r="G589" s="58" t="s">
        <v>9080</v>
      </c>
      <c r="H589" s="8" t="s">
        <v>10404</v>
      </c>
    </row>
    <row r="590" spans="3:8" ht="15" customHeight="1" x14ac:dyDescent="0.25">
      <c r="C590" s="52" t="s">
        <v>1079</v>
      </c>
      <c r="D590" s="55" t="s">
        <v>442</v>
      </c>
      <c r="E590" s="56"/>
      <c r="F590" s="58" t="s">
        <v>2787</v>
      </c>
      <c r="G590" s="58" t="s">
        <v>9081</v>
      </c>
      <c r="H590" s="8" t="s">
        <v>10405</v>
      </c>
    </row>
    <row r="591" spans="3:8" ht="15" customHeight="1" x14ac:dyDescent="0.25">
      <c r="C591" s="52" t="s">
        <v>1080</v>
      </c>
      <c r="D591" s="55" t="s">
        <v>434</v>
      </c>
      <c r="E591" s="56"/>
      <c r="F591" s="58" t="s">
        <v>2855</v>
      </c>
      <c r="G591" s="58" t="s">
        <v>9082</v>
      </c>
      <c r="H591" s="8" t="s">
        <v>10406</v>
      </c>
    </row>
    <row r="592" spans="3:8" ht="15" customHeight="1" x14ac:dyDescent="0.25">
      <c r="C592" s="52" t="s">
        <v>1081</v>
      </c>
      <c r="D592" s="55" t="s">
        <v>512</v>
      </c>
      <c r="E592" s="56"/>
      <c r="F592" s="58" t="s">
        <v>2909</v>
      </c>
      <c r="G592" s="58" t="s">
        <v>9083</v>
      </c>
      <c r="H592" s="8" t="s">
        <v>10407</v>
      </c>
    </row>
    <row r="593" spans="3:8" ht="15" customHeight="1" x14ac:dyDescent="0.25">
      <c r="C593" s="52" t="s">
        <v>1082</v>
      </c>
      <c r="D593" s="55" t="s">
        <v>479</v>
      </c>
      <c r="E593" s="56"/>
      <c r="F593" s="58" t="s">
        <v>2805</v>
      </c>
      <c r="G593" s="58" t="s">
        <v>9084</v>
      </c>
      <c r="H593" s="8" t="s">
        <v>10408</v>
      </c>
    </row>
    <row r="594" spans="3:8" ht="15" customHeight="1" x14ac:dyDescent="0.25">
      <c r="C594" s="52" t="s">
        <v>1083</v>
      </c>
      <c r="D594" s="55" t="s">
        <v>523</v>
      </c>
      <c r="E594" s="56"/>
      <c r="F594" s="58" t="s">
        <v>2869</v>
      </c>
      <c r="G594" s="58" t="s">
        <v>9085</v>
      </c>
      <c r="H594" s="8" t="s">
        <v>10409</v>
      </c>
    </row>
    <row r="595" spans="3:8" ht="15" customHeight="1" x14ac:dyDescent="0.25">
      <c r="C595" s="52" t="s">
        <v>1084</v>
      </c>
      <c r="D595" s="55" t="s">
        <v>536</v>
      </c>
      <c r="E595" s="56"/>
      <c r="F595" s="58" t="s">
        <v>2839</v>
      </c>
      <c r="G595" s="58" t="s">
        <v>9086</v>
      </c>
      <c r="H595" s="8" t="s">
        <v>10410</v>
      </c>
    </row>
    <row r="596" spans="3:8" ht="15" customHeight="1" x14ac:dyDescent="0.25">
      <c r="C596" s="52" t="s">
        <v>1085</v>
      </c>
      <c r="D596" s="55" t="s">
        <v>526</v>
      </c>
      <c r="E596" s="56"/>
      <c r="F596" s="58" t="s">
        <v>3012</v>
      </c>
      <c r="G596" s="58" t="s">
        <v>9087</v>
      </c>
      <c r="H596" s="8" t="s">
        <v>10411</v>
      </c>
    </row>
    <row r="597" spans="3:8" ht="15" customHeight="1" x14ac:dyDescent="0.25">
      <c r="C597" s="52" t="s">
        <v>1086</v>
      </c>
      <c r="D597" s="55" t="s">
        <v>1087</v>
      </c>
      <c r="E597" s="56"/>
      <c r="F597" s="58" t="s">
        <v>2929</v>
      </c>
      <c r="G597" s="58" t="s">
        <v>9088</v>
      </c>
      <c r="H597" s="8" t="s">
        <v>10412</v>
      </c>
    </row>
    <row r="598" spans="3:8" ht="15" customHeight="1" x14ac:dyDescent="0.25">
      <c r="C598" s="52" t="s">
        <v>1088</v>
      </c>
      <c r="D598" s="55" t="s">
        <v>507</v>
      </c>
      <c r="E598" s="56"/>
      <c r="F598" s="58" t="s">
        <v>3132</v>
      </c>
      <c r="G598" s="58" t="s">
        <v>9089</v>
      </c>
      <c r="H598" s="8" t="s">
        <v>10413</v>
      </c>
    </row>
    <row r="599" spans="3:8" ht="15" customHeight="1" x14ac:dyDescent="0.25">
      <c r="C599" s="52" t="s">
        <v>1089</v>
      </c>
      <c r="D599" s="55" t="s">
        <v>326</v>
      </c>
      <c r="E599" s="56"/>
      <c r="F599" s="58" t="s">
        <v>3056</v>
      </c>
      <c r="G599" s="58" t="s">
        <v>9090</v>
      </c>
      <c r="H599" s="8" t="s">
        <v>10414</v>
      </c>
    </row>
    <row r="600" spans="3:8" ht="15" customHeight="1" x14ac:dyDescent="0.25">
      <c r="C600" s="52" t="s">
        <v>1090</v>
      </c>
      <c r="D600" s="55" t="s">
        <v>510</v>
      </c>
      <c r="E600" s="56"/>
      <c r="F600" s="58" t="s">
        <v>3193</v>
      </c>
      <c r="G600" s="58" t="s">
        <v>9091</v>
      </c>
      <c r="H600" s="8" t="s">
        <v>10415</v>
      </c>
    </row>
    <row r="601" spans="3:8" ht="15" customHeight="1" x14ac:dyDescent="0.25">
      <c r="C601" s="52" t="s">
        <v>1091</v>
      </c>
      <c r="D601" s="55" t="s">
        <v>492</v>
      </c>
      <c r="E601" s="56"/>
      <c r="F601" s="58" t="s">
        <v>2967</v>
      </c>
      <c r="G601" s="58" t="s">
        <v>9092</v>
      </c>
      <c r="H601" s="8" t="s">
        <v>10416</v>
      </c>
    </row>
    <row r="602" spans="3:8" ht="15" customHeight="1" x14ac:dyDescent="0.25">
      <c r="C602" s="52" t="s">
        <v>1092</v>
      </c>
      <c r="D602" s="55" t="s">
        <v>1093</v>
      </c>
      <c r="E602" s="56"/>
      <c r="F602" s="58" t="s">
        <v>2861</v>
      </c>
      <c r="G602" s="58" t="s">
        <v>9093</v>
      </c>
      <c r="H602" s="8" t="s">
        <v>10417</v>
      </c>
    </row>
    <row r="603" spans="3:8" ht="15" customHeight="1" x14ac:dyDescent="0.25">
      <c r="C603" s="52" t="s">
        <v>1094</v>
      </c>
      <c r="D603" s="55" t="s">
        <v>750</v>
      </c>
      <c r="E603" s="56"/>
      <c r="F603" s="58" t="s">
        <v>3490</v>
      </c>
      <c r="G603" s="58" t="s">
        <v>9094</v>
      </c>
      <c r="H603" s="8" t="s">
        <v>10418</v>
      </c>
    </row>
    <row r="604" spans="3:8" ht="15" customHeight="1" x14ac:dyDescent="0.25">
      <c r="C604" s="52" t="s">
        <v>1095</v>
      </c>
      <c r="D604" s="55" t="s">
        <v>350</v>
      </c>
      <c r="E604" s="56"/>
      <c r="F604" s="58" t="s">
        <v>2853</v>
      </c>
      <c r="G604" s="58" t="s">
        <v>9095</v>
      </c>
      <c r="H604" s="8" t="s">
        <v>10419</v>
      </c>
    </row>
    <row r="605" spans="3:8" ht="15" customHeight="1" x14ac:dyDescent="0.25">
      <c r="C605" s="52" t="s">
        <v>1096</v>
      </c>
      <c r="D605" s="55" t="s">
        <v>342</v>
      </c>
      <c r="E605" s="56"/>
      <c r="F605" s="58" t="s">
        <v>2879</v>
      </c>
      <c r="G605" s="58" t="s">
        <v>9096</v>
      </c>
      <c r="H605" s="8" t="s">
        <v>10420</v>
      </c>
    </row>
    <row r="606" spans="3:8" ht="15" customHeight="1" x14ac:dyDescent="0.25">
      <c r="C606" s="52" t="s">
        <v>1097</v>
      </c>
      <c r="D606" s="55" t="s">
        <v>352</v>
      </c>
      <c r="E606" s="56"/>
      <c r="F606" s="58" t="s">
        <v>3980</v>
      </c>
      <c r="G606" s="58" t="s">
        <v>9097</v>
      </c>
      <c r="H606" s="8" t="s">
        <v>10421</v>
      </c>
    </row>
    <row r="607" spans="3:8" ht="15" customHeight="1" x14ac:dyDescent="0.25">
      <c r="C607" s="52" t="s">
        <v>1098</v>
      </c>
      <c r="D607" s="55" t="s">
        <v>542</v>
      </c>
      <c r="E607" s="56"/>
      <c r="F607" s="58" t="s">
        <v>3313</v>
      </c>
      <c r="G607" s="58" t="s">
        <v>9098</v>
      </c>
      <c r="H607" s="8" t="s">
        <v>10422</v>
      </c>
    </row>
    <row r="608" spans="3:8" ht="15" customHeight="1" x14ac:dyDescent="0.25">
      <c r="C608" s="52" t="s">
        <v>1099</v>
      </c>
      <c r="D608" s="55" t="s">
        <v>410</v>
      </c>
      <c r="E608" s="56"/>
      <c r="F608" s="58" t="s">
        <v>3982</v>
      </c>
      <c r="G608" s="58" t="s">
        <v>9099</v>
      </c>
      <c r="H608" s="8" t="s">
        <v>10423</v>
      </c>
    </row>
    <row r="609" spans="3:8" ht="15" customHeight="1" x14ac:dyDescent="0.25">
      <c r="C609" s="52" t="s">
        <v>1100</v>
      </c>
      <c r="D609" s="55" t="s">
        <v>514</v>
      </c>
      <c r="E609" s="56"/>
      <c r="F609" s="58" t="s">
        <v>2952</v>
      </c>
      <c r="G609" s="58" t="s">
        <v>9100</v>
      </c>
      <c r="H609" s="8" t="s">
        <v>10424</v>
      </c>
    </row>
    <row r="610" spans="3:8" ht="15" customHeight="1" x14ac:dyDescent="0.25">
      <c r="C610" s="52" t="s">
        <v>1101</v>
      </c>
      <c r="D610" s="55" t="s">
        <v>404</v>
      </c>
      <c r="E610" s="56"/>
      <c r="F610" s="58" t="s">
        <v>2777</v>
      </c>
      <c r="G610" s="58" t="s">
        <v>9101</v>
      </c>
      <c r="H610" s="8" t="s">
        <v>10425</v>
      </c>
    </row>
    <row r="611" spans="3:8" ht="15" customHeight="1" x14ac:dyDescent="0.25">
      <c r="C611" s="52" t="s">
        <v>1102</v>
      </c>
      <c r="D611" s="55" t="s">
        <v>420</v>
      </c>
      <c r="E611" s="56"/>
      <c r="F611" s="58" t="s">
        <v>2885</v>
      </c>
      <c r="G611" s="58" t="s">
        <v>9102</v>
      </c>
      <c r="H611" s="8" t="s">
        <v>10426</v>
      </c>
    </row>
    <row r="612" spans="3:8" ht="15" customHeight="1" x14ac:dyDescent="0.25">
      <c r="C612" s="52" t="s">
        <v>1103</v>
      </c>
      <c r="D612" s="55" t="s">
        <v>593</v>
      </c>
      <c r="E612" s="56"/>
      <c r="F612" s="58" t="s">
        <v>2819</v>
      </c>
      <c r="G612" s="58" t="s">
        <v>9103</v>
      </c>
      <c r="H612" s="8" t="s">
        <v>10427</v>
      </c>
    </row>
    <row r="613" spans="3:8" ht="15" customHeight="1" x14ac:dyDescent="0.25">
      <c r="C613" s="52" t="s">
        <v>1104</v>
      </c>
      <c r="D613" s="55" t="s">
        <v>448</v>
      </c>
      <c r="E613" s="56"/>
      <c r="F613" s="58" t="s">
        <v>2779</v>
      </c>
      <c r="G613" s="58" t="s">
        <v>9104</v>
      </c>
      <c r="H613" s="8" t="s">
        <v>10428</v>
      </c>
    </row>
    <row r="614" spans="3:8" ht="15" customHeight="1" x14ac:dyDescent="0.25">
      <c r="C614" s="52" t="s">
        <v>1105</v>
      </c>
      <c r="D614" s="55" t="s">
        <v>1106</v>
      </c>
      <c r="E614" s="56"/>
      <c r="F614" s="58" t="s">
        <v>2831</v>
      </c>
      <c r="G614" s="58" t="s">
        <v>9105</v>
      </c>
      <c r="H614" s="8" t="s">
        <v>10429</v>
      </c>
    </row>
    <row r="615" spans="3:8" ht="15" customHeight="1" x14ac:dyDescent="0.25">
      <c r="C615" s="52" t="s">
        <v>1107</v>
      </c>
      <c r="D615" s="55" t="s">
        <v>432</v>
      </c>
      <c r="E615" s="56"/>
      <c r="F615" s="58" t="s">
        <v>4398</v>
      </c>
      <c r="G615" s="58" t="s">
        <v>9106</v>
      </c>
      <c r="H615" s="8" t="s">
        <v>10430</v>
      </c>
    </row>
    <row r="616" spans="3:8" ht="15" customHeight="1" x14ac:dyDescent="0.25">
      <c r="C616" s="52" t="s">
        <v>1108</v>
      </c>
      <c r="D616" s="55" t="s">
        <v>322</v>
      </c>
      <c r="E616" s="56"/>
      <c r="F616" s="58" t="s">
        <v>3665</v>
      </c>
      <c r="G616" s="58" t="s">
        <v>9107</v>
      </c>
      <c r="H616" s="8" t="s">
        <v>10431</v>
      </c>
    </row>
    <row r="617" spans="3:8" ht="15" customHeight="1" x14ac:dyDescent="0.25">
      <c r="C617" s="52" t="s">
        <v>1109</v>
      </c>
      <c r="D617" s="55" t="s">
        <v>310</v>
      </c>
      <c r="E617" s="56"/>
      <c r="F617" s="58" t="s">
        <v>3043</v>
      </c>
      <c r="G617" s="58" t="s">
        <v>9108</v>
      </c>
      <c r="H617" s="8" t="s">
        <v>10432</v>
      </c>
    </row>
    <row r="618" spans="3:8" ht="15" customHeight="1" x14ac:dyDescent="0.25">
      <c r="C618" s="52" t="s">
        <v>1110</v>
      </c>
      <c r="D618" s="55" t="s">
        <v>430</v>
      </c>
      <c r="E618" s="56"/>
      <c r="F618" s="58" t="s">
        <v>4400</v>
      </c>
      <c r="G618" s="58" t="s">
        <v>9109</v>
      </c>
      <c r="H618" s="8" t="s">
        <v>10433</v>
      </c>
    </row>
    <row r="619" spans="3:8" ht="15" customHeight="1" x14ac:dyDescent="0.25">
      <c r="C619" s="52" t="s">
        <v>1111</v>
      </c>
      <c r="D619" s="55" t="s">
        <v>358</v>
      </c>
      <c r="E619" s="56"/>
      <c r="F619" s="58" t="s">
        <v>3135</v>
      </c>
      <c r="G619" s="58" t="s">
        <v>9110</v>
      </c>
      <c r="H619" s="8" t="s">
        <v>10434</v>
      </c>
    </row>
    <row r="620" spans="3:8" ht="15" customHeight="1" x14ac:dyDescent="0.25">
      <c r="C620" s="52" t="s">
        <v>1112</v>
      </c>
      <c r="D620" s="55" t="s">
        <v>789</v>
      </c>
      <c r="E620" s="56"/>
      <c r="F620" s="58" t="s">
        <v>2809</v>
      </c>
      <c r="G620" s="58" t="s">
        <v>9111</v>
      </c>
      <c r="H620" s="8" t="s">
        <v>10435</v>
      </c>
    </row>
    <row r="621" spans="3:8" ht="15" customHeight="1" x14ac:dyDescent="0.25">
      <c r="C621" s="52" t="s">
        <v>1113</v>
      </c>
      <c r="D621" s="55" t="s">
        <v>366</v>
      </c>
      <c r="E621" s="56"/>
      <c r="F621" s="58" t="s">
        <v>3318</v>
      </c>
      <c r="G621" s="58" t="s">
        <v>9112</v>
      </c>
      <c r="H621" s="8" t="s">
        <v>10436</v>
      </c>
    </row>
    <row r="622" spans="3:8" ht="15" customHeight="1" x14ac:dyDescent="0.25">
      <c r="C622" s="52" t="s">
        <v>1114</v>
      </c>
      <c r="D622" s="55" t="s">
        <v>364</v>
      </c>
      <c r="E622" s="56"/>
      <c r="F622" s="58" t="s">
        <v>2982</v>
      </c>
      <c r="G622" s="58" t="s">
        <v>9113</v>
      </c>
      <c r="H622" s="8" t="s">
        <v>10437</v>
      </c>
    </row>
    <row r="623" spans="3:8" ht="15" customHeight="1" x14ac:dyDescent="0.25">
      <c r="C623" s="52" t="s">
        <v>1115</v>
      </c>
      <c r="D623" s="55" t="s">
        <v>438</v>
      </c>
      <c r="E623" s="56"/>
      <c r="F623" s="58" t="s">
        <v>4915</v>
      </c>
      <c r="G623" s="58" t="s">
        <v>9114</v>
      </c>
      <c r="H623" s="8" t="s">
        <v>10438</v>
      </c>
    </row>
    <row r="624" spans="3:8" ht="15" customHeight="1" x14ac:dyDescent="0.25">
      <c r="C624" s="52" t="s">
        <v>1116</v>
      </c>
      <c r="D624" s="55" t="s">
        <v>1117</v>
      </c>
      <c r="E624" s="56"/>
      <c r="F624" s="58" t="s">
        <v>3435</v>
      </c>
      <c r="G624" s="58" t="s">
        <v>9115</v>
      </c>
      <c r="H624" s="8" t="s">
        <v>10439</v>
      </c>
    </row>
    <row r="625" spans="3:8" ht="15" customHeight="1" x14ac:dyDescent="0.25">
      <c r="C625" s="52" t="s">
        <v>1118</v>
      </c>
      <c r="D625" s="55" t="s">
        <v>1119</v>
      </c>
      <c r="E625" s="56"/>
      <c r="F625" s="58" t="s">
        <v>2950</v>
      </c>
      <c r="G625" s="58" t="s">
        <v>9116</v>
      </c>
      <c r="H625" s="8" t="s">
        <v>10440</v>
      </c>
    </row>
    <row r="626" spans="3:8" ht="15" customHeight="1" x14ac:dyDescent="0.25">
      <c r="C626" s="52" t="s">
        <v>1120</v>
      </c>
      <c r="D626" s="55" t="s">
        <v>408</v>
      </c>
      <c r="E626" s="56"/>
      <c r="F626" s="58" t="s">
        <v>2991</v>
      </c>
      <c r="G626" s="58" t="s">
        <v>9117</v>
      </c>
      <c r="H626" s="8" t="s">
        <v>10441</v>
      </c>
    </row>
    <row r="627" spans="3:8" ht="15" customHeight="1" x14ac:dyDescent="0.25">
      <c r="C627" s="52" t="s">
        <v>1121</v>
      </c>
      <c r="D627" s="55" t="s">
        <v>360</v>
      </c>
      <c r="E627" s="56"/>
      <c r="F627" s="58" t="s">
        <v>3203</v>
      </c>
      <c r="G627" s="58" t="s">
        <v>9118</v>
      </c>
      <c r="H627" s="8" t="s">
        <v>10442</v>
      </c>
    </row>
    <row r="628" spans="3:8" ht="15" customHeight="1" x14ac:dyDescent="0.25">
      <c r="C628" s="52" t="s">
        <v>1122</v>
      </c>
      <c r="D628" s="55" t="s">
        <v>1123</v>
      </c>
      <c r="E628" s="56"/>
      <c r="F628" s="58" t="s">
        <v>3001</v>
      </c>
      <c r="G628" s="58" t="s">
        <v>9119</v>
      </c>
      <c r="H628" s="8" t="s">
        <v>10443</v>
      </c>
    </row>
    <row r="629" spans="3:8" ht="15" customHeight="1" x14ac:dyDescent="0.25">
      <c r="C629" s="52" t="s">
        <v>1124</v>
      </c>
      <c r="D629" s="55" t="s">
        <v>1125</v>
      </c>
      <c r="E629" s="56"/>
      <c r="F629" s="58" t="s">
        <v>4613</v>
      </c>
      <c r="G629" s="58" t="s">
        <v>9120</v>
      </c>
      <c r="H629" s="8" t="s">
        <v>10444</v>
      </c>
    </row>
    <row r="630" spans="3:8" ht="15" customHeight="1" x14ac:dyDescent="0.25">
      <c r="C630" s="52" t="s">
        <v>1126</v>
      </c>
      <c r="D630" s="55" t="s">
        <v>1127</v>
      </c>
      <c r="E630" s="56"/>
      <c r="F630" s="58" t="s">
        <v>2974</v>
      </c>
      <c r="G630" s="58" t="s">
        <v>9121</v>
      </c>
      <c r="H630" s="8" t="s">
        <v>10445</v>
      </c>
    </row>
    <row r="631" spans="3:8" ht="15" customHeight="1" x14ac:dyDescent="0.25">
      <c r="C631" s="52" t="s">
        <v>1128</v>
      </c>
      <c r="D631" s="55" t="s">
        <v>1129</v>
      </c>
      <c r="E631" s="56"/>
      <c r="F631" s="58" t="s">
        <v>2921</v>
      </c>
      <c r="G631" s="58" t="s">
        <v>9122</v>
      </c>
      <c r="H631" s="8" t="s">
        <v>10446</v>
      </c>
    </row>
    <row r="632" spans="3:8" ht="15" customHeight="1" x14ac:dyDescent="0.25">
      <c r="C632" s="52" t="s">
        <v>1130</v>
      </c>
      <c r="D632" s="55" t="s">
        <v>1131</v>
      </c>
      <c r="E632" s="56"/>
      <c r="F632" s="58" t="s">
        <v>3555</v>
      </c>
      <c r="G632" s="58" t="s">
        <v>9123</v>
      </c>
      <c r="H632" s="8" t="s">
        <v>10447</v>
      </c>
    </row>
    <row r="633" spans="3:8" ht="15" customHeight="1" x14ac:dyDescent="0.25">
      <c r="C633" s="52" t="s">
        <v>1132</v>
      </c>
      <c r="D633" s="55" t="s">
        <v>1133</v>
      </c>
      <c r="E633" s="56"/>
      <c r="F633" s="58" t="s">
        <v>2911</v>
      </c>
      <c r="G633" s="58" t="s">
        <v>9124</v>
      </c>
      <c r="H633" s="8" t="s">
        <v>10448</v>
      </c>
    </row>
    <row r="634" spans="3:8" ht="15" customHeight="1" x14ac:dyDescent="0.25">
      <c r="C634" s="52" t="s">
        <v>1134</v>
      </c>
      <c r="D634" s="55" t="s">
        <v>573</v>
      </c>
      <c r="E634" s="56"/>
      <c r="F634" s="58" t="s">
        <v>2803</v>
      </c>
      <c r="G634" s="58" t="s">
        <v>9125</v>
      </c>
      <c r="H634" s="8" t="s">
        <v>10449</v>
      </c>
    </row>
    <row r="635" spans="3:8" ht="15" customHeight="1" x14ac:dyDescent="0.25">
      <c r="C635" s="52" t="s">
        <v>1135</v>
      </c>
      <c r="D635" s="55" t="s">
        <v>1136</v>
      </c>
      <c r="E635" s="56"/>
      <c r="F635" s="58" t="s">
        <v>2931</v>
      </c>
      <c r="G635" s="58" t="s">
        <v>9126</v>
      </c>
      <c r="H635" s="8" t="s">
        <v>10450</v>
      </c>
    </row>
    <row r="636" spans="3:8" ht="15" customHeight="1" x14ac:dyDescent="0.25">
      <c r="C636" s="52" t="s">
        <v>1137</v>
      </c>
      <c r="D636" s="55" t="s">
        <v>899</v>
      </c>
      <c r="E636" s="56"/>
      <c r="F636" s="58" t="s">
        <v>2773</v>
      </c>
      <c r="G636" s="58" t="s">
        <v>9127</v>
      </c>
      <c r="H636" s="8" t="s">
        <v>10451</v>
      </c>
    </row>
    <row r="637" spans="3:8" ht="15" customHeight="1" x14ac:dyDescent="0.25">
      <c r="C637" s="52" t="s">
        <v>1138</v>
      </c>
      <c r="D637" s="55" t="s">
        <v>811</v>
      </c>
      <c r="E637" s="56"/>
      <c r="F637" s="58" t="s">
        <v>2769</v>
      </c>
      <c r="G637" s="58" t="s">
        <v>9128</v>
      </c>
      <c r="H637" s="8" t="s">
        <v>10452</v>
      </c>
    </row>
    <row r="638" spans="3:8" ht="15" customHeight="1" x14ac:dyDescent="0.25">
      <c r="C638" s="52" t="s">
        <v>1139</v>
      </c>
      <c r="D638" s="55" t="s">
        <v>1140</v>
      </c>
      <c r="E638" s="56"/>
      <c r="F638" s="58" t="s">
        <v>3440</v>
      </c>
      <c r="G638" s="58" t="s">
        <v>9129</v>
      </c>
      <c r="H638" s="8" t="s">
        <v>10453</v>
      </c>
    </row>
    <row r="639" spans="3:8" ht="15" customHeight="1" x14ac:dyDescent="0.25">
      <c r="C639" s="52" t="s">
        <v>1141</v>
      </c>
      <c r="D639" s="55" t="s">
        <v>1142</v>
      </c>
      <c r="E639" s="56"/>
      <c r="F639" s="58" t="s">
        <v>2881</v>
      </c>
      <c r="G639" s="58" t="s">
        <v>9130</v>
      </c>
      <c r="H639" s="8" t="s">
        <v>10454</v>
      </c>
    </row>
    <row r="640" spans="3:8" ht="15" customHeight="1" x14ac:dyDescent="0.25">
      <c r="C640" s="52" t="s">
        <v>1143</v>
      </c>
      <c r="D640" s="55" t="s">
        <v>1144</v>
      </c>
      <c r="E640" s="56"/>
      <c r="F640" s="58" t="s">
        <v>3210</v>
      </c>
      <c r="G640" s="58" t="s">
        <v>9131</v>
      </c>
      <c r="H640" s="8" t="s">
        <v>10455</v>
      </c>
    </row>
    <row r="641" spans="3:8" ht="15" customHeight="1" x14ac:dyDescent="0.25">
      <c r="C641" s="52" t="s">
        <v>1145</v>
      </c>
      <c r="D641" s="55" t="s">
        <v>1146</v>
      </c>
      <c r="E641" s="56"/>
      <c r="F641" s="58" t="s">
        <v>2835</v>
      </c>
      <c r="G641" s="58" t="s">
        <v>9132</v>
      </c>
      <c r="H641" s="8" t="s">
        <v>10456</v>
      </c>
    </row>
    <row r="642" spans="3:8" ht="15" customHeight="1" x14ac:dyDescent="0.25">
      <c r="C642" s="52" t="s">
        <v>1147</v>
      </c>
      <c r="D642" s="55" t="s">
        <v>1148</v>
      </c>
      <c r="E642" s="56"/>
      <c r="F642" s="58" t="s">
        <v>2980</v>
      </c>
      <c r="G642" s="58" t="s">
        <v>9133</v>
      </c>
      <c r="H642" s="8" t="s">
        <v>10457</v>
      </c>
    </row>
    <row r="643" spans="3:8" ht="15" customHeight="1" x14ac:dyDescent="0.25">
      <c r="C643" s="52" t="s">
        <v>1149</v>
      </c>
      <c r="D643" s="55" t="s">
        <v>1150</v>
      </c>
      <c r="E643" s="56"/>
      <c r="F643" s="58" t="s">
        <v>3214</v>
      </c>
      <c r="G643" s="58" t="s">
        <v>9134</v>
      </c>
      <c r="H643" s="8" t="s">
        <v>10458</v>
      </c>
    </row>
    <row r="644" spans="3:8" ht="15" customHeight="1" x14ac:dyDescent="0.25">
      <c r="C644" s="52" t="s">
        <v>1151</v>
      </c>
      <c r="D644" s="55" t="s">
        <v>1152</v>
      </c>
      <c r="E644" s="56"/>
      <c r="F644" s="58" t="s">
        <v>2989</v>
      </c>
      <c r="G644" s="58" t="s">
        <v>9135</v>
      </c>
      <c r="H644" s="8" t="s">
        <v>10459</v>
      </c>
    </row>
    <row r="645" spans="3:8" ht="15" customHeight="1" x14ac:dyDescent="0.25">
      <c r="C645" s="52" t="s">
        <v>1153</v>
      </c>
      <c r="D645" s="55" t="s">
        <v>1154</v>
      </c>
      <c r="E645" s="56"/>
      <c r="F645" s="58" t="s">
        <v>3560</v>
      </c>
      <c r="G645" s="58" t="s">
        <v>9136</v>
      </c>
      <c r="H645" s="8" t="s">
        <v>10460</v>
      </c>
    </row>
    <row r="646" spans="3:8" ht="15" customHeight="1" x14ac:dyDescent="0.25">
      <c r="C646" s="52" t="s">
        <v>1155</v>
      </c>
      <c r="D646" s="55" t="s">
        <v>633</v>
      </c>
      <c r="E646" s="56"/>
      <c r="F646" s="58" t="s">
        <v>3058</v>
      </c>
      <c r="G646" s="58" t="s">
        <v>9137</v>
      </c>
      <c r="H646" s="8" t="s">
        <v>10461</v>
      </c>
    </row>
    <row r="647" spans="3:8" ht="15" customHeight="1" x14ac:dyDescent="0.25">
      <c r="C647" s="52" t="s">
        <v>1156</v>
      </c>
      <c r="D647" s="55" t="s">
        <v>1157</v>
      </c>
      <c r="E647" s="56"/>
      <c r="F647" s="58" t="s">
        <v>2849</v>
      </c>
      <c r="G647" s="58" t="s">
        <v>9138</v>
      </c>
      <c r="H647" s="8" t="s">
        <v>10462</v>
      </c>
    </row>
    <row r="648" spans="3:8" ht="15" customHeight="1" x14ac:dyDescent="0.25">
      <c r="C648" s="52" t="s">
        <v>1158</v>
      </c>
      <c r="D648" s="55" t="s">
        <v>1016</v>
      </c>
      <c r="E648" s="56"/>
      <c r="F648" s="58" t="s">
        <v>3562</v>
      </c>
      <c r="G648" s="58" t="s">
        <v>9139</v>
      </c>
      <c r="H648" s="8" t="s">
        <v>10463</v>
      </c>
    </row>
    <row r="649" spans="3:8" ht="15" customHeight="1" x14ac:dyDescent="0.25">
      <c r="C649" s="52" t="s">
        <v>1159</v>
      </c>
      <c r="D649" s="55" t="s">
        <v>1160</v>
      </c>
      <c r="E649" s="56"/>
      <c r="F649" s="58" t="s">
        <v>4526</v>
      </c>
      <c r="G649" s="58" t="s">
        <v>9140</v>
      </c>
      <c r="H649" s="8" t="s">
        <v>10464</v>
      </c>
    </row>
    <row r="650" spans="3:8" ht="15" customHeight="1" x14ac:dyDescent="0.25">
      <c r="C650" s="52" t="s">
        <v>1161</v>
      </c>
      <c r="D650" s="55" t="s">
        <v>912</v>
      </c>
      <c r="E650" s="56"/>
      <c r="F650" s="58" t="s">
        <v>3219</v>
      </c>
      <c r="G650" s="58" t="s">
        <v>9141</v>
      </c>
      <c r="H650" s="8" t="s">
        <v>10465</v>
      </c>
    </row>
    <row r="651" spans="3:8" ht="15" customHeight="1" x14ac:dyDescent="0.25">
      <c r="C651" s="52" t="s">
        <v>1162</v>
      </c>
      <c r="D651" s="55" t="s">
        <v>1163</v>
      </c>
      <c r="E651" s="56"/>
      <c r="F651" s="58" t="s">
        <v>3682</v>
      </c>
      <c r="G651" s="58" t="s">
        <v>9142</v>
      </c>
      <c r="H651" s="8" t="s">
        <v>10466</v>
      </c>
    </row>
    <row r="652" spans="3:8" ht="15" customHeight="1" x14ac:dyDescent="0.25">
      <c r="C652" s="52" t="s">
        <v>1164</v>
      </c>
      <c r="D652" s="55" t="s">
        <v>674</v>
      </c>
      <c r="E652" s="56"/>
      <c r="F652" s="58" t="s">
        <v>3888</v>
      </c>
      <c r="G652" s="58" t="s">
        <v>9143</v>
      </c>
      <c r="H652" s="8" t="s">
        <v>10467</v>
      </c>
    </row>
    <row r="653" spans="3:8" ht="15" customHeight="1" x14ac:dyDescent="0.25">
      <c r="C653" s="52" t="s">
        <v>1165</v>
      </c>
      <c r="D653" s="55" t="s">
        <v>1166</v>
      </c>
      <c r="E653" s="56"/>
      <c r="F653" s="58" t="s">
        <v>3886</v>
      </c>
      <c r="G653" s="58" t="s">
        <v>9144</v>
      </c>
      <c r="H653" s="8" t="s">
        <v>10468</v>
      </c>
    </row>
    <row r="654" spans="3:8" ht="15" customHeight="1" x14ac:dyDescent="0.25">
      <c r="C654" s="52" t="s">
        <v>1167</v>
      </c>
      <c r="D654" s="55" t="s">
        <v>1168</v>
      </c>
      <c r="E654" s="56"/>
      <c r="F654" s="58" t="s">
        <v>2807</v>
      </c>
      <c r="G654" s="58" t="s">
        <v>9145</v>
      </c>
      <c r="H654" s="8" t="s">
        <v>10469</v>
      </c>
    </row>
    <row r="655" spans="3:8" ht="15" customHeight="1" x14ac:dyDescent="0.25">
      <c r="C655" s="52" t="s">
        <v>1169</v>
      </c>
      <c r="D655" s="55" t="s">
        <v>452</v>
      </c>
      <c r="E655" s="56"/>
      <c r="F655" s="58" t="s">
        <v>3996</v>
      </c>
      <c r="G655" s="58" t="s">
        <v>9146</v>
      </c>
      <c r="H655" s="8" t="s">
        <v>10470</v>
      </c>
    </row>
    <row r="656" spans="3:8" ht="15" customHeight="1" x14ac:dyDescent="0.25">
      <c r="C656" s="52" t="s">
        <v>1170</v>
      </c>
      <c r="D656" s="55" t="s">
        <v>292</v>
      </c>
      <c r="E656" s="56"/>
      <c r="F656" s="58" t="s">
        <v>2781</v>
      </c>
      <c r="G656" s="58" t="s">
        <v>9147</v>
      </c>
      <c r="H656" s="8" t="s">
        <v>10471</v>
      </c>
    </row>
    <row r="657" spans="3:8" ht="15" customHeight="1" x14ac:dyDescent="0.25">
      <c r="C657" s="52" t="s">
        <v>1171</v>
      </c>
      <c r="D657" s="55" t="s">
        <v>1172</v>
      </c>
      <c r="E657" s="56"/>
      <c r="F657" s="58" t="s">
        <v>2877</v>
      </c>
      <c r="G657" s="58" t="s">
        <v>9148</v>
      </c>
      <c r="H657" s="8" t="s">
        <v>10472</v>
      </c>
    </row>
    <row r="658" spans="3:8" ht="15" customHeight="1" x14ac:dyDescent="0.25">
      <c r="C658" s="52" t="s">
        <v>1173</v>
      </c>
      <c r="D658" s="55" t="s">
        <v>382</v>
      </c>
      <c r="E658" s="56"/>
      <c r="F658" s="58" t="s">
        <v>4736</v>
      </c>
      <c r="G658" s="58" t="s">
        <v>9149</v>
      </c>
      <c r="H658" s="8" t="s">
        <v>10473</v>
      </c>
    </row>
    <row r="659" spans="3:8" ht="15" customHeight="1" x14ac:dyDescent="0.25">
      <c r="C659" s="52" t="s">
        <v>1174</v>
      </c>
      <c r="D659" s="55" t="s">
        <v>424</v>
      </c>
      <c r="E659" s="56"/>
      <c r="F659" s="58" t="s">
        <v>2771</v>
      </c>
      <c r="G659" s="58" t="s">
        <v>9150</v>
      </c>
      <c r="H659" s="8" t="s">
        <v>10474</v>
      </c>
    </row>
    <row r="660" spans="3:8" ht="15" customHeight="1" x14ac:dyDescent="0.25">
      <c r="C660" s="52" t="s">
        <v>1175</v>
      </c>
      <c r="D660" s="55" t="s">
        <v>1176</v>
      </c>
      <c r="E660" s="56"/>
      <c r="F660" s="58" t="s">
        <v>3446</v>
      </c>
      <c r="G660" s="58" t="s">
        <v>9151</v>
      </c>
      <c r="H660" s="8" t="s">
        <v>10475</v>
      </c>
    </row>
    <row r="661" spans="3:8" ht="15" customHeight="1" x14ac:dyDescent="0.25">
      <c r="C661" s="52" t="s">
        <v>1177</v>
      </c>
      <c r="D661" s="55" t="s">
        <v>571</v>
      </c>
      <c r="E661" s="56"/>
      <c r="F661" s="58" t="s">
        <v>2815</v>
      </c>
      <c r="G661" s="58" t="s">
        <v>9152</v>
      </c>
      <c r="H661" s="8" t="s">
        <v>10476</v>
      </c>
    </row>
    <row r="662" spans="3:8" ht="15" customHeight="1" x14ac:dyDescent="0.25">
      <c r="C662" s="52" t="s">
        <v>1178</v>
      </c>
      <c r="D662" s="55" t="s">
        <v>458</v>
      </c>
      <c r="E662" s="56"/>
      <c r="F662" s="58" t="s">
        <v>3568</v>
      </c>
      <c r="G662" s="58" t="s">
        <v>9153</v>
      </c>
      <c r="H662" s="8" t="s">
        <v>10477</v>
      </c>
    </row>
    <row r="663" spans="3:8" ht="15" customHeight="1" x14ac:dyDescent="0.25">
      <c r="C663" s="52" t="s">
        <v>1179</v>
      </c>
      <c r="D663" s="55" t="s">
        <v>458</v>
      </c>
      <c r="E663" s="56"/>
      <c r="F663" s="58" t="s">
        <v>3225</v>
      </c>
      <c r="G663" s="58" t="s">
        <v>9154</v>
      </c>
      <c r="H663" s="8" t="s">
        <v>10478</v>
      </c>
    </row>
    <row r="664" spans="3:8" ht="15" customHeight="1" x14ac:dyDescent="0.25">
      <c r="C664" s="52" t="s">
        <v>1180</v>
      </c>
      <c r="D664" s="55" t="s">
        <v>461</v>
      </c>
      <c r="E664" s="56"/>
      <c r="F664" s="58" t="s">
        <v>3030</v>
      </c>
      <c r="G664" s="58" t="s">
        <v>9155</v>
      </c>
      <c r="H664" s="8" t="s">
        <v>10479</v>
      </c>
    </row>
    <row r="665" spans="3:8" ht="15" customHeight="1" x14ac:dyDescent="0.25">
      <c r="C665" s="52" t="s">
        <v>1181</v>
      </c>
      <c r="D665" s="55" t="s">
        <v>463</v>
      </c>
      <c r="E665" s="56"/>
      <c r="F665" s="58" t="s">
        <v>3064</v>
      </c>
      <c r="G665" s="58" t="s">
        <v>9156</v>
      </c>
      <c r="H665" s="8" t="s">
        <v>10480</v>
      </c>
    </row>
    <row r="666" spans="3:8" ht="15" customHeight="1" x14ac:dyDescent="0.25">
      <c r="C666" s="52" t="s">
        <v>1182</v>
      </c>
      <c r="D666" s="55" t="s">
        <v>465</v>
      </c>
      <c r="E666" s="56"/>
      <c r="F666" s="58" t="s">
        <v>3006</v>
      </c>
      <c r="G666" s="58" t="s">
        <v>9157</v>
      </c>
      <c r="H666" s="8" t="s">
        <v>10481</v>
      </c>
    </row>
    <row r="667" spans="3:8" ht="15" customHeight="1" x14ac:dyDescent="0.25">
      <c r="C667" s="52" t="s">
        <v>1183</v>
      </c>
      <c r="D667" s="55" t="s">
        <v>467</v>
      </c>
      <c r="E667" s="56"/>
      <c r="F667" s="58" t="s">
        <v>2897</v>
      </c>
      <c r="G667" s="58" t="s">
        <v>9158</v>
      </c>
      <c r="H667" s="8" t="s">
        <v>10482</v>
      </c>
    </row>
    <row r="668" spans="3:8" ht="15" customHeight="1" x14ac:dyDescent="0.25">
      <c r="C668" s="52" t="s">
        <v>1184</v>
      </c>
      <c r="D668" s="55" t="s">
        <v>469</v>
      </c>
      <c r="E668" s="56"/>
      <c r="F668" s="58" t="s">
        <v>2907</v>
      </c>
      <c r="G668" s="58" t="s">
        <v>9159</v>
      </c>
      <c r="H668" s="8" t="s">
        <v>10483</v>
      </c>
    </row>
    <row r="669" spans="3:8" ht="15" customHeight="1" x14ac:dyDescent="0.25">
      <c r="C669" s="52" t="s">
        <v>1185</v>
      </c>
      <c r="D669" s="55" t="s">
        <v>471</v>
      </c>
      <c r="E669" s="56"/>
      <c r="F669" s="58" t="s">
        <v>2964</v>
      </c>
      <c r="G669" s="58" t="s">
        <v>9160</v>
      </c>
      <c r="H669" s="8" t="s">
        <v>10484</v>
      </c>
    </row>
    <row r="670" spans="3:8" ht="15" customHeight="1" x14ac:dyDescent="0.25">
      <c r="C670" s="52" t="s">
        <v>1186</v>
      </c>
      <c r="D670" s="55" t="s">
        <v>473</v>
      </c>
      <c r="E670" s="56"/>
      <c r="F670" s="58" t="s">
        <v>3151</v>
      </c>
      <c r="G670" s="58" t="s">
        <v>9161</v>
      </c>
      <c r="H670" s="8" t="s">
        <v>10485</v>
      </c>
    </row>
    <row r="671" spans="3:8" ht="15" customHeight="1" x14ac:dyDescent="0.25">
      <c r="C671" s="52" t="s">
        <v>1187</v>
      </c>
      <c r="D671" s="55" t="s">
        <v>473</v>
      </c>
      <c r="E671" s="56"/>
      <c r="F671" s="58" t="s">
        <v>2901</v>
      </c>
      <c r="G671" s="58" t="s">
        <v>9162</v>
      </c>
      <c r="H671" s="8" t="s">
        <v>10486</v>
      </c>
    </row>
    <row r="672" spans="3:8" ht="15" customHeight="1" x14ac:dyDescent="0.25">
      <c r="C672" s="52" t="s">
        <v>1188</v>
      </c>
      <c r="D672" s="55" t="s">
        <v>34</v>
      </c>
      <c r="E672" s="56"/>
      <c r="F672" s="58" t="s">
        <v>3232</v>
      </c>
      <c r="G672" s="58" t="s">
        <v>9163</v>
      </c>
      <c r="H672" s="8" t="s">
        <v>10487</v>
      </c>
    </row>
    <row r="673" spans="3:8" ht="15" customHeight="1" x14ac:dyDescent="0.25">
      <c r="C673" s="52" t="s">
        <v>1189</v>
      </c>
      <c r="D673" s="55" t="s">
        <v>34</v>
      </c>
      <c r="E673" s="56"/>
      <c r="F673" s="58" t="s">
        <v>5055</v>
      </c>
      <c r="G673" s="58" t="s">
        <v>9164</v>
      </c>
      <c r="H673" s="8" t="s">
        <v>10488</v>
      </c>
    </row>
    <row r="674" spans="3:8" ht="15" customHeight="1" x14ac:dyDescent="0.25">
      <c r="C674" s="52" t="s">
        <v>1190</v>
      </c>
      <c r="D674" s="55" t="s">
        <v>418</v>
      </c>
      <c r="F674" s="58" t="s">
        <v>2843</v>
      </c>
      <c r="G674" s="58" t="s">
        <v>9165</v>
      </c>
      <c r="H674" s="8" t="s">
        <v>10489</v>
      </c>
    </row>
    <row r="675" spans="3:8" ht="15" customHeight="1" x14ac:dyDescent="0.25">
      <c r="C675" s="52" t="s">
        <v>1191</v>
      </c>
      <c r="D675" s="55" t="s">
        <v>298</v>
      </c>
      <c r="F675" s="58" t="s">
        <v>3235</v>
      </c>
      <c r="G675" s="58" t="s">
        <v>9166</v>
      </c>
      <c r="H675" s="8" t="s">
        <v>10490</v>
      </c>
    </row>
    <row r="676" spans="3:8" ht="15" customHeight="1" x14ac:dyDescent="0.25">
      <c r="C676" s="52" t="s">
        <v>1192</v>
      </c>
      <c r="D676" s="55" t="s">
        <v>450</v>
      </c>
      <c r="F676" s="58" t="s">
        <v>4417</v>
      </c>
      <c r="G676" s="58" t="s">
        <v>9167</v>
      </c>
      <c r="H676" s="8" t="s">
        <v>10491</v>
      </c>
    </row>
    <row r="677" spans="3:8" ht="15" customHeight="1" x14ac:dyDescent="0.25">
      <c r="C677" s="52" t="s">
        <v>1193</v>
      </c>
      <c r="D677" s="55" t="s">
        <v>1025</v>
      </c>
      <c r="F677" s="58" t="s">
        <v>3697</v>
      </c>
      <c r="G677" s="58" t="s">
        <v>9168</v>
      </c>
      <c r="H677" s="8" t="s">
        <v>10492</v>
      </c>
    </row>
    <row r="678" spans="3:8" ht="15" customHeight="1" x14ac:dyDescent="0.25">
      <c r="C678" s="52" t="s">
        <v>1194</v>
      </c>
      <c r="D678" s="55" t="s">
        <v>548</v>
      </c>
      <c r="F678" s="58" t="s">
        <v>2829</v>
      </c>
      <c r="G678" s="58" t="s">
        <v>9169</v>
      </c>
      <c r="H678" s="8" t="s">
        <v>10493</v>
      </c>
    </row>
    <row r="679" spans="3:8" ht="15" customHeight="1" x14ac:dyDescent="0.25">
      <c r="C679" s="52" t="s">
        <v>1195</v>
      </c>
      <c r="D679" s="55" t="s">
        <v>380</v>
      </c>
      <c r="F679" s="58" t="s">
        <v>4536</v>
      </c>
      <c r="G679" s="58" t="s">
        <v>9170</v>
      </c>
      <c r="H679" s="8" t="s">
        <v>10494</v>
      </c>
    </row>
    <row r="680" spans="3:8" ht="15" customHeight="1" x14ac:dyDescent="0.25">
      <c r="C680" s="52" t="s">
        <v>1196</v>
      </c>
      <c r="D680" s="55" t="s">
        <v>362</v>
      </c>
      <c r="F680" s="58" t="s">
        <v>3104</v>
      </c>
      <c r="G680" s="58" t="s">
        <v>9171</v>
      </c>
      <c r="H680" s="8" t="s">
        <v>10495</v>
      </c>
    </row>
    <row r="681" spans="3:8" ht="15" customHeight="1" x14ac:dyDescent="0.25">
      <c r="C681" s="52" t="s">
        <v>1197</v>
      </c>
      <c r="D681" s="55" t="s">
        <v>354</v>
      </c>
      <c r="F681" s="58" t="s">
        <v>3499</v>
      </c>
      <c r="G681" s="58" t="s">
        <v>9172</v>
      </c>
      <c r="H681" s="8" t="s">
        <v>10496</v>
      </c>
    </row>
    <row r="682" spans="3:8" ht="15" customHeight="1" x14ac:dyDescent="0.25">
      <c r="C682" s="52" t="s">
        <v>1198</v>
      </c>
      <c r="D682" s="55" t="s">
        <v>557</v>
      </c>
      <c r="F682" s="58" t="s">
        <v>3050</v>
      </c>
      <c r="G682" s="58" t="s">
        <v>9173</v>
      </c>
      <c r="H682" s="8" t="s">
        <v>10497</v>
      </c>
    </row>
    <row r="683" spans="3:8" ht="15" customHeight="1" x14ac:dyDescent="0.25">
      <c r="C683" s="52" t="s">
        <v>1199</v>
      </c>
      <c r="D683" s="55" t="s">
        <v>442</v>
      </c>
      <c r="F683" s="58" t="s">
        <v>2984</v>
      </c>
      <c r="G683" s="58" t="s">
        <v>9174</v>
      </c>
      <c r="H683" s="8" t="s">
        <v>10498</v>
      </c>
    </row>
    <row r="684" spans="3:8" ht="15" customHeight="1" x14ac:dyDescent="0.25">
      <c r="C684" s="52" t="s">
        <v>1200</v>
      </c>
      <c r="D684" s="55" t="s">
        <v>667</v>
      </c>
      <c r="F684" s="58" t="s">
        <v>3144</v>
      </c>
      <c r="G684" s="58" t="s">
        <v>9175</v>
      </c>
      <c r="H684" s="8" t="s">
        <v>10499</v>
      </c>
    </row>
    <row r="685" spans="3:8" ht="15" customHeight="1" x14ac:dyDescent="0.25">
      <c r="C685" s="52" t="s">
        <v>1201</v>
      </c>
      <c r="D685" s="55" t="s">
        <v>434</v>
      </c>
      <c r="F685" s="58" t="s">
        <v>3010</v>
      </c>
      <c r="G685" s="58" t="s">
        <v>9176</v>
      </c>
      <c r="H685" s="8" t="s">
        <v>10500</v>
      </c>
    </row>
    <row r="686" spans="3:8" ht="15" customHeight="1" x14ac:dyDescent="0.25">
      <c r="C686" s="52" t="s">
        <v>1202</v>
      </c>
      <c r="D686" s="55" t="s">
        <v>849</v>
      </c>
      <c r="F686" s="58" t="s">
        <v>4423</v>
      </c>
      <c r="G686" s="58" t="s">
        <v>9177</v>
      </c>
      <c r="H686" s="8" t="s">
        <v>10501</v>
      </c>
    </row>
    <row r="687" spans="3:8" ht="15" customHeight="1" x14ac:dyDescent="0.25">
      <c r="C687" s="52" t="s">
        <v>1203</v>
      </c>
      <c r="D687" s="55" t="s">
        <v>512</v>
      </c>
      <c r="F687" s="58" t="s">
        <v>2857</v>
      </c>
      <c r="G687" s="58" t="s">
        <v>9178</v>
      </c>
      <c r="H687" s="8" t="s">
        <v>10502</v>
      </c>
    </row>
    <row r="688" spans="3:8" ht="15" customHeight="1" x14ac:dyDescent="0.25">
      <c r="C688" s="52" t="s">
        <v>1204</v>
      </c>
      <c r="D688" s="55" t="s">
        <v>970</v>
      </c>
      <c r="F688" s="58" t="s">
        <v>2837</v>
      </c>
      <c r="G688" s="58" t="s">
        <v>9179</v>
      </c>
      <c r="H688" s="8" t="s">
        <v>10503</v>
      </c>
    </row>
    <row r="689" spans="3:8" ht="15" customHeight="1" x14ac:dyDescent="0.25">
      <c r="C689" s="52" t="s">
        <v>1205</v>
      </c>
      <c r="D689" s="55" t="s">
        <v>479</v>
      </c>
      <c r="F689" s="58" t="s">
        <v>3805</v>
      </c>
      <c r="G689" s="58" t="s">
        <v>9180</v>
      </c>
      <c r="H689" s="8" t="s">
        <v>10504</v>
      </c>
    </row>
    <row r="690" spans="3:8" ht="15" customHeight="1" x14ac:dyDescent="0.25">
      <c r="C690" s="52" t="s">
        <v>1206</v>
      </c>
      <c r="D690" s="55" t="s">
        <v>642</v>
      </c>
      <c r="F690" s="58" t="s">
        <v>2893</v>
      </c>
      <c r="G690" s="58" t="s">
        <v>9181</v>
      </c>
      <c r="H690" s="8" t="s">
        <v>10505</v>
      </c>
    </row>
    <row r="691" spans="3:8" ht="15" customHeight="1" x14ac:dyDescent="0.25">
      <c r="C691" s="52" t="s">
        <v>1207</v>
      </c>
      <c r="D691" s="55" t="s">
        <v>526</v>
      </c>
      <c r="F691" s="58" t="s">
        <v>3700</v>
      </c>
      <c r="G691" s="58" t="s">
        <v>9182</v>
      </c>
      <c r="H691" s="8" t="s">
        <v>10506</v>
      </c>
    </row>
    <row r="692" spans="3:8" ht="15" customHeight="1" x14ac:dyDescent="0.25">
      <c r="C692" s="52" t="s">
        <v>1208</v>
      </c>
      <c r="D692" s="55" t="s">
        <v>368</v>
      </c>
      <c r="F692" s="58" t="s">
        <v>2891</v>
      </c>
      <c r="G692" s="58" t="s">
        <v>9183</v>
      </c>
      <c r="H692" s="8" t="s">
        <v>10507</v>
      </c>
    </row>
    <row r="693" spans="3:8" ht="15" customHeight="1" x14ac:dyDescent="0.25">
      <c r="C693" s="52" t="s">
        <v>1209</v>
      </c>
      <c r="D693" s="55" t="s">
        <v>394</v>
      </c>
      <c r="F693" s="58" t="s">
        <v>2827</v>
      </c>
      <c r="G693" s="58" t="s">
        <v>9184</v>
      </c>
      <c r="H693" s="8" t="s">
        <v>10508</v>
      </c>
    </row>
    <row r="694" spans="3:8" ht="15" customHeight="1" x14ac:dyDescent="0.25">
      <c r="C694" s="52" t="s">
        <v>1210</v>
      </c>
      <c r="D694" s="55" t="s">
        <v>326</v>
      </c>
      <c r="F694" s="58" t="s">
        <v>2917</v>
      </c>
      <c r="G694" s="58" t="s">
        <v>9185</v>
      </c>
      <c r="H694" s="8" t="s">
        <v>10509</v>
      </c>
    </row>
    <row r="695" spans="3:8" ht="15" customHeight="1" x14ac:dyDescent="0.25">
      <c r="C695" s="52" t="s">
        <v>1211</v>
      </c>
      <c r="D695" s="55" t="s">
        <v>510</v>
      </c>
      <c r="F695" s="58" t="s">
        <v>3243</v>
      </c>
      <c r="G695" s="58" t="s">
        <v>9186</v>
      </c>
      <c r="H695" s="8" t="s">
        <v>10510</v>
      </c>
    </row>
    <row r="696" spans="3:8" ht="15" customHeight="1" x14ac:dyDescent="0.25">
      <c r="C696" s="52" t="s">
        <v>1212</v>
      </c>
      <c r="D696" s="55" t="s">
        <v>521</v>
      </c>
      <c r="F696" s="58" t="s">
        <v>3811</v>
      </c>
      <c r="G696" s="58" t="s">
        <v>9187</v>
      </c>
      <c r="H696" s="8" t="s">
        <v>10511</v>
      </c>
    </row>
    <row r="697" spans="3:8" ht="15" customHeight="1" x14ac:dyDescent="0.25">
      <c r="C697" s="52" t="s">
        <v>1213</v>
      </c>
      <c r="D697" s="55" t="s">
        <v>590</v>
      </c>
      <c r="F697" s="58" t="s">
        <v>3455</v>
      </c>
      <c r="G697" s="58" t="s">
        <v>9188</v>
      </c>
      <c r="H697" s="8" t="s">
        <v>10512</v>
      </c>
    </row>
    <row r="698" spans="3:8" ht="15" customHeight="1" x14ac:dyDescent="0.25">
      <c r="C698" s="52" t="s">
        <v>1214</v>
      </c>
      <c r="D698" s="55" t="s">
        <v>294</v>
      </c>
      <c r="F698" s="58" t="s">
        <v>3337</v>
      </c>
      <c r="G698" s="58" t="s">
        <v>9189</v>
      </c>
      <c r="H698" s="8" t="s">
        <v>10513</v>
      </c>
    </row>
    <row r="699" spans="3:8" ht="15" customHeight="1" x14ac:dyDescent="0.25">
      <c r="C699" s="52" t="s">
        <v>1215</v>
      </c>
      <c r="D699" s="55" t="s">
        <v>1216</v>
      </c>
      <c r="F699" s="58" t="s">
        <v>4430</v>
      </c>
      <c r="G699" s="58" t="s">
        <v>9190</v>
      </c>
      <c r="H699" s="8" t="s">
        <v>10514</v>
      </c>
    </row>
    <row r="700" spans="3:8" ht="15" customHeight="1" x14ac:dyDescent="0.25">
      <c r="C700" s="52" t="s">
        <v>1217</v>
      </c>
      <c r="D700" s="55" t="s">
        <v>350</v>
      </c>
      <c r="F700" s="58" t="s">
        <v>3061</v>
      </c>
      <c r="G700" s="58" t="s">
        <v>9191</v>
      </c>
      <c r="H700" s="8" t="s">
        <v>10515</v>
      </c>
    </row>
    <row r="701" spans="3:8" ht="15" customHeight="1" x14ac:dyDescent="0.25">
      <c r="C701" s="52" t="s">
        <v>1218</v>
      </c>
      <c r="D701" s="55" t="s">
        <v>342</v>
      </c>
      <c r="F701" s="58" t="s">
        <v>4937</v>
      </c>
      <c r="G701" s="58" t="s">
        <v>9192</v>
      </c>
      <c r="H701" s="8" t="s">
        <v>10516</v>
      </c>
    </row>
    <row r="702" spans="3:8" ht="15" customHeight="1" x14ac:dyDescent="0.25">
      <c r="C702" s="52" t="s">
        <v>1219</v>
      </c>
      <c r="D702" s="55" t="s">
        <v>304</v>
      </c>
      <c r="F702" s="58" t="s">
        <v>3501</v>
      </c>
      <c r="G702" s="58" t="s">
        <v>9193</v>
      </c>
      <c r="H702" s="8" t="s">
        <v>10517</v>
      </c>
    </row>
    <row r="703" spans="3:8" ht="15" customHeight="1" x14ac:dyDescent="0.25">
      <c r="C703" s="52" t="s">
        <v>1220</v>
      </c>
      <c r="D703" s="55" t="s">
        <v>422</v>
      </c>
      <c r="F703" s="58" t="s">
        <v>2972</v>
      </c>
      <c r="G703" s="58" t="s">
        <v>9194</v>
      </c>
      <c r="H703" s="8" t="s">
        <v>10518</v>
      </c>
    </row>
    <row r="704" spans="3:8" ht="15" customHeight="1" x14ac:dyDescent="0.25">
      <c r="C704" s="52" t="s">
        <v>1221</v>
      </c>
      <c r="D704" s="55" t="s">
        <v>980</v>
      </c>
      <c r="F704" s="58" t="s">
        <v>3503</v>
      </c>
      <c r="G704" s="58" t="s">
        <v>9195</v>
      </c>
      <c r="H704" s="8" t="s">
        <v>10519</v>
      </c>
    </row>
    <row r="705" spans="3:8" ht="15" customHeight="1" x14ac:dyDescent="0.25">
      <c r="C705" s="52" t="s">
        <v>1222</v>
      </c>
      <c r="D705" s="55" t="s">
        <v>352</v>
      </c>
      <c r="F705" s="58" t="s">
        <v>3247</v>
      </c>
      <c r="G705" s="58" t="s">
        <v>9196</v>
      </c>
      <c r="H705" s="8" t="s">
        <v>10520</v>
      </c>
    </row>
    <row r="706" spans="3:8" ht="15" customHeight="1" x14ac:dyDescent="0.25">
      <c r="C706" s="52" t="s">
        <v>1223</v>
      </c>
      <c r="D706" s="55" t="s">
        <v>330</v>
      </c>
      <c r="F706" s="58" t="s">
        <v>4228</v>
      </c>
      <c r="G706" s="58" t="s">
        <v>9197</v>
      </c>
      <c r="H706" s="8" t="s">
        <v>10521</v>
      </c>
    </row>
    <row r="707" spans="3:8" ht="15" customHeight="1" x14ac:dyDescent="0.25">
      <c r="C707" s="52" t="s">
        <v>1224</v>
      </c>
      <c r="D707" s="55" t="s">
        <v>623</v>
      </c>
      <c r="F707" s="58" t="s">
        <v>4230</v>
      </c>
      <c r="G707" s="58" t="s">
        <v>9198</v>
      </c>
      <c r="H707" s="8" t="s">
        <v>10522</v>
      </c>
    </row>
    <row r="708" spans="3:8" ht="15" customHeight="1" x14ac:dyDescent="0.25">
      <c r="C708" s="52" t="s">
        <v>1225</v>
      </c>
      <c r="D708" s="55" t="s">
        <v>516</v>
      </c>
      <c r="F708" s="58" t="s">
        <v>2841</v>
      </c>
      <c r="G708" s="58" t="s">
        <v>9199</v>
      </c>
      <c r="H708" s="8" t="s">
        <v>10523</v>
      </c>
    </row>
    <row r="709" spans="3:8" ht="15" customHeight="1" x14ac:dyDescent="0.25">
      <c r="C709" s="52" t="s">
        <v>1226</v>
      </c>
      <c r="D709" s="55" t="s">
        <v>495</v>
      </c>
      <c r="F709" s="58" t="s">
        <v>2954</v>
      </c>
      <c r="G709" s="58" t="s">
        <v>9200</v>
      </c>
      <c r="H709" s="8" t="s">
        <v>10524</v>
      </c>
    </row>
    <row r="710" spans="3:8" ht="15" customHeight="1" x14ac:dyDescent="0.25">
      <c r="C710" s="52" t="s">
        <v>1227</v>
      </c>
      <c r="D710" s="55" t="s">
        <v>318</v>
      </c>
      <c r="F710" s="58" t="s">
        <v>3034</v>
      </c>
      <c r="G710" s="58" t="s">
        <v>9201</v>
      </c>
      <c r="H710" s="8" t="s">
        <v>10525</v>
      </c>
    </row>
    <row r="711" spans="3:8" ht="15" customHeight="1" x14ac:dyDescent="0.25">
      <c r="C711" s="52" t="s">
        <v>1228</v>
      </c>
      <c r="D711" s="55" t="s">
        <v>763</v>
      </c>
      <c r="F711" s="58" t="s">
        <v>3505</v>
      </c>
      <c r="G711" s="58" t="s">
        <v>9202</v>
      </c>
      <c r="H711" s="8" t="s">
        <v>10526</v>
      </c>
    </row>
    <row r="712" spans="3:8" ht="15" customHeight="1" x14ac:dyDescent="0.25">
      <c r="C712" s="52" t="s">
        <v>1229</v>
      </c>
      <c r="D712" s="55" t="s">
        <v>372</v>
      </c>
      <c r="F712" s="58" t="s">
        <v>4434</v>
      </c>
      <c r="G712" s="58" t="s">
        <v>9203</v>
      </c>
      <c r="H712" s="8" t="s">
        <v>10527</v>
      </c>
    </row>
    <row r="713" spans="3:8" ht="15" customHeight="1" x14ac:dyDescent="0.25">
      <c r="C713" s="52" t="s">
        <v>1230</v>
      </c>
      <c r="D713" s="55" t="s">
        <v>1231</v>
      </c>
      <c r="F713" s="58" t="s">
        <v>2919</v>
      </c>
      <c r="G713" s="58" t="s">
        <v>9204</v>
      </c>
      <c r="H713" s="8" t="s">
        <v>10528</v>
      </c>
    </row>
    <row r="714" spans="3:8" ht="15" customHeight="1" x14ac:dyDescent="0.25">
      <c r="C714" s="52" t="s">
        <v>1232</v>
      </c>
      <c r="D714" s="55" t="s">
        <v>410</v>
      </c>
      <c r="F714" s="58" t="s">
        <v>3047</v>
      </c>
      <c r="G714" s="58" t="s">
        <v>9205</v>
      </c>
      <c r="H714" s="8" t="s">
        <v>10529</v>
      </c>
    </row>
    <row r="715" spans="3:8" ht="15" customHeight="1" x14ac:dyDescent="0.25">
      <c r="C715" s="52" t="s">
        <v>1233</v>
      </c>
      <c r="D715" s="55" t="s">
        <v>370</v>
      </c>
      <c r="F715" s="58" t="s">
        <v>3709</v>
      </c>
      <c r="G715" s="58" t="s">
        <v>9206</v>
      </c>
      <c r="H715" s="8" t="s">
        <v>10530</v>
      </c>
    </row>
    <row r="716" spans="3:8" ht="15" customHeight="1" x14ac:dyDescent="0.25">
      <c r="C716" s="52" t="s">
        <v>1234</v>
      </c>
      <c r="D716" s="55" t="s">
        <v>420</v>
      </c>
      <c r="F716" s="58" t="s">
        <v>4850</v>
      </c>
      <c r="G716" s="58" t="s">
        <v>9207</v>
      </c>
      <c r="H716" s="8" t="s">
        <v>10531</v>
      </c>
    </row>
    <row r="717" spans="3:8" ht="15" customHeight="1" x14ac:dyDescent="0.25">
      <c r="C717" s="52" t="s">
        <v>1235</v>
      </c>
      <c r="D717" s="55" t="s">
        <v>773</v>
      </c>
      <c r="F717" s="58" t="s">
        <v>3711</v>
      </c>
      <c r="G717" s="58" t="s">
        <v>9208</v>
      </c>
      <c r="H717" s="8" t="s">
        <v>10532</v>
      </c>
    </row>
    <row r="718" spans="3:8" ht="15" customHeight="1" x14ac:dyDescent="0.25">
      <c r="C718" s="52" t="s">
        <v>1236</v>
      </c>
      <c r="D718" s="55" t="s">
        <v>593</v>
      </c>
      <c r="F718" s="58" t="s">
        <v>2925</v>
      </c>
      <c r="G718" s="58" t="s">
        <v>9209</v>
      </c>
      <c r="H718" s="8" t="s">
        <v>10533</v>
      </c>
    </row>
    <row r="719" spans="3:8" ht="15" customHeight="1" x14ac:dyDescent="0.25">
      <c r="C719" s="52" t="s">
        <v>1237</v>
      </c>
      <c r="D719" s="55" t="s">
        <v>448</v>
      </c>
      <c r="F719" s="58" t="s">
        <v>4945</v>
      </c>
      <c r="G719" s="58" t="s">
        <v>9210</v>
      </c>
      <c r="H719" s="8" t="s">
        <v>10534</v>
      </c>
    </row>
    <row r="720" spans="3:8" ht="15" customHeight="1" x14ac:dyDescent="0.25">
      <c r="C720" s="52" t="s">
        <v>1238</v>
      </c>
      <c r="D720" s="55" t="s">
        <v>336</v>
      </c>
      <c r="F720" s="58" t="s">
        <v>4947</v>
      </c>
      <c r="G720" s="58" t="s">
        <v>9211</v>
      </c>
      <c r="H720" s="8" t="s">
        <v>10535</v>
      </c>
    </row>
    <row r="721" spans="3:8" ht="15" customHeight="1" x14ac:dyDescent="0.25">
      <c r="C721" s="52" t="s">
        <v>1239</v>
      </c>
      <c r="D721" s="55" t="s">
        <v>348</v>
      </c>
      <c r="F721" s="58" t="s">
        <v>2775</v>
      </c>
      <c r="G721" s="58" t="s">
        <v>9212</v>
      </c>
      <c r="H721" s="8" t="s">
        <v>10536</v>
      </c>
    </row>
    <row r="722" spans="3:8" ht="15" customHeight="1" x14ac:dyDescent="0.25">
      <c r="C722" s="52" t="s">
        <v>1240</v>
      </c>
      <c r="D722" s="55" t="s">
        <v>1241</v>
      </c>
      <c r="F722" s="58" t="s">
        <v>3022</v>
      </c>
      <c r="G722" s="58" t="s">
        <v>9213</v>
      </c>
      <c r="H722" s="8" t="s">
        <v>10537</v>
      </c>
    </row>
    <row r="723" spans="3:8" ht="15" customHeight="1" x14ac:dyDescent="0.25">
      <c r="C723" s="52" t="s">
        <v>1242</v>
      </c>
      <c r="D723" s="55" t="s">
        <v>1243</v>
      </c>
      <c r="F723" s="58" t="s">
        <v>2961</v>
      </c>
      <c r="G723" s="58" t="s">
        <v>9214</v>
      </c>
      <c r="H723" s="8" t="s">
        <v>10538</v>
      </c>
    </row>
    <row r="724" spans="3:8" ht="15" customHeight="1" x14ac:dyDescent="0.25">
      <c r="C724" s="52" t="s">
        <v>1244</v>
      </c>
      <c r="D724" s="55" t="s">
        <v>532</v>
      </c>
      <c r="F724" s="58" t="s">
        <v>3045</v>
      </c>
      <c r="G724" s="58" t="s">
        <v>9215</v>
      </c>
      <c r="H724" s="8" t="s">
        <v>10539</v>
      </c>
    </row>
    <row r="725" spans="3:8" ht="15" customHeight="1" x14ac:dyDescent="0.25">
      <c r="C725" s="52" t="s">
        <v>1245</v>
      </c>
      <c r="D725" s="55" t="s">
        <v>1000</v>
      </c>
      <c r="F725" s="58" t="s">
        <v>2795</v>
      </c>
      <c r="G725" s="58" t="s">
        <v>9216</v>
      </c>
      <c r="H725" s="8" t="s">
        <v>10540</v>
      </c>
    </row>
    <row r="726" spans="3:8" ht="15" customHeight="1" x14ac:dyDescent="0.25">
      <c r="C726" s="52" t="s">
        <v>1246</v>
      </c>
      <c r="D726" s="55" t="s">
        <v>416</v>
      </c>
      <c r="F726" s="58" t="s">
        <v>3468</v>
      </c>
      <c r="G726" s="58" t="s">
        <v>9217</v>
      </c>
      <c r="H726" s="8" t="s">
        <v>10541</v>
      </c>
    </row>
    <row r="727" spans="3:8" ht="15" customHeight="1" x14ac:dyDescent="0.25">
      <c r="C727" s="52" t="s">
        <v>1247</v>
      </c>
      <c r="D727" s="55" t="s">
        <v>1248</v>
      </c>
      <c r="F727" s="58" t="s">
        <v>4555</v>
      </c>
      <c r="G727" s="58" t="s">
        <v>9218</v>
      </c>
      <c r="H727" s="8" t="s">
        <v>10542</v>
      </c>
    </row>
    <row r="728" spans="3:8" ht="15" customHeight="1" x14ac:dyDescent="0.25">
      <c r="C728" s="52" t="s">
        <v>1249</v>
      </c>
      <c r="D728" s="55" t="s">
        <v>384</v>
      </c>
      <c r="F728" s="58" t="s">
        <v>2859</v>
      </c>
      <c r="G728" s="58" t="s">
        <v>9219</v>
      </c>
      <c r="H728" s="8" t="s">
        <v>10543</v>
      </c>
    </row>
    <row r="729" spans="3:8" ht="15" customHeight="1" x14ac:dyDescent="0.25">
      <c r="C729" s="52" t="s">
        <v>1250</v>
      </c>
      <c r="D729" s="55" t="s">
        <v>400</v>
      </c>
      <c r="F729" s="58" t="s">
        <v>2847</v>
      </c>
      <c r="G729" s="58" t="s">
        <v>9220</v>
      </c>
      <c r="H729" s="8" t="s">
        <v>10544</v>
      </c>
    </row>
    <row r="730" spans="3:8" ht="15" customHeight="1" x14ac:dyDescent="0.25">
      <c r="C730" s="52" t="s">
        <v>1251</v>
      </c>
      <c r="D730" s="55" t="s">
        <v>322</v>
      </c>
      <c r="F730" s="58" t="s">
        <v>5163</v>
      </c>
      <c r="G730" s="58" t="s">
        <v>9221</v>
      </c>
      <c r="H730" s="8" t="s">
        <v>10545</v>
      </c>
    </row>
    <row r="731" spans="3:8" ht="15" customHeight="1" x14ac:dyDescent="0.25">
      <c r="C731" s="52" t="s">
        <v>1252</v>
      </c>
      <c r="D731" s="55" t="s">
        <v>386</v>
      </c>
      <c r="F731" s="58" t="s">
        <v>2789</v>
      </c>
      <c r="G731" s="58" t="s">
        <v>9222</v>
      </c>
      <c r="H731" s="8" t="s">
        <v>10546</v>
      </c>
    </row>
    <row r="732" spans="3:8" ht="15" customHeight="1" x14ac:dyDescent="0.25">
      <c r="C732" s="52" t="s">
        <v>1253</v>
      </c>
      <c r="D732" s="55" t="s">
        <v>306</v>
      </c>
      <c r="F732" s="58" t="s">
        <v>2867</v>
      </c>
      <c r="G732" s="58" t="s">
        <v>9223</v>
      </c>
      <c r="H732" s="8" t="s">
        <v>10547</v>
      </c>
    </row>
    <row r="733" spans="3:8" ht="15" customHeight="1" x14ac:dyDescent="0.25">
      <c r="C733" s="52" t="s">
        <v>1254</v>
      </c>
      <c r="D733" s="55" t="s">
        <v>430</v>
      </c>
      <c r="F733" s="58" t="s">
        <v>3256</v>
      </c>
      <c r="G733" s="58" t="s">
        <v>9224</v>
      </c>
      <c r="H733" s="8" t="s">
        <v>10548</v>
      </c>
    </row>
    <row r="734" spans="3:8" ht="15" customHeight="1" x14ac:dyDescent="0.25">
      <c r="C734" s="52" t="s">
        <v>1255</v>
      </c>
      <c r="D734" s="55" t="s">
        <v>1009</v>
      </c>
      <c r="F734" s="58" t="s">
        <v>3130</v>
      </c>
      <c r="G734" s="58" t="s">
        <v>9225</v>
      </c>
      <c r="H734" s="8" t="s">
        <v>10549</v>
      </c>
    </row>
    <row r="735" spans="3:8" ht="15" customHeight="1" x14ac:dyDescent="0.25">
      <c r="C735" s="52" t="s">
        <v>1256</v>
      </c>
      <c r="D735" s="55" t="s">
        <v>366</v>
      </c>
      <c r="F735" s="58" t="s">
        <v>2791</v>
      </c>
      <c r="G735" s="58" t="s">
        <v>9226</v>
      </c>
      <c r="H735" s="8" t="s">
        <v>10550</v>
      </c>
    </row>
    <row r="736" spans="3:8" ht="15" customHeight="1" x14ac:dyDescent="0.25">
      <c r="C736" s="52" t="s">
        <v>1257</v>
      </c>
      <c r="D736" s="55" t="s">
        <v>364</v>
      </c>
      <c r="F736" s="58" t="s">
        <v>2817</v>
      </c>
      <c r="G736" s="58" t="s">
        <v>9227</v>
      </c>
      <c r="H736" s="8" t="s">
        <v>10551</v>
      </c>
    </row>
    <row r="737" spans="3:8" ht="15" customHeight="1" x14ac:dyDescent="0.25">
      <c r="C737" s="52" t="s">
        <v>1258</v>
      </c>
      <c r="D737" s="55" t="s">
        <v>438</v>
      </c>
      <c r="F737" s="58" t="s">
        <v>2845</v>
      </c>
      <c r="G737" s="58" t="s">
        <v>9228</v>
      </c>
      <c r="H737" s="8" t="s">
        <v>10552</v>
      </c>
    </row>
    <row r="738" spans="3:8" ht="15" customHeight="1" x14ac:dyDescent="0.25">
      <c r="C738" s="52" t="s">
        <v>1259</v>
      </c>
      <c r="D738" s="55" t="s">
        <v>334</v>
      </c>
      <c r="F738" s="58" t="s">
        <v>5167</v>
      </c>
      <c r="G738" s="58" t="s">
        <v>9229</v>
      </c>
      <c r="H738" s="8" t="s">
        <v>10553</v>
      </c>
    </row>
    <row r="739" spans="3:8" ht="15" customHeight="1" x14ac:dyDescent="0.25">
      <c r="C739" s="52" t="s">
        <v>1260</v>
      </c>
      <c r="D739" s="55" t="s">
        <v>314</v>
      </c>
      <c r="F739" s="58" t="s">
        <v>5169</v>
      </c>
      <c r="G739" s="58" t="s">
        <v>9230</v>
      </c>
      <c r="H739" s="8" t="s">
        <v>10554</v>
      </c>
    </row>
    <row r="740" spans="3:8" ht="15" customHeight="1" x14ac:dyDescent="0.25">
      <c r="C740" s="52" t="s">
        <v>1261</v>
      </c>
      <c r="D740" s="55" t="s">
        <v>799</v>
      </c>
      <c r="F740" s="58" t="s">
        <v>2899</v>
      </c>
      <c r="G740" s="58" t="s">
        <v>9231</v>
      </c>
      <c r="H740" s="8" t="s">
        <v>10555</v>
      </c>
    </row>
    <row r="741" spans="3:8" ht="15" customHeight="1" x14ac:dyDescent="0.25">
      <c r="C741" s="52" t="s">
        <v>1262</v>
      </c>
      <c r="D741" s="55" t="s">
        <v>360</v>
      </c>
      <c r="F741" s="58" t="s">
        <v>5172</v>
      </c>
      <c r="G741" s="58" t="s">
        <v>9232</v>
      </c>
      <c r="H741" s="8" t="s">
        <v>10556</v>
      </c>
    </row>
    <row r="742" spans="3:8" ht="15" customHeight="1" x14ac:dyDescent="0.25">
      <c r="C742" s="52" t="s">
        <v>1263</v>
      </c>
      <c r="D742" s="55" t="s">
        <v>1264</v>
      </c>
      <c r="F742" s="58" t="s">
        <v>3172</v>
      </c>
      <c r="G742" s="58" t="s">
        <v>9233</v>
      </c>
      <c r="H742" s="8" t="s">
        <v>10557</v>
      </c>
    </row>
    <row r="743" spans="3:8" ht="15" customHeight="1" x14ac:dyDescent="0.25">
      <c r="C743" s="52" t="s">
        <v>1265</v>
      </c>
      <c r="D743" s="55" t="s">
        <v>1266</v>
      </c>
      <c r="F743" s="58" t="s">
        <v>5174</v>
      </c>
      <c r="G743" s="58" t="s">
        <v>9234</v>
      </c>
      <c r="H743" s="8" t="s">
        <v>10558</v>
      </c>
    </row>
    <row r="744" spans="3:8" ht="15" customHeight="1" x14ac:dyDescent="0.25">
      <c r="C744" s="52" t="s">
        <v>1267</v>
      </c>
      <c r="D744" s="55" t="s">
        <v>1268</v>
      </c>
      <c r="F744" s="58" t="s">
        <v>3350</v>
      </c>
      <c r="G744" s="58" t="s">
        <v>9235</v>
      </c>
      <c r="H744" s="8" t="s">
        <v>10559</v>
      </c>
    </row>
    <row r="745" spans="3:8" ht="15" customHeight="1" x14ac:dyDescent="0.25">
      <c r="C745" s="52" t="s">
        <v>1269</v>
      </c>
      <c r="D745" s="55" t="s">
        <v>1123</v>
      </c>
      <c r="F745" s="58" t="s">
        <v>5177</v>
      </c>
      <c r="G745" s="58" t="s">
        <v>9236</v>
      </c>
      <c r="H745" s="8" t="s">
        <v>10560</v>
      </c>
    </row>
    <row r="746" spans="3:8" ht="15" customHeight="1" x14ac:dyDescent="0.25">
      <c r="C746" s="52" t="s">
        <v>1270</v>
      </c>
      <c r="D746" s="55" t="s">
        <v>1271</v>
      </c>
      <c r="F746" s="58" t="s">
        <v>2915</v>
      </c>
      <c r="G746" s="58" t="s">
        <v>9237</v>
      </c>
      <c r="H746" s="8" t="s">
        <v>10561</v>
      </c>
    </row>
    <row r="747" spans="3:8" ht="15" customHeight="1" x14ac:dyDescent="0.25">
      <c r="C747" s="52" t="s">
        <v>1272</v>
      </c>
      <c r="D747" s="55" t="s">
        <v>484</v>
      </c>
      <c r="F747" s="58" t="s">
        <v>5180</v>
      </c>
      <c r="G747" s="58" t="s">
        <v>9238</v>
      </c>
      <c r="H747" s="8" t="s">
        <v>10562</v>
      </c>
    </row>
    <row r="748" spans="3:8" ht="15" customHeight="1" x14ac:dyDescent="0.25">
      <c r="C748" s="52" t="s">
        <v>1273</v>
      </c>
      <c r="D748" s="55" t="s">
        <v>573</v>
      </c>
      <c r="F748" s="58" t="s">
        <v>3473</v>
      </c>
      <c r="G748" s="58" t="s">
        <v>9239</v>
      </c>
      <c r="H748" s="8" t="s">
        <v>10563</v>
      </c>
    </row>
    <row r="749" spans="3:8" ht="15" customHeight="1" x14ac:dyDescent="0.25">
      <c r="C749" s="52" t="s">
        <v>1274</v>
      </c>
      <c r="D749" s="55" t="s">
        <v>328</v>
      </c>
      <c r="F749" s="58" t="s">
        <v>4655</v>
      </c>
      <c r="G749" s="58" t="s">
        <v>9240</v>
      </c>
      <c r="H749" s="8" t="s">
        <v>10564</v>
      </c>
    </row>
    <row r="750" spans="3:8" ht="15" customHeight="1" x14ac:dyDescent="0.25">
      <c r="C750" s="52" t="s">
        <v>1275</v>
      </c>
      <c r="D750" s="55" t="s">
        <v>813</v>
      </c>
      <c r="F750" s="58" t="s">
        <v>3262</v>
      </c>
      <c r="G750" s="58" t="s">
        <v>9241</v>
      </c>
      <c r="H750" s="8" t="s">
        <v>10565</v>
      </c>
    </row>
    <row r="751" spans="3:8" ht="15" customHeight="1" x14ac:dyDescent="0.25">
      <c r="C751" s="52" t="s">
        <v>1276</v>
      </c>
      <c r="D751" s="55" t="s">
        <v>1277</v>
      </c>
      <c r="F751" s="58" t="s">
        <v>3264</v>
      </c>
      <c r="G751" s="58" t="s">
        <v>9242</v>
      </c>
      <c r="H751" s="8" t="s">
        <v>10566</v>
      </c>
    </row>
    <row r="752" spans="3:8" ht="15" customHeight="1" x14ac:dyDescent="0.25">
      <c r="C752" s="52" t="s">
        <v>1278</v>
      </c>
      <c r="D752" s="55" t="s">
        <v>452</v>
      </c>
      <c r="F752" s="58" t="s">
        <v>4769</v>
      </c>
      <c r="G752" s="58" t="s">
        <v>9243</v>
      </c>
      <c r="H752" s="8" t="s">
        <v>10567</v>
      </c>
    </row>
    <row r="753" spans="3:8" ht="15" customHeight="1" x14ac:dyDescent="0.25">
      <c r="C753" s="52" t="s">
        <v>1279</v>
      </c>
      <c r="D753" s="55" t="s">
        <v>292</v>
      </c>
      <c r="F753" s="58" t="s">
        <v>2821</v>
      </c>
      <c r="G753" s="58" t="s">
        <v>9244</v>
      </c>
      <c r="H753" s="8" t="s">
        <v>10568</v>
      </c>
    </row>
    <row r="754" spans="3:8" ht="15" customHeight="1" x14ac:dyDescent="0.25">
      <c r="C754" s="52" t="s">
        <v>1280</v>
      </c>
      <c r="D754" s="55" t="s">
        <v>1172</v>
      </c>
      <c r="F754" s="58" t="s">
        <v>4566</v>
      </c>
      <c r="G754" s="58" t="s">
        <v>9245</v>
      </c>
      <c r="H754" s="8" t="s">
        <v>10569</v>
      </c>
    </row>
    <row r="755" spans="3:8" ht="15" customHeight="1" x14ac:dyDescent="0.25">
      <c r="C755" s="52" t="s">
        <v>1281</v>
      </c>
      <c r="D755" s="55" t="s">
        <v>382</v>
      </c>
      <c r="F755" s="58" t="s">
        <v>2783</v>
      </c>
      <c r="G755" s="58" t="s">
        <v>9246</v>
      </c>
      <c r="H755" s="8" t="s">
        <v>10570</v>
      </c>
    </row>
    <row r="756" spans="3:8" ht="15" customHeight="1" x14ac:dyDescent="0.25">
      <c r="C756" s="52" t="s">
        <v>1282</v>
      </c>
      <c r="D756" s="55" t="s">
        <v>424</v>
      </c>
      <c r="F756" s="58" t="s">
        <v>3267</v>
      </c>
      <c r="G756" s="58" t="s">
        <v>9247</v>
      </c>
      <c r="H756" s="8" t="s">
        <v>10571</v>
      </c>
    </row>
    <row r="757" spans="3:8" ht="15" customHeight="1" x14ac:dyDescent="0.25">
      <c r="C757" s="52" t="s">
        <v>1283</v>
      </c>
      <c r="D757" s="55" t="s">
        <v>316</v>
      </c>
      <c r="F757" s="58" t="s">
        <v>3008</v>
      </c>
      <c r="G757" s="58" t="s">
        <v>9248</v>
      </c>
      <c r="H757" s="8" t="s">
        <v>10572</v>
      </c>
    </row>
    <row r="758" spans="3:8" ht="15" customHeight="1" x14ac:dyDescent="0.25">
      <c r="C758" s="52" t="s">
        <v>1284</v>
      </c>
      <c r="D758" s="55" t="s">
        <v>458</v>
      </c>
      <c r="F758" s="58" t="s">
        <v>3357</v>
      </c>
      <c r="G758" s="58" t="s">
        <v>9249</v>
      </c>
      <c r="H758" s="8" t="s">
        <v>10573</v>
      </c>
    </row>
    <row r="759" spans="3:8" ht="15" customHeight="1" x14ac:dyDescent="0.25">
      <c r="C759" s="52" t="s">
        <v>1285</v>
      </c>
      <c r="D759" s="55" t="s">
        <v>458</v>
      </c>
      <c r="F759" s="58" t="s">
        <v>4251</v>
      </c>
      <c r="G759" s="58" t="s">
        <v>9250</v>
      </c>
      <c r="H759" s="8" t="s">
        <v>10574</v>
      </c>
    </row>
    <row r="760" spans="3:8" ht="15" customHeight="1" x14ac:dyDescent="0.25">
      <c r="C760" s="52" t="s">
        <v>1286</v>
      </c>
      <c r="D760" s="55" t="s">
        <v>461</v>
      </c>
      <c r="F760" s="58" t="s">
        <v>3589</v>
      </c>
      <c r="G760" s="58" t="s">
        <v>9251</v>
      </c>
      <c r="H760" s="8" t="s">
        <v>10575</v>
      </c>
    </row>
    <row r="761" spans="3:8" ht="15" customHeight="1" x14ac:dyDescent="0.25">
      <c r="C761" s="52" t="s">
        <v>1287</v>
      </c>
      <c r="D761" s="55" t="s">
        <v>463</v>
      </c>
      <c r="F761" s="58" t="s">
        <v>3359</v>
      </c>
      <c r="G761" s="58" t="s">
        <v>9252</v>
      </c>
      <c r="H761" s="8" t="s">
        <v>10576</v>
      </c>
    </row>
    <row r="762" spans="3:8" ht="15" customHeight="1" x14ac:dyDescent="0.25">
      <c r="C762" s="52" t="s">
        <v>1288</v>
      </c>
      <c r="D762" s="55" t="s">
        <v>465</v>
      </c>
      <c r="F762" s="58" t="s">
        <v>3591</v>
      </c>
      <c r="G762" s="58" t="s">
        <v>9253</v>
      </c>
      <c r="H762" s="8" t="s">
        <v>10577</v>
      </c>
    </row>
    <row r="763" spans="3:8" ht="15" customHeight="1" x14ac:dyDescent="0.25">
      <c r="C763" s="52" t="s">
        <v>1289</v>
      </c>
      <c r="D763" s="55" t="s">
        <v>467</v>
      </c>
      <c r="F763" s="58" t="s">
        <v>3922</v>
      </c>
      <c r="G763" s="58" t="s">
        <v>9254</v>
      </c>
      <c r="H763" s="8" t="s">
        <v>10578</v>
      </c>
    </row>
    <row r="764" spans="3:8" ht="15" customHeight="1" x14ac:dyDescent="0.25">
      <c r="C764" s="52" t="s">
        <v>1290</v>
      </c>
      <c r="D764" s="55" t="s">
        <v>469</v>
      </c>
      <c r="F764" s="58" t="s">
        <v>5187</v>
      </c>
      <c r="G764" s="58" t="s">
        <v>9255</v>
      </c>
      <c r="H764" s="8" t="s">
        <v>10579</v>
      </c>
    </row>
    <row r="765" spans="3:8" ht="15" customHeight="1" x14ac:dyDescent="0.25">
      <c r="C765" s="52" t="s">
        <v>1291</v>
      </c>
      <c r="D765" s="55" t="s">
        <v>471</v>
      </c>
      <c r="F765" s="58" t="s">
        <v>2905</v>
      </c>
      <c r="G765" s="58" t="s">
        <v>9256</v>
      </c>
      <c r="H765" s="8" t="s">
        <v>10580</v>
      </c>
    </row>
    <row r="766" spans="3:8" ht="15" customHeight="1" x14ac:dyDescent="0.25">
      <c r="C766" s="52" t="s">
        <v>1292</v>
      </c>
      <c r="D766" s="55" t="s">
        <v>473</v>
      </c>
      <c r="F766" s="58" t="s">
        <v>4865</v>
      </c>
      <c r="G766" s="58" t="s">
        <v>9257</v>
      </c>
      <c r="H766" s="8" t="s">
        <v>10581</v>
      </c>
    </row>
    <row r="767" spans="3:8" ht="15" customHeight="1" x14ac:dyDescent="0.25">
      <c r="C767" s="52" t="s">
        <v>1293</v>
      </c>
      <c r="D767" s="55" t="s">
        <v>473</v>
      </c>
      <c r="F767" s="58" t="s">
        <v>4661</v>
      </c>
      <c r="G767" s="58" t="s">
        <v>9258</v>
      </c>
      <c r="H767" s="8" t="s">
        <v>10582</v>
      </c>
    </row>
    <row r="768" spans="3:8" ht="15" customHeight="1" x14ac:dyDescent="0.25">
      <c r="C768" s="52" t="s">
        <v>1294</v>
      </c>
      <c r="D768" s="55" t="s">
        <v>34</v>
      </c>
      <c r="F768" s="58" t="s">
        <v>3925</v>
      </c>
      <c r="G768" s="58" t="s">
        <v>9259</v>
      </c>
      <c r="H768" s="8" t="s">
        <v>10583</v>
      </c>
    </row>
    <row r="769" spans="3:8" ht="15" customHeight="1" x14ac:dyDescent="0.25">
      <c r="C769" s="52" t="s">
        <v>1295</v>
      </c>
      <c r="D769" s="55" t="s">
        <v>34</v>
      </c>
      <c r="F769" s="58" t="s">
        <v>2797</v>
      </c>
      <c r="G769" s="58" t="s">
        <v>9260</v>
      </c>
      <c r="H769" s="8" t="s">
        <v>10584</v>
      </c>
    </row>
    <row r="770" spans="3:8" ht="15" customHeight="1" x14ac:dyDescent="0.25">
      <c r="C770" s="52" t="s">
        <v>1296</v>
      </c>
      <c r="D770" s="55" t="s">
        <v>378</v>
      </c>
      <c r="F770" s="58" t="s">
        <v>3269</v>
      </c>
      <c r="G770" s="58" t="s">
        <v>9261</v>
      </c>
      <c r="H770" s="8" t="s">
        <v>10585</v>
      </c>
    </row>
    <row r="771" spans="3:8" ht="15" customHeight="1" x14ac:dyDescent="0.25">
      <c r="C771" s="52" t="s">
        <v>1297</v>
      </c>
      <c r="D771" s="55" t="s">
        <v>418</v>
      </c>
      <c r="F771" s="58" t="s">
        <v>2875</v>
      </c>
      <c r="G771" s="58" t="s">
        <v>9262</v>
      </c>
      <c r="H771" s="8" t="s">
        <v>10586</v>
      </c>
    </row>
    <row r="772" spans="3:8" ht="15" customHeight="1" x14ac:dyDescent="0.25">
      <c r="C772" s="52" t="s">
        <v>1298</v>
      </c>
      <c r="D772" s="55" t="s">
        <v>436</v>
      </c>
      <c r="F772" s="58" t="s">
        <v>2801</v>
      </c>
      <c r="G772" s="58" t="s">
        <v>9263</v>
      </c>
      <c r="H772" s="8" t="s">
        <v>10587</v>
      </c>
    </row>
    <row r="773" spans="3:8" ht="15" customHeight="1" x14ac:dyDescent="0.25">
      <c r="C773" s="52" t="s">
        <v>1299</v>
      </c>
      <c r="D773" s="55" t="s">
        <v>300</v>
      </c>
      <c r="F773" s="58" t="s">
        <v>4574</v>
      </c>
      <c r="G773" s="58" t="s">
        <v>9264</v>
      </c>
      <c r="H773" s="8" t="s">
        <v>10588</v>
      </c>
    </row>
    <row r="774" spans="3:8" ht="15" customHeight="1" x14ac:dyDescent="0.25">
      <c r="C774" s="52" t="s">
        <v>1300</v>
      </c>
      <c r="D774" s="55" t="s">
        <v>388</v>
      </c>
      <c r="F774" s="58" t="s">
        <v>2793</v>
      </c>
      <c r="G774" s="58" t="s">
        <v>9265</v>
      </c>
      <c r="H774" s="8" t="s">
        <v>10589</v>
      </c>
    </row>
    <row r="775" spans="3:8" ht="15" customHeight="1" x14ac:dyDescent="0.25">
      <c r="C775" s="52" t="s">
        <v>1301</v>
      </c>
      <c r="D775" s="55" t="s">
        <v>444</v>
      </c>
      <c r="F775" s="58" t="s">
        <v>4144</v>
      </c>
      <c r="G775" s="58" t="s">
        <v>9266</v>
      </c>
      <c r="H775" s="8" t="s">
        <v>10590</v>
      </c>
    </row>
    <row r="776" spans="3:8" ht="15" customHeight="1" x14ac:dyDescent="0.25">
      <c r="C776" s="52" t="s">
        <v>1302</v>
      </c>
      <c r="D776" s="55" t="s">
        <v>312</v>
      </c>
      <c r="F776" s="58" t="s">
        <v>2873</v>
      </c>
      <c r="G776" s="58" t="s">
        <v>9267</v>
      </c>
      <c r="H776" s="8" t="s">
        <v>10591</v>
      </c>
    </row>
    <row r="777" spans="3:8" ht="15" customHeight="1" x14ac:dyDescent="0.25">
      <c r="C777" s="52" t="s">
        <v>1303</v>
      </c>
      <c r="D777" s="55" t="s">
        <v>412</v>
      </c>
      <c r="F777" s="58" t="s">
        <v>3142</v>
      </c>
      <c r="G777" s="58" t="s">
        <v>9268</v>
      </c>
      <c r="H777" s="8" t="s">
        <v>10592</v>
      </c>
    </row>
    <row r="778" spans="3:8" ht="15" customHeight="1" x14ac:dyDescent="0.25">
      <c r="C778" s="52" t="s">
        <v>1304</v>
      </c>
      <c r="D778" s="55" t="s">
        <v>551</v>
      </c>
      <c r="F778" s="58" t="s">
        <v>2813</v>
      </c>
      <c r="G778" s="58" t="s">
        <v>9269</v>
      </c>
      <c r="H778" s="8" t="s">
        <v>10593</v>
      </c>
    </row>
    <row r="779" spans="3:8" ht="15" customHeight="1" x14ac:dyDescent="0.25">
      <c r="C779" s="52" t="s">
        <v>1305</v>
      </c>
      <c r="D779" s="55" t="s">
        <v>454</v>
      </c>
      <c r="F779" s="58" t="s">
        <v>4959</v>
      </c>
      <c r="G779" s="58" t="s">
        <v>9270</v>
      </c>
      <c r="H779" s="8" t="s">
        <v>10594</v>
      </c>
    </row>
    <row r="780" spans="3:8" ht="15" customHeight="1" x14ac:dyDescent="0.25">
      <c r="C780" s="52" t="s">
        <v>1306</v>
      </c>
      <c r="D780" s="55" t="s">
        <v>1025</v>
      </c>
      <c r="F780" s="58" t="s">
        <v>3730</v>
      </c>
      <c r="G780" s="58" t="s">
        <v>9271</v>
      </c>
      <c r="H780" s="8" t="s">
        <v>10595</v>
      </c>
    </row>
    <row r="781" spans="3:8" ht="15" customHeight="1" x14ac:dyDescent="0.25">
      <c r="C781" s="52" t="s">
        <v>1307</v>
      </c>
      <c r="D781" s="55" t="s">
        <v>564</v>
      </c>
      <c r="F781" s="58" t="s">
        <v>4455</v>
      </c>
      <c r="G781" s="58" t="s">
        <v>9272</v>
      </c>
      <c r="H781" s="8" t="s">
        <v>10596</v>
      </c>
    </row>
    <row r="782" spans="3:8" ht="15" customHeight="1" x14ac:dyDescent="0.25">
      <c r="C782" s="52" t="s">
        <v>1308</v>
      </c>
      <c r="D782" s="55" t="s">
        <v>548</v>
      </c>
      <c r="F782" s="58" t="s">
        <v>3732</v>
      </c>
      <c r="G782" s="58" t="s">
        <v>9273</v>
      </c>
      <c r="H782" s="8" t="s">
        <v>10597</v>
      </c>
    </row>
    <row r="783" spans="3:8" ht="15" customHeight="1" x14ac:dyDescent="0.25">
      <c r="C783" s="52" t="s">
        <v>1309</v>
      </c>
      <c r="D783" s="55" t="s">
        <v>354</v>
      </c>
      <c r="F783" s="58" t="s">
        <v>3275</v>
      </c>
      <c r="G783" s="58" t="s">
        <v>9274</v>
      </c>
      <c r="H783" s="8" t="s">
        <v>10598</v>
      </c>
    </row>
    <row r="784" spans="3:8" ht="15" customHeight="1" x14ac:dyDescent="0.25">
      <c r="C784" s="52" t="s">
        <v>1310</v>
      </c>
      <c r="D784" s="55" t="s">
        <v>1311</v>
      </c>
      <c r="F784" s="58" t="s">
        <v>2825</v>
      </c>
      <c r="G784" s="58" t="s">
        <v>9275</v>
      </c>
      <c r="H784" s="8" t="s">
        <v>10599</v>
      </c>
    </row>
    <row r="785" spans="3:8" ht="15" customHeight="1" x14ac:dyDescent="0.25">
      <c r="C785" s="52" t="s">
        <v>1312</v>
      </c>
      <c r="D785" s="55" t="s">
        <v>442</v>
      </c>
      <c r="F785" s="58" t="s">
        <v>3734</v>
      </c>
      <c r="G785" s="58" t="s">
        <v>9276</v>
      </c>
      <c r="H785" s="8" t="s">
        <v>10600</v>
      </c>
    </row>
    <row r="786" spans="3:8" ht="15" customHeight="1" x14ac:dyDescent="0.25">
      <c r="C786" s="52" t="s">
        <v>1313</v>
      </c>
      <c r="D786" s="55" t="s">
        <v>667</v>
      </c>
      <c r="F786" s="58" t="s">
        <v>3597</v>
      </c>
      <c r="G786" s="58" t="s">
        <v>9277</v>
      </c>
      <c r="H786" s="8" t="s">
        <v>10601</v>
      </c>
    </row>
    <row r="787" spans="3:8" ht="15" customHeight="1" x14ac:dyDescent="0.25">
      <c r="C787" s="52" t="s">
        <v>1314</v>
      </c>
      <c r="D787" s="55" t="s">
        <v>434</v>
      </c>
      <c r="F787" s="58" t="s">
        <v>4147</v>
      </c>
      <c r="G787" s="58" t="s">
        <v>9278</v>
      </c>
      <c r="H787" s="8" t="s">
        <v>10602</v>
      </c>
    </row>
    <row r="788" spans="3:8" ht="15" customHeight="1" x14ac:dyDescent="0.25">
      <c r="C788" s="52" t="s">
        <v>1315</v>
      </c>
      <c r="D788" s="55" t="s">
        <v>849</v>
      </c>
      <c r="F788" s="58" t="s">
        <v>3737</v>
      </c>
      <c r="G788" s="58" t="s">
        <v>9279</v>
      </c>
      <c r="H788" s="8" t="s">
        <v>10603</v>
      </c>
    </row>
    <row r="789" spans="3:8" ht="15" customHeight="1" x14ac:dyDescent="0.25">
      <c r="C789" s="52" t="s">
        <v>1316</v>
      </c>
      <c r="D789" s="55" t="s">
        <v>512</v>
      </c>
      <c r="F789" s="58" t="s">
        <v>4033</v>
      </c>
      <c r="G789" s="58" t="s">
        <v>9280</v>
      </c>
      <c r="H789" s="8" t="s">
        <v>10604</v>
      </c>
    </row>
    <row r="790" spans="3:8" ht="15" customHeight="1" x14ac:dyDescent="0.25">
      <c r="C790" s="52" t="s">
        <v>1317</v>
      </c>
      <c r="D790" s="55" t="s">
        <v>507</v>
      </c>
      <c r="F790" s="58" t="s">
        <v>3739</v>
      </c>
      <c r="G790" s="58" t="s">
        <v>9281</v>
      </c>
      <c r="H790" s="8" t="s">
        <v>10605</v>
      </c>
    </row>
    <row r="791" spans="3:8" ht="15" customHeight="1" x14ac:dyDescent="0.25">
      <c r="C791" s="52" t="s">
        <v>1318</v>
      </c>
      <c r="D791" s="55" t="s">
        <v>368</v>
      </c>
      <c r="F791" s="58" t="s">
        <v>2927</v>
      </c>
      <c r="G791" s="58" t="s">
        <v>9282</v>
      </c>
      <c r="H791" s="8" t="s">
        <v>10606</v>
      </c>
    </row>
    <row r="792" spans="3:8" ht="15" customHeight="1" x14ac:dyDescent="0.25">
      <c r="C792" s="52" t="s">
        <v>1319</v>
      </c>
      <c r="D792" s="55" t="s">
        <v>742</v>
      </c>
      <c r="F792" s="58" t="s">
        <v>3155</v>
      </c>
      <c r="G792" s="58" t="s">
        <v>9283</v>
      </c>
      <c r="H792" s="8" t="s">
        <v>10607</v>
      </c>
    </row>
    <row r="793" spans="3:8" ht="15" customHeight="1" x14ac:dyDescent="0.25">
      <c r="C793" s="52" t="s">
        <v>1320</v>
      </c>
      <c r="D793" s="55" t="s">
        <v>521</v>
      </c>
      <c r="F793" s="58" t="s">
        <v>3600</v>
      </c>
      <c r="G793" s="58" t="s">
        <v>9284</v>
      </c>
      <c r="H793" s="8" t="s">
        <v>10608</v>
      </c>
    </row>
    <row r="794" spans="3:8" ht="15" customHeight="1" x14ac:dyDescent="0.25">
      <c r="C794" s="52" t="s">
        <v>1321</v>
      </c>
      <c r="D794" s="55" t="s">
        <v>750</v>
      </c>
      <c r="F794" s="58" t="s">
        <v>3602</v>
      </c>
      <c r="G794" s="58" t="s">
        <v>9285</v>
      </c>
      <c r="H794" s="8" t="s">
        <v>10609</v>
      </c>
    </row>
    <row r="795" spans="3:8" ht="15" customHeight="1" x14ac:dyDescent="0.25">
      <c r="C795" s="52" t="s">
        <v>1322</v>
      </c>
      <c r="D795" s="55" t="s">
        <v>324</v>
      </c>
      <c r="F795" s="58" t="s">
        <v>3369</v>
      </c>
      <c r="G795" s="58" t="s">
        <v>9286</v>
      </c>
      <c r="H795" s="8" t="s">
        <v>10610</v>
      </c>
    </row>
    <row r="796" spans="3:8" ht="15" customHeight="1" x14ac:dyDescent="0.25">
      <c r="C796" s="52" t="s">
        <v>1323</v>
      </c>
      <c r="D796" s="55" t="s">
        <v>350</v>
      </c>
      <c r="F796" s="58" t="s">
        <v>3604</v>
      </c>
      <c r="G796" s="58" t="s">
        <v>9287</v>
      </c>
      <c r="H796" s="8" t="s">
        <v>10611</v>
      </c>
    </row>
    <row r="797" spans="3:8" ht="15" customHeight="1" x14ac:dyDescent="0.25">
      <c r="C797" s="52" t="s">
        <v>1324</v>
      </c>
      <c r="D797" s="55" t="s">
        <v>342</v>
      </c>
      <c r="F797" s="58" t="s">
        <v>3371</v>
      </c>
      <c r="G797" s="58" t="s">
        <v>9288</v>
      </c>
      <c r="H797" s="8" t="s">
        <v>10612</v>
      </c>
    </row>
    <row r="798" spans="3:8" ht="15" customHeight="1" x14ac:dyDescent="0.25">
      <c r="C798" s="52" t="s">
        <v>1325</v>
      </c>
      <c r="D798" s="55" t="s">
        <v>304</v>
      </c>
      <c r="F798" s="58" t="s">
        <v>3606</v>
      </c>
      <c r="G798" s="58" t="s">
        <v>9289</v>
      </c>
      <c r="H798" s="8" t="s">
        <v>10613</v>
      </c>
    </row>
    <row r="799" spans="3:8" ht="15" customHeight="1" x14ac:dyDescent="0.25">
      <c r="C799" s="52" t="s">
        <v>1326</v>
      </c>
      <c r="D799" s="55" t="s">
        <v>422</v>
      </c>
      <c r="F799" s="58" t="s">
        <v>3127</v>
      </c>
      <c r="G799" s="58" t="s">
        <v>9290</v>
      </c>
      <c r="H799" s="8" t="s">
        <v>10614</v>
      </c>
    </row>
    <row r="800" spans="3:8" ht="15" customHeight="1" x14ac:dyDescent="0.25">
      <c r="C800" s="52" t="s">
        <v>1327</v>
      </c>
      <c r="D800" s="55" t="s">
        <v>352</v>
      </c>
      <c r="F800" s="58" t="s">
        <v>3608</v>
      </c>
      <c r="G800" s="58" t="s">
        <v>9291</v>
      </c>
      <c r="H800" s="8" t="s">
        <v>10615</v>
      </c>
    </row>
    <row r="801" spans="3:8" ht="15" customHeight="1" x14ac:dyDescent="0.25">
      <c r="C801" s="52" t="s">
        <v>1328</v>
      </c>
      <c r="D801" s="55" t="s">
        <v>330</v>
      </c>
      <c r="F801" s="58" t="s">
        <v>3039</v>
      </c>
      <c r="G801" s="58" t="s">
        <v>9292</v>
      </c>
      <c r="H801" s="8" t="s">
        <v>10616</v>
      </c>
    </row>
    <row r="802" spans="3:8" ht="15" customHeight="1" x14ac:dyDescent="0.25">
      <c r="C802" s="52" t="s">
        <v>1329</v>
      </c>
      <c r="D802" s="55" t="s">
        <v>596</v>
      </c>
      <c r="F802" s="58" t="s">
        <v>4151</v>
      </c>
      <c r="G802" s="58" t="s">
        <v>9293</v>
      </c>
      <c r="H802" s="8" t="s">
        <v>10617</v>
      </c>
    </row>
    <row r="803" spans="3:8" ht="15" customHeight="1" x14ac:dyDescent="0.25">
      <c r="C803" s="52" t="s">
        <v>1330</v>
      </c>
      <c r="D803" s="55" t="s">
        <v>542</v>
      </c>
      <c r="F803" s="58" t="s">
        <v>2863</v>
      </c>
      <c r="G803" s="58" t="s">
        <v>9294</v>
      </c>
      <c r="H803" s="8" t="s">
        <v>10618</v>
      </c>
    </row>
    <row r="804" spans="3:8" ht="15" customHeight="1" x14ac:dyDescent="0.25">
      <c r="C804" s="52" t="s">
        <v>1331</v>
      </c>
      <c r="D804" s="55" t="s">
        <v>623</v>
      </c>
      <c r="F804" s="58" t="s">
        <v>3373</v>
      </c>
      <c r="G804" s="58" t="s">
        <v>9295</v>
      </c>
      <c r="H804" s="8" t="s">
        <v>10619</v>
      </c>
    </row>
    <row r="805" spans="3:8" ht="15" customHeight="1" x14ac:dyDescent="0.25">
      <c r="C805" s="52" t="s">
        <v>1332</v>
      </c>
      <c r="D805" s="55" t="s">
        <v>426</v>
      </c>
      <c r="F805" s="58" t="s">
        <v>4357</v>
      </c>
      <c r="G805" s="58" t="s">
        <v>9296</v>
      </c>
      <c r="H805" s="8" t="s">
        <v>10620</v>
      </c>
    </row>
    <row r="806" spans="3:8" ht="15" customHeight="1" x14ac:dyDescent="0.25">
      <c r="C806" s="52" t="s">
        <v>1333</v>
      </c>
      <c r="D806" s="55" t="s">
        <v>372</v>
      </c>
      <c r="F806" s="58" t="s">
        <v>4154</v>
      </c>
      <c r="G806" s="58" t="s">
        <v>9297</v>
      </c>
      <c r="H806" s="8" t="s">
        <v>10621</v>
      </c>
    </row>
    <row r="807" spans="3:8" ht="15" customHeight="1" x14ac:dyDescent="0.25">
      <c r="C807" s="52" t="s">
        <v>1334</v>
      </c>
      <c r="D807" s="55" t="s">
        <v>514</v>
      </c>
      <c r="F807" s="58" t="s">
        <v>4873</v>
      </c>
      <c r="G807" s="58" t="s">
        <v>9298</v>
      </c>
      <c r="H807" s="8" t="s">
        <v>10622</v>
      </c>
    </row>
    <row r="808" spans="3:8" ht="15" customHeight="1" x14ac:dyDescent="0.25">
      <c r="C808" s="52" t="s">
        <v>1335</v>
      </c>
      <c r="D808" s="55" t="s">
        <v>404</v>
      </c>
      <c r="F808" s="58" t="s">
        <v>3932</v>
      </c>
      <c r="G808" s="58" t="s">
        <v>9299</v>
      </c>
      <c r="H808" s="8" t="s">
        <v>10623</v>
      </c>
    </row>
    <row r="809" spans="3:8" ht="15" customHeight="1" x14ac:dyDescent="0.25">
      <c r="C809" s="52" t="s">
        <v>1336</v>
      </c>
      <c r="D809" s="55" t="s">
        <v>1337</v>
      </c>
      <c r="F809" s="58" t="s">
        <v>4875</v>
      </c>
      <c r="G809" s="58" t="s">
        <v>9300</v>
      </c>
      <c r="H809" s="8" t="s">
        <v>10624</v>
      </c>
    </row>
    <row r="810" spans="3:8" ht="15" customHeight="1" x14ac:dyDescent="0.25">
      <c r="C810" s="52" t="s">
        <v>1338</v>
      </c>
      <c r="D810" s="55" t="s">
        <v>1339</v>
      </c>
      <c r="F810" s="58" t="s">
        <v>3375</v>
      </c>
      <c r="G810" s="58" t="s">
        <v>9301</v>
      </c>
      <c r="H810" s="8" t="s">
        <v>10625</v>
      </c>
    </row>
    <row r="811" spans="3:8" ht="15" customHeight="1" x14ac:dyDescent="0.25">
      <c r="C811" s="52" t="s">
        <v>1340</v>
      </c>
      <c r="D811" s="55" t="s">
        <v>370</v>
      </c>
      <c r="F811" s="58" t="s">
        <v>4969</v>
      </c>
      <c r="G811" s="58" t="s">
        <v>9302</v>
      </c>
      <c r="H811" s="8" t="s">
        <v>10626</v>
      </c>
    </row>
    <row r="812" spans="3:8" ht="15" customHeight="1" x14ac:dyDescent="0.25">
      <c r="C812" s="52" t="s">
        <v>1341</v>
      </c>
      <c r="D812" s="55" t="s">
        <v>420</v>
      </c>
      <c r="F812" s="58" t="s">
        <v>4464</v>
      </c>
      <c r="G812" s="58" t="s">
        <v>9303</v>
      </c>
      <c r="H812" s="8" t="s">
        <v>10627</v>
      </c>
    </row>
    <row r="813" spans="3:8" ht="15" customHeight="1" x14ac:dyDescent="0.25">
      <c r="C813" s="52" t="s">
        <v>1342</v>
      </c>
      <c r="D813" s="55" t="s">
        <v>773</v>
      </c>
      <c r="F813" s="58" t="s">
        <v>4157</v>
      </c>
      <c r="G813" s="58" t="s">
        <v>9304</v>
      </c>
      <c r="H813" s="8" t="s">
        <v>10628</v>
      </c>
    </row>
    <row r="814" spans="3:8" ht="15" customHeight="1" x14ac:dyDescent="0.25">
      <c r="C814" s="52" t="s">
        <v>1343</v>
      </c>
      <c r="D814" s="55" t="s">
        <v>989</v>
      </c>
      <c r="F814" s="58" t="s">
        <v>3168</v>
      </c>
      <c r="G814" s="58" t="s">
        <v>9305</v>
      </c>
      <c r="H814" s="8" t="s">
        <v>10629</v>
      </c>
    </row>
    <row r="815" spans="3:8" ht="15" customHeight="1" x14ac:dyDescent="0.25">
      <c r="C815" s="52" t="s">
        <v>1344</v>
      </c>
      <c r="D815" s="55" t="s">
        <v>340</v>
      </c>
      <c r="F815" s="58" t="s">
        <v>3935</v>
      </c>
      <c r="G815" s="58" t="s">
        <v>9306</v>
      </c>
      <c r="H815" s="8" t="s">
        <v>10630</v>
      </c>
    </row>
    <row r="816" spans="3:8" ht="15" customHeight="1" x14ac:dyDescent="0.25">
      <c r="C816" s="52" t="s">
        <v>1345</v>
      </c>
      <c r="D816" s="55" t="s">
        <v>867</v>
      </c>
      <c r="F816" s="58" t="s">
        <v>3611</v>
      </c>
      <c r="G816" s="58" t="s">
        <v>9307</v>
      </c>
      <c r="H816" s="8" t="s">
        <v>10631</v>
      </c>
    </row>
    <row r="817" spans="3:8" ht="15" customHeight="1" x14ac:dyDescent="0.25">
      <c r="C817" s="52" t="s">
        <v>1346</v>
      </c>
      <c r="D817" s="55" t="s">
        <v>593</v>
      </c>
      <c r="F817" s="58" t="s">
        <v>4972</v>
      </c>
      <c r="G817" s="58" t="s">
        <v>9308</v>
      </c>
      <c r="H817" s="8" t="s">
        <v>10632</v>
      </c>
    </row>
    <row r="818" spans="3:8" ht="15" customHeight="1" x14ac:dyDescent="0.25">
      <c r="C818" s="52" t="s">
        <v>1347</v>
      </c>
      <c r="D818" s="55" t="s">
        <v>1035</v>
      </c>
      <c r="F818" s="58" t="s">
        <v>3512</v>
      </c>
      <c r="G818" s="58" t="s">
        <v>9309</v>
      </c>
      <c r="H818" s="8" t="s">
        <v>10633</v>
      </c>
    </row>
    <row r="819" spans="3:8" ht="15" customHeight="1" x14ac:dyDescent="0.25">
      <c r="C819" s="52" t="s">
        <v>1348</v>
      </c>
      <c r="D819" s="55" t="s">
        <v>503</v>
      </c>
      <c r="F819" s="58" t="s">
        <v>3938</v>
      </c>
      <c r="G819" s="58" t="s">
        <v>9310</v>
      </c>
      <c r="H819" s="8" t="s">
        <v>10634</v>
      </c>
    </row>
    <row r="820" spans="3:8" ht="15" customHeight="1" x14ac:dyDescent="0.25">
      <c r="C820" s="52" t="s">
        <v>1349</v>
      </c>
      <c r="D820" s="55" t="s">
        <v>538</v>
      </c>
      <c r="F820" s="58" t="s">
        <v>2969</v>
      </c>
      <c r="G820" s="58" t="s">
        <v>9311</v>
      </c>
      <c r="H820" s="8" t="s">
        <v>10635</v>
      </c>
    </row>
    <row r="821" spans="3:8" ht="15" customHeight="1" x14ac:dyDescent="0.25">
      <c r="C821" s="52" t="s">
        <v>1350</v>
      </c>
      <c r="D821" s="55" t="s">
        <v>448</v>
      </c>
      <c r="F821" s="58" t="s">
        <v>4975</v>
      </c>
      <c r="G821" s="58" t="s">
        <v>9312</v>
      </c>
      <c r="H821" s="8" t="s">
        <v>10636</v>
      </c>
    </row>
    <row r="822" spans="3:8" ht="15" customHeight="1" x14ac:dyDescent="0.25">
      <c r="C822" s="52" t="s">
        <v>1351</v>
      </c>
      <c r="D822" s="55" t="s">
        <v>482</v>
      </c>
      <c r="F822" s="58" t="s">
        <v>3940</v>
      </c>
      <c r="G822" s="58" t="s">
        <v>9313</v>
      </c>
      <c r="H822" s="8" t="s">
        <v>10637</v>
      </c>
    </row>
    <row r="823" spans="3:8" ht="15" customHeight="1" x14ac:dyDescent="0.25">
      <c r="C823" s="52" t="s">
        <v>1352</v>
      </c>
      <c r="D823" s="55" t="s">
        <v>336</v>
      </c>
      <c r="F823" s="58" t="s">
        <v>4469</v>
      </c>
      <c r="G823" s="58" t="s">
        <v>9314</v>
      </c>
      <c r="H823" s="8" t="s">
        <v>10638</v>
      </c>
    </row>
    <row r="824" spans="3:8" ht="15" customHeight="1" x14ac:dyDescent="0.25">
      <c r="C824" s="52" t="s">
        <v>1353</v>
      </c>
      <c r="D824" s="55" t="s">
        <v>348</v>
      </c>
      <c r="F824" s="58" t="s">
        <v>3613</v>
      </c>
      <c r="G824" s="58" t="s">
        <v>9315</v>
      </c>
      <c r="H824" s="8" t="s">
        <v>10639</v>
      </c>
    </row>
    <row r="825" spans="3:8" ht="15" customHeight="1" x14ac:dyDescent="0.25">
      <c r="C825" s="52" t="s">
        <v>1354</v>
      </c>
      <c r="D825" s="55" t="s">
        <v>1106</v>
      </c>
      <c r="F825" s="58" t="s">
        <v>4472</v>
      </c>
      <c r="G825" s="58" t="s">
        <v>9316</v>
      </c>
      <c r="H825" s="8" t="s">
        <v>10640</v>
      </c>
    </row>
    <row r="826" spans="3:8" ht="15" customHeight="1" x14ac:dyDescent="0.25">
      <c r="C826" s="52" t="s">
        <v>1355</v>
      </c>
      <c r="D826" s="55" t="s">
        <v>497</v>
      </c>
      <c r="F826" s="58" t="s">
        <v>3280</v>
      </c>
      <c r="G826" s="58" t="s">
        <v>9317</v>
      </c>
      <c r="H826" s="8" t="s">
        <v>10641</v>
      </c>
    </row>
    <row r="827" spans="3:8" ht="15" customHeight="1" x14ac:dyDescent="0.25">
      <c r="C827" s="52" t="s">
        <v>1356</v>
      </c>
      <c r="D827" s="55" t="s">
        <v>432</v>
      </c>
      <c r="F827" s="58" t="s">
        <v>3377</v>
      </c>
      <c r="G827" s="58" t="s">
        <v>9318</v>
      </c>
      <c r="H827" s="8" t="s">
        <v>10642</v>
      </c>
    </row>
    <row r="828" spans="3:8" ht="15" customHeight="1" x14ac:dyDescent="0.25">
      <c r="C828" s="52" t="s">
        <v>1357</v>
      </c>
      <c r="D828" s="55" t="s">
        <v>416</v>
      </c>
      <c r="F828" s="58" t="s">
        <v>3282</v>
      </c>
      <c r="G828" s="58" t="s">
        <v>9319</v>
      </c>
      <c r="H828" s="8" t="s">
        <v>10643</v>
      </c>
    </row>
    <row r="829" spans="3:8" ht="15" customHeight="1" x14ac:dyDescent="0.25">
      <c r="C829" s="52" t="s">
        <v>1358</v>
      </c>
      <c r="D829" s="55" t="s">
        <v>344</v>
      </c>
      <c r="F829" s="58" t="s">
        <v>3379</v>
      </c>
      <c r="G829" s="58" t="s">
        <v>9320</v>
      </c>
      <c r="H829" s="8" t="s">
        <v>10644</v>
      </c>
    </row>
    <row r="830" spans="3:8" ht="15" customHeight="1" x14ac:dyDescent="0.25">
      <c r="C830" s="52" t="s">
        <v>1359</v>
      </c>
      <c r="D830" s="55" t="s">
        <v>386</v>
      </c>
      <c r="F830" s="58" t="s">
        <v>2913</v>
      </c>
      <c r="G830" s="58" t="s">
        <v>9321</v>
      </c>
      <c r="H830" s="8" t="s">
        <v>10645</v>
      </c>
    </row>
    <row r="831" spans="3:8" ht="15" customHeight="1" x14ac:dyDescent="0.25">
      <c r="C831" s="52" t="s">
        <v>1360</v>
      </c>
      <c r="D831" s="55" t="s">
        <v>306</v>
      </c>
      <c r="F831" s="58" t="s">
        <v>4265</v>
      </c>
      <c r="G831" s="58" t="s">
        <v>9322</v>
      </c>
      <c r="H831" s="8" t="s">
        <v>10646</v>
      </c>
    </row>
    <row r="832" spans="3:8" ht="15" customHeight="1" x14ac:dyDescent="0.25">
      <c r="C832" s="52" t="s">
        <v>1361</v>
      </c>
      <c r="D832" s="55" t="s">
        <v>310</v>
      </c>
      <c r="F832" s="58" t="s">
        <v>3479</v>
      </c>
      <c r="G832" s="58" t="s">
        <v>9323</v>
      </c>
      <c r="H832" s="8" t="s">
        <v>10647</v>
      </c>
    </row>
    <row r="833" spans="3:8" ht="15" customHeight="1" x14ac:dyDescent="0.25">
      <c r="C833" s="52" t="s">
        <v>1362</v>
      </c>
      <c r="D833" s="55" t="s">
        <v>430</v>
      </c>
      <c r="F833" s="58" t="s">
        <v>2923</v>
      </c>
      <c r="G833" s="58" t="s">
        <v>9324</v>
      </c>
      <c r="H833" s="8" t="s">
        <v>10648</v>
      </c>
    </row>
    <row r="834" spans="3:8" ht="15" customHeight="1" x14ac:dyDescent="0.25">
      <c r="C834" s="52" t="s">
        <v>1363</v>
      </c>
      <c r="D834" s="55" t="s">
        <v>296</v>
      </c>
      <c r="F834" s="58" t="s">
        <v>3092</v>
      </c>
      <c r="G834" s="58" t="s">
        <v>9325</v>
      </c>
      <c r="H834" s="8" t="s">
        <v>10649</v>
      </c>
    </row>
    <row r="835" spans="3:8" ht="15" customHeight="1" x14ac:dyDescent="0.25">
      <c r="C835" s="52" t="s">
        <v>1364</v>
      </c>
      <c r="D835" s="55" t="s">
        <v>366</v>
      </c>
      <c r="F835" s="58" t="s">
        <v>3616</v>
      </c>
      <c r="G835" s="58" t="s">
        <v>9326</v>
      </c>
      <c r="H835" s="8" t="s">
        <v>10650</v>
      </c>
    </row>
    <row r="836" spans="3:8" ht="15" customHeight="1" x14ac:dyDescent="0.25">
      <c r="C836" s="52" t="s">
        <v>1365</v>
      </c>
      <c r="D836" s="55" t="s">
        <v>364</v>
      </c>
      <c r="F836" s="58" t="s">
        <v>3944</v>
      </c>
      <c r="G836" s="58" t="s">
        <v>9327</v>
      </c>
      <c r="H836" s="8" t="s">
        <v>10651</v>
      </c>
    </row>
    <row r="837" spans="3:8" ht="15" customHeight="1" x14ac:dyDescent="0.25">
      <c r="C837" s="52" t="s">
        <v>1366</v>
      </c>
      <c r="D837" s="55" t="s">
        <v>438</v>
      </c>
      <c r="F837" s="58" t="s">
        <v>3618</v>
      </c>
      <c r="G837" s="58" t="s">
        <v>9328</v>
      </c>
      <c r="H837" s="8" t="s">
        <v>10652</v>
      </c>
    </row>
    <row r="838" spans="3:8" ht="15" customHeight="1" x14ac:dyDescent="0.25">
      <c r="C838" s="52" t="s">
        <v>1367</v>
      </c>
      <c r="D838" s="55" t="s">
        <v>799</v>
      </c>
      <c r="F838" s="58" t="s">
        <v>4978</v>
      </c>
      <c r="G838" s="58" t="s">
        <v>9329</v>
      </c>
      <c r="H838" s="8" t="s">
        <v>10653</v>
      </c>
    </row>
    <row r="839" spans="3:8" ht="15" customHeight="1" x14ac:dyDescent="0.25">
      <c r="C839" s="52" t="s">
        <v>1368</v>
      </c>
      <c r="D839" s="55" t="s">
        <v>1123</v>
      </c>
      <c r="F839" s="58" t="s">
        <v>3946</v>
      </c>
      <c r="G839" s="58" t="s">
        <v>9330</v>
      </c>
      <c r="H839" s="8" t="s">
        <v>10654</v>
      </c>
    </row>
    <row r="840" spans="3:8" ht="15" customHeight="1" x14ac:dyDescent="0.25">
      <c r="C840" s="52" t="s">
        <v>1369</v>
      </c>
      <c r="D840" s="55" t="s">
        <v>892</v>
      </c>
      <c r="F840" s="58" t="s">
        <v>4161</v>
      </c>
      <c r="G840" s="58" t="s">
        <v>9331</v>
      </c>
      <c r="H840" s="8" t="s">
        <v>10655</v>
      </c>
    </row>
    <row r="841" spans="3:8" ht="15" customHeight="1" x14ac:dyDescent="0.25">
      <c r="C841" s="52" t="s">
        <v>1370</v>
      </c>
      <c r="D841" s="55" t="s">
        <v>396</v>
      </c>
      <c r="F841" s="58" t="s">
        <v>4475</v>
      </c>
      <c r="G841" s="58" t="s">
        <v>9332</v>
      </c>
      <c r="H841" s="8" t="s">
        <v>10656</v>
      </c>
    </row>
    <row r="842" spans="3:8" ht="15" customHeight="1" x14ac:dyDescent="0.25">
      <c r="C842" s="52" t="s">
        <v>1371</v>
      </c>
      <c r="D842" s="55" t="s">
        <v>1372</v>
      </c>
      <c r="F842" s="58" t="s">
        <v>3125</v>
      </c>
      <c r="G842" s="58" t="s">
        <v>9333</v>
      </c>
      <c r="H842" s="8" t="s">
        <v>10657</v>
      </c>
    </row>
    <row r="843" spans="3:8" ht="15" customHeight="1" x14ac:dyDescent="0.25">
      <c r="C843" s="52" t="s">
        <v>1373</v>
      </c>
      <c r="D843" s="55" t="s">
        <v>1152</v>
      </c>
      <c r="F843" s="58" t="s">
        <v>4782</v>
      </c>
      <c r="G843" s="58" t="s">
        <v>9334</v>
      </c>
      <c r="H843" s="8" t="s">
        <v>10658</v>
      </c>
    </row>
    <row r="844" spans="3:8" ht="15" customHeight="1" x14ac:dyDescent="0.25">
      <c r="C844" s="52" t="s">
        <v>1374</v>
      </c>
      <c r="D844" s="55" t="s">
        <v>1157</v>
      </c>
      <c r="F844" s="58" t="s">
        <v>3620</v>
      </c>
      <c r="G844" s="58" t="s">
        <v>9335</v>
      </c>
      <c r="H844" s="8" t="s">
        <v>10659</v>
      </c>
    </row>
    <row r="845" spans="3:8" ht="15" customHeight="1" x14ac:dyDescent="0.25">
      <c r="C845" s="52" t="s">
        <v>1375</v>
      </c>
      <c r="D845" s="55" t="s">
        <v>1376</v>
      </c>
      <c r="F845" s="58" t="s">
        <v>4981</v>
      </c>
      <c r="G845" s="58" t="s">
        <v>9336</v>
      </c>
      <c r="H845" s="8" t="s">
        <v>10660</v>
      </c>
    </row>
    <row r="846" spans="3:8" ht="15" customHeight="1" x14ac:dyDescent="0.25">
      <c r="C846" s="52" t="s">
        <v>1377</v>
      </c>
      <c r="D846" s="55" t="s">
        <v>910</v>
      </c>
      <c r="F846" s="58" t="s">
        <v>3382</v>
      </c>
      <c r="G846" s="58" t="s">
        <v>9337</v>
      </c>
      <c r="H846" s="8" t="s">
        <v>10661</v>
      </c>
    </row>
    <row r="847" spans="3:8" ht="15" customHeight="1" x14ac:dyDescent="0.25">
      <c r="C847" s="52" t="s">
        <v>1378</v>
      </c>
      <c r="D847" s="55" t="s">
        <v>930</v>
      </c>
      <c r="F847" s="58" t="s">
        <v>4038</v>
      </c>
      <c r="G847" s="58" t="s">
        <v>9338</v>
      </c>
      <c r="H847" s="8" t="s">
        <v>10662</v>
      </c>
    </row>
    <row r="848" spans="3:8" ht="15" customHeight="1" x14ac:dyDescent="0.25">
      <c r="C848" s="52" t="s">
        <v>1379</v>
      </c>
      <c r="D848" s="55" t="s">
        <v>938</v>
      </c>
      <c r="F848" s="58" t="s">
        <v>4040</v>
      </c>
      <c r="G848" s="58" t="s">
        <v>9339</v>
      </c>
      <c r="H848" s="8" t="s">
        <v>10663</v>
      </c>
    </row>
    <row r="849" spans="3:8" ht="15" customHeight="1" x14ac:dyDescent="0.25">
      <c r="C849" s="52" t="s">
        <v>1380</v>
      </c>
      <c r="D849" s="55" t="s">
        <v>1381</v>
      </c>
      <c r="F849" s="58" t="s">
        <v>4042</v>
      </c>
      <c r="G849" s="58" t="s">
        <v>9340</v>
      </c>
      <c r="H849" s="8" t="s">
        <v>10664</v>
      </c>
    </row>
    <row r="850" spans="3:8" ht="15" customHeight="1" x14ac:dyDescent="0.25">
      <c r="C850" s="52" t="s">
        <v>1382</v>
      </c>
      <c r="D850" s="55" t="s">
        <v>452</v>
      </c>
      <c r="F850" s="58" t="s">
        <v>4044</v>
      </c>
      <c r="G850" s="58" t="s">
        <v>9341</v>
      </c>
      <c r="H850" s="8" t="s">
        <v>10665</v>
      </c>
    </row>
    <row r="851" spans="3:8" ht="15" customHeight="1" x14ac:dyDescent="0.25">
      <c r="C851" s="52" t="s">
        <v>1383</v>
      </c>
      <c r="D851" s="55" t="s">
        <v>424</v>
      </c>
      <c r="F851" s="58" t="s">
        <v>4046</v>
      </c>
      <c r="G851" s="58" t="s">
        <v>9342</v>
      </c>
      <c r="H851" s="8" t="s">
        <v>10666</v>
      </c>
    </row>
    <row r="852" spans="3:8" ht="15" customHeight="1" x14ac:dyDescent="0.25">
      <c r="C852" s="52" t="s">
        <v>1384</v>
      </c>
      <c r="D852" s="55" t="s">
        <v>316</v>
      </c>
      <c r="F852" s="58" t="s">
        <v>3384</v>
      </c>
      <c r="G852" s="58" t="s">
        <v>9343</v>
      </c>
      <c r="H852" s="8" t="s">
        <v>10667</v>
      </c>
    </row>
    <row r="853" spans="3:8" ht="15" customHeight="1" x14ac:dyDescent="0.25">
      <c r="C853" s="52" t="s">
        <v>1385</v>
      </c>
      <c r="D853" s="55" t="s">
        <v>571</v>
      </c>
      <c r="F853" s="58" t="s">
        <v>4364</v>
      </c>
      <c r="G853" s="58" t="s">
        <v>9344</v>
      </c>
      <c r="H853" s="8" t="s">
        <v>10668</v>
      </c>
    </row>
    <row r="854" spans="3:8" ht="15" customHeight="1" x14ac:dyDescent="0.25">
      <c r="C854" s="52" t="s">
        <v>1386</v>
      </c>
      <c r="D854" s="55" t="s">
        <v>458</v>
      </c>
      <c r="F854" s="58" t="s">
        <v>4479</v>
      </c>
      <c r="G854" s="58" t="s">
        <v>9345</v>
      </c>
      <c r="H854" s="8" t="s">
        <v>10669</v>
      </c>
    </row>
    <row r="855" spans="3:8" ht="15" customHeight="1" x14ac:dyDescent="0.25">
      <c r="C855" s="52" t="s">
        <v>1387</v>
      </c>
      <c r="D855" s="55" t="s">
        <v>458</v>
      </c>
      <c r="F855" s="58" t="s">
        <v>4048</v>
      </c>
      <c r="G855" s="58" t="s">
        <v>9346</v>
      </c>
      <c r="H855" s="8" t="s">
        <v>10670</v>
      </c>
    </row>
    <row r="856" spans="3:8" ht="15" customHeight="1" x14ac:dyDescent="0.25">
      <c r="C856" s="52" t="s">
        <v>1388</v>
      </c>
      <c r="D856" s="55" t="s">
        <v>461</v>
      </c>
      <c r="F856" s="58" t="s">
        <v>2935</v>
      </c>
      <c r="G856" s="58" t="s">
        <v>9347</v>
      </c>
      <c r="H856" s="8" t="s">
        <v>10671</v>
      </c>
    </row>
    <row r="857" spans="3:8" ht="15" customHeight="1" x14ac:dyDescent="0.25">
      <c r="C857" s="52" t="s">
        <v>1389</v>
      </c>
      <c r="D857" s="55" t="s">
        <v>463</v>
      </c>
      <c r="F857" s="58" t="s">
        <v>2883</v>
      </c>
      <c r="G857" s="58" t="s">
        <v>9348</v>
      </c>
      <c r="H857" s="8" t="s">
        <v>10672</v>
      </c>
    </row>
    <row r="858" spans="3:8" ht="15" customHeight="1" x14ac:dyDescent="0.25">
      <c r="C858" s="52" t="s">
        <v>1390</v>
      </c>
      <c r="D858" s="55" t="s">
        <v>465</v>
      </c>
      <c r="F858" s="58" t="s">
        <v>4050</v>
      </c>
      <c r="G858" s="58" t="s">
        <v>9349</v>
      </c>
      <c r="H858" s="8" t="s">
        <v>10673</v>
      </c>
    </row>
    <row r="859" spans="3:8" ht="15" customHeight="1" x14ac:dyDescent="0.25">
      <c r="C859" s="52" t="s">
        <v>1391</v>
      </c>
      <c r="D859" s="55" t="s">
        <v>467</v>
      </c>
      <c r="F859" s="58" t="s">
        <v>5199</v>
      </c>
      <c r="G859" s="58" t="s">
        <v>9350</v>
      </c>
      <c r="H859" s="8" t="s">
        <v>10674</v>
      </c>
    </row>
    <row r="860" spans="3:8" ht="15" customHeight="1" x14ac:dyDescent="0.25">
      <c r="C860" s="52" t="s">
        <v>1392</v>
      </c>
      <c r="D860" s="55" t="s">
        <v>469</v>
      </c>
      <c r="F860" s="58" t="s">
        <v>4052</v>
      </c>
      <c r="G860" s="58" t="s">
        <v>9351</v>
      </c>
      <c r="H860" s="8" t="s">
        <v>10675</v>
      </c>
    </row>
    <row r="861" spans="3:8" ht="15" customHeight="1" x14ac:dyDescent="0.25">
      <c r="C861" s="52" t="s">
        <v>1393</v>
      </c>
      <c r="D861" s="55" t="s">
        <v>471</v>
      </c>
      <c r="F861" s="58" t="s">
        <v>3622</v>
      </c>
      <c r="G861" s="58" t="s">
        <v>9352</v>
      </c>
      <c r="H861" s="8" t="s">
        <v>10676</v>
      </c>
    </row>
    <row r="862" spans="3:8" ht="15" customHeight="1" x14ac:dyDescent="0.25">
      <c r="C862" s="52" t="s">
        <v>1394</v>
      </c>
      <c r="D862" s="55" t="s">
        <v>473</v>
      </c>
      <c r="F862" s="58" t="s">
        <v>3626</v>
      </c>
      <c r="G862" s="58" t="s">
        <v>9353</v>
      </c>
      <c r="H862" s="8" t="s">
        <v>10677</v>
      </c>
    </row>
    <row r="863" spans="3:8" ht="15" customHeight="1" x14ac:dyDescent="0.25">
      <c r="C863" s="52" t="s">
        <v>1395</v>
      </c>
      <c r="D863" s="55" t="s">
        <v>473</v>
      </c>
      <c r="F863" s="58" t="s">
        <v>3624</v>
      </c>
      <c r="G863" s="58" t="s">
        <v>9354</v>
      </c>
      <c r="H863" s="8" t="s">
        <v>10678</v>
      </c>
    </row>
    <row r="864" spans="3:8" ht="15" customHeight="1" x14ac:dyDescent="0.25">
      <c r="C864" s="52" t="s">
        <v>1396</v>
      </c>
      <c r="D864" s="55" t="s">
        <v>34</v>
      </c>
      <c r="F864" s="58" t="s">
        <v>4268</v>
      </c>
      <c r="G864" s="58" t="s">
        <v>9355</v>
      </c>
      <c r="H864" s="8" t="s">
        <v>10679</v>
      </c>
    </row>
    <row r="865" spans="3:8" ht="15" customHeight="1" x14ac:dyDescent="0.25">
      <c r="C865" s="52" t="s">
        <v>1397</v>
      </c>
      <c r="D865" s="55" t="s">
        <v>34</v>
      </c>
      <c r="F865" s="58" t="s">
        <v>3948</v>
      </c>
      <c r="G865" s="58" t="s">
        <v>9356</v>
      </c>
      <c r="H865" s="8" t="s">
        <v>10680</v>
      </c>
    </row>
    <row r="866" spans="3:8" ht="15" customHeight="1" x14ac:dyDescent="0.25">
      <c r="C866" s="52" t="s">
        <v>1398</v>
      </c>
      <c r="D866" s="55" t="s">
        <v>378</v>
      </c>
      <c r="F866" s="58" t="s">
        <v>2895</v>
      </c>
      <c r="G866" s="58" t="s">
        <v>9357</v>
      </c>
      <c r="H866" s="8" t="s">
        <v>10681</v>
      </c>
    </row>
    <row r="867" spans="3:8" ht="15" customHeight="1" x14ac:dyDescent="0.25">
      <c r="C867" s="52" t="s">
        <v>1399</v>
      </c>
      <c r="D867" s="55" t="s">
        <v>418</v>
      </c>
      <c r="F867" s="58" t="s">
        <v>3629</v>
      </c>
      <c r="G867" s="58" t="s">
        <v>9358</v>
      </c>
      <c r="H867" s="8" t="s">
        <v>10682</v>
      </c>
    </row>
    <row r="868" spans="3:8" ht="15" customHeight="1" x14ac:dyDescent="0.25">
      <c r="C868" s="52" t="s">
        <v>1400</v>
      </c>
      <c r="D868" s="55" t="s">
        <v>436</v>
      </c>
      <c r="F868" s="58" t="s">
        <v>4481</v>
      </c>
      <c r="G868" s="58" t="s">
        <v>9359</v>
      </c>
      <c r="H868" s="8" t="s">
        <v>10683</v>
      </c>
    </row>
    <row r="869" spans="3:8" ht="15" customHeight="1" x14ac:dyDescent="0.25">
      <c r="C869" s="52" t="s">
        <v>1401</v>
      </c>
      <c r="D869" s="55" t="s">
        <v>300</v>
      </c>
      <c r="F869" s="58" t="s">
        <v>4366</v>
      </c>
      <c r="G869" s="58" t="s">
        <v>9360</v>
      </c>
      <c r="H869" s="8" t="s">
        <v>10684</v>
      </c>
    </row>
    <row r="870" spans="3:8" ht="15" customHeight="1" x14ac:dyDescent="0.25">
      <c r="C870" s="52" t="s">
        <v>1402</v>
      </c>
      <c r="D870" s="55" t="s">
        <v>412</v>
      </c>
      <c r="F870" s="58" t="s">
        <v>3285</v>
      </c>
      <c r="G870" s="58" t="s">
        <v>9361</v>
      </c>
      <c r="H870" s="8" t="s">
        <v>10685</v>
      </c>
    </row>
    <row r="871" spans="3:8" ht="15" customHeight="1" x14ac:dyDescent="0.25">
      <c r="C871" s="52" t="s">
        <v>1403</v>
      </c>
      <c r="D871" s="55" t="s">
        <v>551</v>
      </c>
      <c r="F871" s="58" t="s">
        <v>4164</v>
      </c>
      <c r="G871" s="58" t="s">
        <v>9362</v>
      </c>
      <c r="H871" s="8" t="s">
        <v>10686</v>
      </c>
    </row>
    <row r="872" spans="3:8" ht="15" customHeight="1" x14ac:dyDescent="0.25">
      <c r="C872" s="52" t="s">
        <v>1404</v>
      </c>
      <c r="D872" s="55" t="s">
        <v>454</v>
      </c>
      <c r="F872" s="58" t="s">
        <v>3386</v>
      </c>
      <c r="G872" s="58" t="s">
        <v>9363</v>
      </c>
      <c r="H872" s="8" t="s">
        <v>10687</v>
      </c>
    </row>
    <row r="873" spans="3:8" ht="15" customHeight="1" x14ac:dyDescent="0.25">
      <c r="C873" s="52" t="s">
        <v>1405</v>
      </c>
      <c r="D873" s="55" t="s">
        <v>298</v>
      </c>
      <c r="F873" s="58" t="s">
        <v>3388</v>
      </c>
      <c r="G873" s="58" t="s">
        <v>9364</v>
      </c>
      <c r="H873" s="8" t="s">
        <v>10688</v>
      </c>
    </row>
    <row r="874" spans="3:8" ht="15" customHeight="1" x14ac:dyDescent="0.25">
      <c r="C874" s="52" t="s">
        <v>1406</v>
      </c>
      <c r="D874" s="55" t="s">
        <v>302</v>
      </c>
      <c r="F874" s="58" t="s">
        <v>3481</v>
      </c>
      <c r="G874" s="58" t="s">
        <v>9365</v>
      </c>
      <c r="H874" s="8" t="s">
        <v>10689</v>
      </c>
    </row>
    <row r="875" spans="3:8" ht="15" customHeight="1" x14ac:dyDescent="0.25">
      <c r="C875" s="52" t="s">
        <v>1407</v>
      </c>
      <c r="D875" s="55" t="s">
        <v>726</v>
      </c>
      <c r="F875" s="58" t="s">
        <v>2865</v>
      </c>
      <c r="G875" s="58" t="s">
        <v>9366</v>
      </c>
      <c r="H875" s="8" t="s">
        <v>10690</v>
      </c>
    </row>
    <row r="876" spans="3:8" ht="15" customHeight="1" x14ac:dyDescent="0.25">
      <c r="C876" s="52" t="s">
        <v>1408</v>
      </c>
      <c r="D876" s="55" t="s">
        <v>450</v>
      </c>
      <c r="F876" s="58" t="s">
        <v>5096</v>
      </c>
      <c r="G876" s="58" t="s">
        <v>9367</v>
      </c>
      <c r="H876" s="8" t="s">
        <v>10691</v>
      </c>
    </row>
    <row r="877" spans="3:8" ht="15" customHeight="1" x14ac:dyDescent="0.25">
      <c r="C877" s="52" t="s">
        <v>1409</v>
      </c>
      <c r="D877" s="55" t="s">
        <v>548</v>
      </c>
      <c r="F877" s="58" t="s">
        <v>4985</v>
      </c>
      <c r="G877" s="58" t="s">
        <v>9368</v>
      </c>
      <c r="H877" s="8" t="s">
        <v>10692</v>
      </c>
    </row>
    <row r="878" spans="3:8" ht="15" customHeight="1" x14ac:dyDescent="0.25">
      <c r="C878" s="52" t="s">
        <v>1410</v>
      </c>
      <c r="D878" s="55" t="s">
        <v>354</v>
      </c>
      <c r="F878" s="58" t="s">
        <v>3631</v>
      </c>
      <c r="G878" s="58" t="s">
        <v>9369</v>
      </c>
      <c r="H878" s="8" t="s">
        <v>10693</v>
      </c>
    </row>
    <row r="879" spans="3:8" ht="15" customHeight="1" x14ac:dyDescent="0.25">
      <c r="C879" s="52" t="s">
        <v>1411</v>
      </c>
      <c r="D879" s="55" t="s">
        <v>1311</v>
      </c>
      <c r="F879" s="58" t="s">
        <v>4881</v>
      </c>
      <c r="G879" s="58" t="s">
        <v>9370</v>
      </c>
      <c r="H879" s="8" t="s">
        <v>10694</v>
      </c>
    </row>
    <row r="880" spans="3:8" ht="15" customHeight="1" x14ac:dyDescent="0.25">
      <c r="C880" s="52" t="s">
        <v>1412</v>
      </c>
      <c r="D880" s="55" t="s">
        <v>392</v>
      </c>
      <c r="F880" s="58" t="s">
        <v>4883</v>
      </c>
      <c r="G880" s="58" t="s">
        <v>9371</v>
      </c>
      <c r="H880" s="8" t="s">
        <v>10695</v>
      </c>
    </row>
    <row r="881" spans="3:8" ht="15" customHeight="1" x14ac:dyDescent="0.25">
      <c r="C881" s="52" t="s">
        <v>1413</v>
      </c>
      <c r="D881" s="55" t="s">
        <v>970</v>
      </c>
      <c r="F881" s="58" t="s">
        <v>5205</v>
      </c>
      <c r="G881" s="58" t="s">
        <v>9372</v>
      </c>
      <c r="H881" s="8" t="s">
        <v>10696</v>
      </c>
    </row>
    <row r="882" spans="3:8" ht="15" customHeight="1" x14ac:dyDescent="0.25">
      <c r="C882" s="52" t="s">
        <v>1414</v>
      </c>
      <c r="D882" s="55" t="s">
        <v>523</v>
      </c>
      <c r="F882" s="58" t="s">
        <v>2903</v>
      </c>
      <c r="G882" s="58" t="s">
        <v>9373</v>
      </c>
      <c r="H882" s="8" t="s">
        <v>10697</v>
      </c>
    </row>
    <row r="883" spans="3:8" ht="15" customHeight="1" x14ac:dyDescent="0.25">
      <c r="C883" s="52" t="s">
        <v>1415</v>
      </c>
      <c r="D883" s="55" t="s">
        <v>642</v>
      </c>
      <c r="F883" s="58" t="s">
        <v>4370</v>
      </c>
      <c r="G883" s="58" t="s">
        <v>9374</v>
      </c>
      <c r="H883" s="8" t="s">
        <v>10698</v>
      </c>
    </row>
    <row r="884" spans="3:8" ht="15" customHeight="1" x14ac:dyDescent="0.25">
      <c r="C884" s="52" t="s">
        <v>1416</v>
      </c>
      <c r="D884" s="55" t="s">
        <v>507</v>
      </c>
      <c r="F884" s="58" t="s">
        <v>4885</v>
      </c>
      <c r="G884" s="58" t="s">
        <v>9375</v>
      </c>
      <c r="H884" s="8" t="s">
        <v>10699</v>
      </c>
    </row>
    <row r="885" spans="3:8" ht="15" customHeight="1" x14ac:dyDescent="0.25">
      <c r="C885" s="52" t="s">
        <v>1417</v>
      </c>
      <c r="D885" s="55" t="s">
        <v>368</v>
      </c>
      <c r="F885" s="58" t="s">
        <v>4987</v>
      </c>
      <c r="G885" s="58" t="s">
        <v>9376</v>
      </c>
      <c r="H885" s="8" t="s">
        <v>10700</v>
      </c>
    </row>
    <row r="886" spans="3:8" ht="15" customHeight="1" x14ac:dyDescent="0.25">
      <c r="C886" s="52" t="s">
        <v>1418</v>
      </c>
      <c r="D886" s="55" t="s">
        <v>406</v>
      </c>
      <c r="F886" s="58" t="s">
        <v>3390</v>
      </c>
      <c r="G886" s="58" t="s">
        <v>9377</v>
      </c>
      <c r="H886" s="8" t="s">
        <v>10701</v>
      </c>
    </row>
    <row r="887" spans="3:8" ht="15" customHeight="1" x14ac:dyDescent="0.25">
      <c r="C887" s="52" t="s">
        <v>1419</v>
      </c>
      <c r="D887" s="55" t="s">
        <v>742</v>
      </c>
      <c r="F887" s="58" t="s">
        <v>3287</v>
      </c>
      <c r="G887" s="58" t="s">
        <v>9378</v>
      </c>
      <c r="H887" s="8" t="s">
        <v>10702</v>
      </c>
    </row>
    <row r="888" spans="3:8" ht="15" customHeight="1" x14ac:dyDescent="0.25">
      <c r="C888" s="52" t="s">
        <v>1420</v>
      </c>
      <c r="D888" s="55" t="s">
        <v>745</v>
      </c>
      <c r="F888" s="58" t="s">
        <v>4055</v>
      </c>
      <c r="G888" s="58" t="s">
        <v>9379</v>
      </c>
      <c r="H888" s="8" t="s">
        <v>10703</v>
      </c>
    </row>
    <row r="889" spans="3:8" ht="15" customHeight="1" x14ac:dyDescent="0.25">
      <c r="C889" s="52" t="s">
        <v>1421</v>
      </c>
      <c r="D889" s="55" t="s">
        <v>750</v>
      </c>
      <c r="F889" s="58" t="s">
        <v>3392</v>
      </c>
      <c r="G889" s="58" t="s">
        <v>9380</v>
      </c>
      <c r="H889" s="8" t="s">
        <v>10704</v>
      </c>
    </row>
    <row r="890" spans="3:8" ht="15" customHeight="1" x14ac:dyDescent="0.25">
      <c r="C890" s="52" t="s">
        <v>1422</v>
      </c>
      <c r="D890" s="55" t="s">
        <v>1423</v>
      </c>
      <c r="F890" s="58" t="s">
        <v>4682</v>
      </c>
      <c r="G890" s="58" t="s">
        <v>9381</v>
      </c>
      <c r="H890" s="8" t="s">
        <v>10705</v>
      </c>
    </row>
    <row r="891" spans="3:8" ht="15" customHeight="1" x14ac:dyDescent="0.25">
      <c r="C891" s="52" t="s">
        <v>1424</v>
      </c>
      <c r="D891" s="55" t="s">
        <v>1425</v>
      </c>
      <c r="F891" s="58" t="s">
        <v>3633</v>
      </c>
      <c r="G891" s="58" t="s">
        <v>9382</v>
      </c>
      <c r="H891" s="8" t="s">
        <v>10706</v>
      </c>
    </row>
    <row r="892" spans="3:8" ht="15" customHeight="1" x14ac:dyDescent="0.25">
      <c r="C892" s="52" t="s">
        <v>1426</v>
      </c>
      <c r="D892" s="55" t="s">
        <v>324</v>
      </c>
      <c r="F892" s="58" t="s">
        <v>3635</v>
      </c>
      <c r="G892" s="58" t="s">
        <v>9383</v>
      </c>
      <c r="H892" s="8" t="s">
        <v>10707</v>
      </c>
    </row>
    <row r="893" spans="3:8" ht="15" customHeight="1" x14ac:dyDescent="0.25">
      <c r="C893" s="52" t="s">
        <v>1427</v>
      </c>
      <c r="D893" s="55" t="s">
        <v>350</v>
      </c>
      <c r="F893" s="58" t="s">
        <v>4989</v>
      </c>
      <c r="G893" s="58" t="s">
        <v>9384</v>
      </c>
      <c r="H893" s="8" t="s">
        <v>10708</v>
      </c>
    </row>
    <row r="894" spans="3:8" ht="15" customHeight="1" x14ac:dyDescent="0.25">
      <c r="C894" s="52" t="s">
        <v>1428</v>
      </c>
      <c r="D894" s="55" t="s">
        <v>304</v>
      </c>
      <c r="F894" s="58" t="s">
        <v>4484</v>
      </c>
      <c r="G894" s="58" t="s">
        <v>9385</v>
      </c>
      <c r="H894" s="8" t="s">
        <v>10709</v>
      </c>
    </row>
    <row r="895" spans="3:8" ht="15" customHeight="1" x14ac:dyDescent="0.25">
      <c r="C895" s="52" t="s">
        <v>1429</v>
      </c>
      <c r="D895" s="55" t="s">
        <v>623</v>
      </c>
      <c r="F895" s="58" t="s">
        <v>4166</v>
      </c>
      <c r="G895" s="58" t="s">
        <v>9386</v>
      </c>
      <c r="H895" s="8" t="s">
        <v>10710</v>
      </c>
    </row>
    <row r="896" spans="3:8" ht="15" customHeight="1" x14ac:dyDescent="0.25">
      <c r="C896" s="52" t="s">
        <v>1430</v>
      </c>
      <c r="D896" s="55" t="s">
        <v>404</v>
      </c>
      <c r="F896" s="58" t="s">
        <v>4684</v>
      </c>
      <c r="G896" s="58" t="s">
        <v>9387</v>
      </c>
      <c r="H896" s="8" t="s">
        <v>10711</v>
      </c>
    </row>
    <row r="897" spans="3:8" ht="15" customHeight="1" x14ac:dyDescent="0.25">
      <c r="C897" s="52" t="s">
        <v>1431</v>
      </c>
      <c r="D897" s="55" t="s">
        <v>1337</v>
      </c>
      <c r="F897" s="58" t="s">
        <v>4057</v>
      </c>
      <c r="G897" s="58" t="s">
        <v>9388</v>
      </c>
      <c r="H897" s="8" t="s">
        <v>10712</v>
      </c>
    </row>
    <row r="898" spans="3:8" ht="15" customHeight="1" x14ac:dyDescent="0.25">
      <c r="C898" s="52" t="s">
        <v>1432</v>
      </c>
      <c r="D898" s="55" t="s">
        <v>1339</v>
      </c>
      <c r="F898" s="58" t="s">
        <v>4059</v>
      </c>
      <c r="G898" s="58" t="s">
        <v>9389</v>
      </c>
      <c r="H898" s="8" t="s">
        <v>10713</v>
      </c>
    </row>
    <row r="899" spans="3:8" ht="15" customHeight="1" x14ac:dyDescent="0.25">
      <c r="C899" s="52" t="s">
        <v>1433</v>
      </c>
      <c r="D899" s="55" t="s">
        <v>773</v>
      </c>
      <c r="F899" s="58" t="s">
        <v>3394</v>
      </c>
      <c r="G899" s="58" t="s">
        <v>9390</v>
      </c>
      <c r="H899" s="8" t="s">
        <v>10714</v>
      </c>
    </row>
    <row r="900" spans="3:8" ht="15" customHeight="1" x14ac:dyDescent="0.25">
      <c r="C900" s="52" t="s">
        <v>1434</v>
      </c>
      <c r="D900" s="55" t="s">
        <v>989</v>
      </c>
      <c r="F900" s="58" t="s">
        <v>3396</v>
      </c>
      <c r="G900" s="58" t="s">
        <v>9391</v>
      </c>
      <c r="H900" s="8" t="s">
        <v>10715</v>
      </c>
    </row>
    <row r="901" spans="3:8" ht="15" customHeight="1" x14ac:dyDescent="0.25">
      <c r="C901" s="52" t="s">
        <v>1435</v>
      </c>
      <c r="D901" s="55" t="s">
        <v>340</v>
      </c>
      <c r="F901" s="58" t="s">
        <v>4061</v>
      </c>
      <c r="G901" s="58" t="s">
        <v>9392</v>
      </c>
      <c r="H901" s="8" t="s">
        <v>10716</v>
      </c>
    </row>
    <row r="902" spans="3:8" ht="15" customHeight="1" x14ac:dyDescent="0.25">
      <c r="C902" s="52" t="s">
        <v>1436</v>
      </c>
      <c r="D902" s="55" t="s">
        <v>593</v>
      </c>
      <c r="F902" s="58" t="s">
        <v>4991</v>
      </c>
      <c r="G902" s="58" t="s">
        <v>9393</v>
      </c>
      <c r="H902" s="8" t="s">
        <v>10717</v>
      </c>
    </row>
    <row r="903" spans="3:8" ht="15" customHeight="1" x14ac:dyDescent="0.25">
      <c r="C903" s="52" t="s">
        <v>1437</v>
      </c>
      <c r="D903" s="55" t="s">
        <v>1035</v>
      </c>
      <c r="F903" s="58" t="s">
        <v>4063</v>
      </c>
      <c r="G903" s="58" t="s">
        <v>9394</v>
      </c>
      <c r="H903" s="8" t="s">
        <v>10718</v>
      </c>
    </row>
    <row r="904" spans="3:8" ht="15" customHeight="1" x14ac:dyDescent="0.25">
      <c r="C904" s="52" t="s">
        <v>1438</v>
      </c>
      <c r="D904" s="55" t="s">
        <v>503</v>
      </c>
      <c r="F904" s="58" t="s">
        <v>4994</v>
      </c>
      <c r="G904" s="58" t="s">
        <v>9395</v>
      </c>
      <c r="H904" s="8" t="s">
        <v>10719</v>
      </c>
    </row>
    <row r="905" spans="3:8" ht="15" customHeight="1" x14ac:dyDescent="0.25">
      <c r="C905" s="52" t="s">
        <v>1439</v>
      </c>
      <c r="D905" s="55" t="s">
        <v>538</v>
      </c>
      <c r="F905" s="58" t="s">
        <v>3398</v>
      </c>
      <c r="G905" s="58" t="s">
        <v>9396</v>
      </c>
      <c r="H905" s="8" t="s">
        <v>10720</v>
      </c>
    </row>
    <row r="906" spans="3:8" ht="15" customHeight="1" x14ac:dyDescent="0.25">
      <c r="C906" s="52" t="s">
        <v>1440</v>
      </c>
      <c r="D906" s="55" t="s">
        <v>336</v>
      </c>
      <c r="F906" s="58" t="s">
        <v>4372</v>
      </c>
      <c r="G906" s="58" t="s">
        <v>9397</v>
      </c>
      <c r="H906" s="8" t="s">
        <v>10721</v>
      </c>
    </row>
    <row r="907" spans="3:8" ht="15" customHeight="1" x14ac:dyDescent="0.25">
      <c r="C907" s="52" t="s">
        <v>1441</v>
      </c>
      <c r="D907" s="55" t="s">
        <v>872</v>
      </c>
      <c r="F907" s="58" t="s">
        <v>3400</v>
      </c>
      <c r="G907" s="58" t="s">
        <v>9398</v>
      </c>
      <c r="H907" s="8" t="s">
        <v>10722</v>
      </c>
    </row>
    <row r="908" spans="3:8" ht="15" customHeight="1" x14ac:dyDescent="0.25">
      <c r="C908" s="52" t="s">
        <v>1442</v>
      </c>
      <c r="D908" s="55" t="s">
        <v>497</v>
      </c>
      <c r="F908" s="58" t="s">
        <v>4065</v>
      </c>
      <c r="G908" s="58" t="s">
        <v>9399</v>
      </c>
      <c r="H908" s="8" t="s">
        <v>10723</v>
      </c>
    </row>
    <row r="909" spans="3:8" ht="15" customHeight="1" x14ac:dyDescent="0.25">
      <c r="C909" s="52" t="s">
        <v>1443</v>
      </c>
      <c r="D909" s="55" t="s">
        <v>432</v>
      </c>
      <c r="F909" s="58" t="s">
        <v>3402</v>
      </c>
      <c r="G909" s="58" t="s">
        <v>9400</v>
      </c>
      <c r="H909" s="8" t="s">
        <v>10724</v>
      </c>
    </row>
    <row r="910" spans="3:8" ht="15" customHeight="1" x14ac:dyDescent="0.25">
      <c r="C910" s="52" t="s">
        <v>1444</v>
      </c>
      <c r="D910" s="55" t="s">
        <v>1000</v>
      </c>
      <c r="F910" s="58" t="s">
        <v>4996</v>
      </c>
      <c r="G910" s="58" t="s">
        <v>9401</v>
      </c>
      <c r="H910" s="8" t="s">
        <v>10725</v>
      </c>
    </row>
    <row r="911" spans="3:8" ht="15" customHeight="1" x14ac:dyDescent="0.25">
      <c r="C911" s="52" t="s">
        <v>1445</v>
      </c>
      <c r="D911" s="55" t="s">
        <v>416</v>
      </c>
      <c r="F911" s="58" t="s">
        <v>3404</v>
      </c>
      <c r="G911" s="58" t="s">
        <v>9402</v>
      </c>
      <c r="H911" s="8" t="s">
        <v>10726</v>
      </c>
    </row>
    <row r="912" spans="3:8" ht="15" customHeight="1" x14ac:dyDescent="0.25">
      <c r="C912" s="52" t="s">
        <v>1446</v>
      </c>
      <c r="D912" s="55" t="s">
        <v>344</v>
      </c>
      <c r="F912" s="58" t="s">
        <v>3406</v>
      </c>
      <c r="G912" s="58" t="s">
        <v>9403</v>
      </c>
      <c r="H912" s="8" t="s">
        <v>10727</v>
      </c>
    </row>
    <row r="913" spans="3:8" ht="15" customHeight="1" x14ac:dyDescent="0.25">
      <c r="C913" s="52" t="s">
        <v>1447</v>
      </c>
      <c r="D913" s="55" t="s">
        <v>1004</v>
      </c>
      <c r="F913" s="58" t="s">
        <v>2933</v>
      </c>
      <c r="G913" s="58" t="s">
        <v>9404</v>
      </c>
      <c r="H913" s="8" t="s">
        <v>10728</v>
      </c>
    </row>
    <row r="914" spans="3:8" ht="15" customHeight="1" x14ac:dyDescent="0.25">
      <c r="C914" s="52" t="s">
        <v>1448</v>
      </c>
      <c r="D914" s="55" t="s">
        <v>306</v>
      </c>
      <c r="F914" s="58" t="s">
        <v>4998</v>
      </c>
      <c r="G914" s="58" t="s">
        <v>9405</v>
      </c>
      <c r="H914" s="8" t="s">
        <v>10729</v>
      </c>
    </row>
    <row r="915" spans="3:8" ht="15" customHeight="1" x14ac:dyDescent="0.25">
      <c r="C915" s="52" t="s">
        <v>1449</v>
      </c>
      <c r="D915" s="55" t="s">
        <v>430</v>
      </c>
      <c r="F915" s="58" t="s">
        <v>4067</v>
      </c>
      <c r="G915" s="58" t="s">
        <v>9406</v>
      </c>
      <c r="H915" s="8" t="s">
        <v>10730</v>
      </c>
    </row>
    <row r="916" spans="3:8" ht="15" customHeight="1" x14ac:dyDescent="0.25">
      <c r="C916" s="52" t="s">
        <v>1450</v>
      </c>
      <c r="D916" s="55" t="s">
        <v>366</v>
      </c>
      <c r="F916" s="58" t="s">
        <v>3020</v>
      </c>
      <c r="G916" s="58" t="s">
        <v>9407</v>
      </c>
      <c r="H916" s="8" t="s">
        <v>10731</v>
      </c>
    </row>
    <row r="917" spans="3:8" ht="15" customHeight="1" x14ac:dyDescent="0.25">
      <c r="C917" s="52" t="s">
        <v>1451</v>
      </c>
      <c r="D917" s="55" t="s">
        <v>438</v>
      </c>
      <c r="F917" s="58" t="s">
        <v>2823</v>
      </c>
      <c r="G917" s="58" t="s">
        <v>9408</v>
      </c>
      <c r="H917" s="8" t="s">
        <v>10732</v>
      </c>
    </row>
    <row r="918" spans="3:8" ht="15" customHeight="1" x14ac:dyDescent="0.25">
      <c r="C918" s="52" t="s">
        <v>1452</v>
      </c>
      <c r="D918" s="55" t="s">
        <v>332</v>
      </c>
      <c r="F918" s="58" t="s">
        <v>4688</v>
      </c>
      <c r="G918" s="58" t="s">
        <v>9409</v>
      </c>
      <c r="H918" s="8" t="s">
        <v>10733</v>
      </c>
    </row>
    <row r="919" spans="3:8" ht="15" customHeight="1" x14ac:dyDescent="0.25">
      <c r="C919" s="52" t="s">
        <v>1453</v>
      </c>
      <c r="D919" s="55" t="s">
        <v>1119</v>
      </c>
      <c r="F919" s="58" t="s">
        <v>3408</v>
      </c>
      <c r="G919" s="58" t="s">
        <v>9410</v>
      </c>
      <c r="H919" s="8" t="s">
        <v>10734</v>
      </c>
    </row>
    <row r="920" spans="3:8" ht="15" customHeight="1" x14ac:dyDescent="0.25">
      <c r="C920" s="52" t="s">
        <v>1454</v>
      </c>
      <c r="D920" s="55" t="s">
        <v>398</v>
      </c>
      <c r="F920" s="58" t="s">
        <v>5099</v>
      </c>
      <c r="G920" s="58" t="s">
        <v>9411</v>
      </c>
      <c r="H920" s="8" t="s">
        <v>10735</v>
      </c>
    </row>
    <row r="921" spans="3:8" ht="15" customHeight="1" x14ac:dyDescent="0.25">
      <c r="C921" s="52" t="s">
        <v>1455</v>
      </c>
      <c r="D921" s="55" t="s">
        <v>1456</v>
      </c>
      <c r="F921" s="58" t="s">
        <v>2889</v>
      </c>
      <c r="G921" s="58" t="s">
        <v>9412</v>
      </c>
      <c r="H921" s="8" t="s">
        <v>10736</v>
      </c>
    </row>
    <row r="922" spans="3:8" ht="15" customHeight="1" x14ac:dyDescent="0.25">
      <c r="C922" s="52" t="s">
        <v>1457</v>
      </c>
      <c r="D922" s="55" t="s">
        <v>338</v>
      </c>
      <c r="F922" s="58" t="s">
        <v>2851</v>
      </c>
      <c r="G922" s="58" t="s">
        <v>9413</v>
      </c>
      <c r="H922" s="8" t="s">
        <v>10737</v>
      </c>
    </row>
    <row r="923" spans="3:8" ht="15" customHeight="1" x14ac:dyDescent="0.25">
      <c r="C923" s="52" t="s">
        <v>1458</v>
      </c>
      <c r="D923" s="55" t="s">
        <v>801</v>
      </c>
      <c r="F923" s="58" t="s">
        <v>4889</v>
      </c>
      <c r="G923" s="58" t="s">
        <v>9414</v>
      </c>
      <c r="H923" s="8" t="s">
        <v>10738</v>
      </c>
    </row>
    <row r="924" spans="3:8" ht="15" customHeight="1" x14ac:dyDescent="0.25">
      <c r="C924" s="52" t="s">
        <v>1459</v>
      </c>
      <c r="D924" s="55" t="s">
        <v>484</v>
      </c>
      <c r="F924" s="58" t="s">
        <v>2833</v>
      </c>
      <c r="G924" s="58" t="s">
        <v>9415</v>
      </c>
      <c r="H924" s="8" t="s">
        <v>10739</v>
      </c>
    </row>
    <row r="925" spans="3:8" ht="15" customHeight="1" x14ac:dyDescent="0.25">
      <c r="C925" s="52" t="s">
        <v>1460</v>
      </c>
      <c r="D925" s="55" t="s">
        <v>1133</v>
      </c>
      <c r="F925" s="58" t="s">
        <v>3639</v>
      </c>
      <c r="G925" s="58" t="s">
        <v>9416</v>
      </c>
      <c r="H925" s="8" t="s">
        <v>10740</v>
      </c>
    </row>
    <row r="926" spans="3:8" ht="15" customHeight="1" x14ac:dyDescent="0.25">
      <c r="C926" s="52" t="s">
        <v>1461</v>
      </c>
      <c r="D926" s="55" t="s">
        <v>1462</v>
      </c>
      <c r="F926" s="58" t="s">
        <v>2785</v>
      </c>
      <c r="G926" s="58" t="s">
        <v>9417</v>
      </c>
      <c r="H926" s="8" t="s">
        <v>10741</v>
      </c>
    </row>
    <row r="927" spans="3:8" ht="15" customHeight="1" x14ac:dyDescent="0.25">
      <c r="C927" s="52" t="s">
        <v>1463</v>
      </c>
      <c r="D927" s="55" t="s">
        <v>1464</v>
      </c>
      <c r="F927" s="58" t="s">
        <v>2871</v>
      </c>
      <c r="G927" s="58" t="s">
        <v>9418</v>
      </c>
      <c r="H927" s="8" t="s">
        <v>10742</v>
      </c>
    </row>
    <row r="928" spans="3:8" ht="15" customHeight="1" x14ac:dyDescent="0.25">
      <c r="C928" s="52" t="s">
        <v>1465</v>
      </c>
      <c r="D928" s="55" t="s">
        <v>1466</v>
      </c>
      <c r="F928" s="58" t="s">
        <v>3037</v>
      </c>
      <c r="G928" s="58" t="s">
        <v>9419</v>
      </c>
      <c r="H928" s="8" t="s">
        <v>10743</v>
      </c>
    </row>
    <row r="929" spans="3:8" ht="15" customHeight="1" x14ac:dyDescent="0.25">
      <c r="C929" s="52" t="s">
        <v>1467</v>
      </c>
      <c r="D929" s="55" t="s">
        <v>528</v>
      </c>
      <c r="F929" s="58" t="s">
        <v>2887</v>
      </c>
      <c r="G929" s="58" t="s">
        <v>9420</v>
      </c>
      <c r="H929" s="8" t="s">
        <v>10744</v>
      </c>
    </row>
    <row r="930" spans="3:8" ht="15" customHeight="1" x14ac:dyDescent="0.25">
      <c r="C930" s="52" t="s">
        <v>1468</v>
      </c>
      <c r="D930" s="55" t="s">
        <v>703</v>
      </c>
      <c r="F930" s="58" t="s">
        <v>4174</v>
      </c>
      <c r="G930" s="58" t="s">
        <v>9421</v>
      </c>
      <c r="H930" s="8" t="s">
        <v>10745</v>
      </c>
    </row>
    <row r="931" spans="3:8" ht="15" customHeight="1" x14ac:dyDescent="0.25">
      <c r="C931" s="52" t="s">
        <v>1469</v>
      </c>
      <c r="D931" s="55" t="s">
        <v>1470</v>
      </c>
      <c r="F931" s="58" t="s">
        <v>34</v>
      </c>
      <c r="G931" s="58" t="s">
        <v>9422</v>
      </c>
      <c r="H931" s="8" t="s">
        <v>267</v>
      </c>
    </row>
    <row r="932" spans="3:8" ht="15" customHeight="1" x14ac:dyDescent="0.25">
      <c r="C932" s="52" t="s">
        <v>1471</v>
      </c>
      <c r="D932" s="55" t="s">
        <v>1472</v>
      </c>
      <c r="F932" s="58" t="s">
        <v>7210</v>
      </c>
      <c r="G932" s="58" t="s">
        <v>9423</v>
      </c>
      <c r="H932" s="8" t="s">
        <v>10746</v>
      </c>
    </row>
    <row r="933" spans="3:8" ht="15" customHeight="1" x14ac:dyDescent="0.25">
      <c r="C933" s="52" t="s">
        <v>1473</v>
      </c>
      <c r="D933" s="55" t="s">
        <v>807</v>
      </c>
      <c r="F933" s="58" t="s">
        <v>5234</v>
      </c>
      <c r="G933" s="58" t="s">
        <v>9424</v>
      </c>
      <c r="H933" s="8" t="s">
        <v>10747</v>
      </c>
    </row>
    <row r="934" spans="3:8" ht="15" customHeight="1" x14ac:dyDescent="0.25">
      <c r="C934" s="52" t="s">
        <v>1474</v>
      </c>
      <c r="D934" s="55" t="s">
        <v>901</v>
      </c>
      <c r="F934" s="58" t="s">
        <v>7213</v>
      </c>
      <c r="G934" s="58" t="s">
        <v>9425</v>
      </c>
      <c r="H934" s="8" t="s">
        <v>10748</v>
      </c>
    </row>
    <row r="935" spans="3:8" ht="15" customHeight="1" x14ac:dyDescent="0.25">
      <c r="C935" s="52" t="s">
        <v>1475</v>
      </c>
      <c r="D935" s="55" t="s">
        <v>396</v>
      </c>
      <c r="F935" s="58" t="s">
        <v>5240</v>
      </c>
      <c r="G935" s="58" t="s">
        <v>9426</v>
      </c>
      <c r="H935" s="8" t="s">
        <v>10749</v>
      </c>
    </row>
    <row r="936" spans="3:8" ht="15" customHeight="1" x14ac:dyDescent="0.25">
      <c r="C936" s="52" t="s">
        <v>1476</v>
      </c>
      <c r="D936" s="55" t="s">
        <v>1372</v>
      </c>
      <c r="F936" s="58" t="s">
        <v>5310</v>
      </c>
      <c r="G936" s="58" t="s">
        <v>9427</v>
      </c>
      <c r="H936" s="8" t="s">
        <v>10750</v>
      </c>
    </row>
    <row r="937" spans="3:8" ht="15" customHeight="1" x14ac:dyDescent="0.25">
      <c r="C937" s="52" t="s">
        <v>1477</v>
      </c>
      <c r="D937" s="55" t="s">
        <v>1142</v>
      </c>
      <c r="F937" s="58" t="s">
        <v>5334</v>
      </c>
      <c r="G937" s="58" t="s">
        <v>9428</v>
      </c>
      <c r="H937" s="8" t="s">
        <v>10751</v>
      </c>
    </row>
    <row r="938" spans="3:8" ht="15" customHeight="1" x14ac:dyDescent="0.25">
      <c r="C938" s="52" t="s">
        <v>1478</v>
      </c>
      <c r="D938" s="55" t="s">
        <v>1479</v>
      </c>
      <c r="F938" s="58" t="s">
        <v>5346</v>
      </c>
      <c r="G938" s="58" t="s">
        <v>9429</v>
      </c>
      <c r="H938" s="8" t="s">
        <v>10752</v>
      </c>
    </row>
    <row r="939" spans="3:8" ht="15" customHeight="1" x14ac:dyDescent="0.25">
      <c r="C939" s="52" t="s">
        <v>1480</v>
      </c>
      <c r="D939" s="55" t="s">
        <v>1481</v>
      </c>
      <c r="F939" s="58" t="s">
        <v>7219</v>
      </c>
      <c r="G939" s="58" t="s">
        <v>9430</v>
      </c>
      <c r="H939" s="8" t="s">
        <v>10753</v>
      </c>
    </row>
    <row r="940" spans="3:8" ht="15" customHeight="1" x14ac:dyDescent="0.25">
      <c r="C940" s="52" t="s">
        <v>1482</v>
      </c>
      <c r="D940" s="55" t="s">
        <v>815</v>
      </c>
      <c r="F940" s="58" t="s">
        <v>5244</v>
      </c>
      <c r="G940" s="58" t="s">
        <v>9431</v>
      </c>
      <c r="H940" s="8" t="s">
        <v>10754</v>
      </c>
    </row>
    <row r="941" spans="3:8" ht="15" customHeight="1" x14ac:dyDescent="0.25">
      <c r="C941" s="52" t="s">
        <v>1483</v>
      </c>
      <c r="D941" s="55" t="s">
        <v>1484</v>
      </c>
      <c r="F941" s="58" t="s">
        <v>5306</v>
      </c>
      <c r="G941" s="58" t="s">
        <v>9432</v>
      </c>
      <c r="H941" s="8" t="s">
        <v>10755</v>
      </c>
    </row>
    <row r="942" spans="3:8" ht="15" customHeight="1" x14ac:dyDescent="0.25">
      <c r="C942" s="52" t="s">
        <v>1485</v>
      </c>
      <c r="D942" s="55" t="s">
        <v>1486</v>
      </c>
      <c r="F942" s="58" t="s">
        <v>5354</v>
      </c>
      <c r="G942" s="58" t="s">
        <v>9433</v>
      </c>
      <c r="H942" s="8" t="s">
        <v>10756</v>
      </c>
    </row>
    <row r="943" spans="3:8" ht="15" customHeight="1" x14ac:dyDescent="0.25">
      <c r="C943" s="52" t="s">
        <v>1487</v>
      </c>
      <c r="D943" s="55" t="s">
        <v>918</v>
      </c>
      <c r="F943" s="58" t="s">
        <v>5314</v>
      </c>
      <c r="G943" s="58" t="s">
        <v>9434</v>
      </c>
      <c r="H943" s="8" t="s">
        <v>10757</v>
      </c>
    </row>
    <row r="944" spans="3:8" ht="15" customHeight="1" x14ac:dyDescent="0.25">
      <c r="C944" s="52" t="s">
        <v>1488</v>
      </c>
      <c r="D944" s="55" t="s">
        <v>1489</v>
      </c>
      <c r="F944" s="58" t="s">
        <v>5541</v>
      </c>
      <c r="G944" s="58" t="s">
        <v>9435</v>
      </c>
      <c r="H944" s="8" t="s">
        <v>10758</v>
      </c>
    </row>
    <row r="945" spans="3:8" ht="15" customHeight="1" x14ac:dyDescent="0.25">
      <c r="C945" s="52" t="s">
        <v>1490</v>
      </c>
      <c r="D945" s="55" t="s">
        <v>922</v>
      </c>
      <c r="F945" s="58" t="s">
        <v>5543</v>
      </c>
      <c r="G945" s="58" t="s">
        <v>9436</v>
      </c>
      <c r="H945" s="8" t="s">
        <v>10759</v>
      </c>
    </row>
    <row r="946" spans="3:8" ht="15" customHeight="1" x14ac:dyDescent="0.25">
      <c r="C946" s="52" t="s">
        <v>1491</v>
      </c>
      <c r="D946" s="55" t="s">
        <v>1492</v>
      </c>
      <c r="F946" s="58" t="s">
        <v>5356</v>
      </c>
      <c r="G946" s="58" t="s">
        <v>9437</v>
      </c>
      <c r="H946" s="8" t="s">
        <v>10760</v>
      </c>
    </row>
    <row r="947" spans="3:8" ht="15" customHeight="1" x14ac:dyDescent="0.25">
      <c r="C947" s="52" t="s">
        <v>1493</v>
      </c>
      <c r="D947" s="55" t="s">
        <v>292</v>
      </c>
      <c r="F947" s="58" t="s">
        <v>5648</v>
      </c>
      <c r="G947" s="58" t="s">
        <v>9438</v>
      </c>
      <c r="H947" s="8" t="s">
        <v>10761</v>
      </c>
    </row>
    <row r="948" spans="3:8" ht="15" customHeight="1" x14ac:dyDescent="0.25">
      <c r="C948" s="52" t="s">
        <v>1494</v>
      </c>
      <c r="D948" s="55" t="s">
        <v>424</v>
      </c>
      <c r="F948" s="58" t="s">
        <v>6101</v>
      </c>
      <c r="G948" s="58" t="s">
        <v>9439</v>
      </c>
      <c r="H948" s="8" t="s">
        <v>10762</v>
      </c>
    </row>
    <row r="949" spans="3:8" ht="15" customHeight="1" x14ac:dyDescent="0.25">
      <c r="C949" s="52" t="s">
        <v>1495</v>
      </c>
      <c r="D949" s="55" t="s">
        <v>356</v>
      </c>
      <c r="F949" s="58" t="s">
        <v>5312</v>
      </c>
      <c r="G949" s="58" t="s">
        <v>9440</v>
      </c>
      <c r="H949" s="8" t="s">
        <v>10763</v>
      </c>
    </row>
    <row r="950" spans="3:8" ht="15" customHeight="1" x14ac:dyDescent="0.25">
      <c r="C950" s="52" t="s">
        <v>1496</v>
      </c>
      <c r="D950" s="55" t="s">
        <v>458</v>
      </c>
      <c r="F950" s="58" t="s">
        <v>5415</v>
      </c>
      <c r="G950" s="58" t="s">
        <v>9441</v>
      </c>
      <c r="H950" s="8" t="s">
        <v>10764</v>
      </c>
    </row>
    <row r="951" spans="3:8" ht="15" customHeight="1" x14ac:dyDescent="0.25">
      <c r="C951" s="52" t="s">
        <v>1497</v>
      </c>
      <c r="D951" s="55" t="s">
        <v>458</v>
      </c>
      <c r="F951" s="58" t="s">
        <v>5547</v>
      </c>
      <c r="G951" s="58" t="s">
        <v>9442</v>
      </c>
      <c r="H951" s="8" t="s">
        <v>10765</v>
      </c>
    </row>
    <row r="952" spans="3:8" ht="15" customHeight="1" x14ac:dyDescent="0.25">
      <c r="C952" s="52" t="s">
        <v>1498</v>
      </c>
      <c r="D952" s="55" t="s">
        <v>461</v>
      </c>
      <c r="F952" s="58" t="s">
        <v>5936</v>
      </c>
      <c r="G952" s="58" t="s">
        <v>9443</v>
      </c>
      <c r="H952" s="8" t="s">
        <v>10766</v>
      </c>
    </row>
    <row r="953" spans="3:8" ht="15" customHeight="1" x14ac:dyDescent="0.25">
      <c r="C953" s="52" t="s">
        <v>1499</v>
      </c>
      <c r="D953" s="55" t="s">
        <v>463</v>
      </c>
      <c r="F953" s="58" t="s">
        <v>5417</v>
      </c>
      <c r="G953" s="58" t="s">
        <v>9444</v>
      </c>
      <c r="H953" s="8" t="s">
        <v>10767</v>
      </c>
    </row>
    <row r="954" spans="3:8" ht="15" customHeight="1" x14ac:dyDescent="0.25">
      <c r="C954" s="52" t="s">
        <v>1500</v>
      </c>
      <c r="D954" s="55" t="s">
        <v>465</v>
      </c>
      <c r="F954" s="58" t="s">
        <v>6512</v>
      </c>
      <c r="G954" s="58" t="s">
        <v>9445</v>
      </c>
      <c r="H954" s="8" t="s">
        <v>10768</v>
      </c>
    </row>
    <row r="955" spans="3:8" ht="15" customHeight="1" x14ac:dyDescent="0.25">
      <c r="C955" s="52" t="s">
        <v>1501</v>
      </c>
      <c r="D955" s="55" t="s">
        <v>467</v>
      </c>
      <c r="F955" s="58" t="s">
        <v>5268</v>
      </c>
      <c r="G955" s="58" t="s">
        <v>9446</v>
      </c>
      <c r="H955" s="8" t="s">
        <v>10769</v>
      </c>
    </row>
    <row r="956" spans="3:8" ht="15" customHeight="1" x14ac:dyDescent="0.25">
      <c r="C956" s="52" t="s">
        <v>1502</v>
      </c>
      <c r="D956" s="55" t="s">
        <v>469</v>
      </c>
      <c r="F956" s="58" t="s">
        <v>5258</v>
      </c>
      <c r="G956" s="58" t="s">
        <v>9447</v>
      </c>
      <c r="H956" s="8" t="s">
        <v>10770</v>
      </c>
    </row>
    <row r="957" spans="3:8" ht="15" customHeight="1" x14ac:dyDescent="0.25">
      <c r="C957" s="52" t="s">
        <v>1503</v>
      </c>
      <c r="D957" s="55" t="s">
        <v>471</v>
      </c>
      <c r="F957" s="58" t="s">
        <v>5362</v>
      </c>
      <c r="G957" s="58" t="s">
        <v>9448</v>
      </c>
      <c r="H957" s="8" t="s">
        <v>10771</v>
      </c>
    </row>
    <row r="958" spans="3:8" ht="15" customHeight="1" x14ac:dyDescent="0.25">
      <c r="C958" s="52" t="s">
        <v>1504</v>
      </c>
      <c r="D958" s="55" t="s">
        <v>473</v>
      </c>
      <c r="F958" s="58" t="s">
        <v>6216</v>
      </c>
      <c r="G958" s="58" t="s">
        <v>9449</v>
      </c>
      <c r="H958" s="8" t="s">
        <v>10772</v>
      </c>
    </row>
    <row r="959" spans="3:8" ht="15" customHeight="1" x14ac:dyDescent="0.25">
      <c r="C959" s="52" t="s">
        <v>1505</v>
      </c>
      <c r="D959" s="55" t="s">
        <v>473</v>
      </c>
      <c r="F959" s="58" t="s">
        <v>5553</v>
      </c>
      <c r="G959" s="58" t="s">
        <v>9450</v>
      </c>
      <c r="H959" s="8" t="s">
        <v>10773</v>
      </c>
    </row>
    <row r="960" spans="3:8" ht="15" customHeight="1" x14ac:dyDescent="0.25">
      <c r="C960" s="52" t="s">
        <v>1506</v>
      </c>
      <c r="D960" s="55" t="s">
        <v>34</v>
      </c>
      <c r="F960" s="58" t="s">
        <v>5236</v>
      </c>
      <c r="G960" s="58" t="s">
        <v>9451</v>
      </c>
      <c r="H960" s="8" t="s">
        <v>10774</v>
      </c>
    </row>
    <row r="961" spans="3:8" ht="15" customHeight="1" x14ac:dyDescent="0.25">
      <c r="C961" s="52" t="s">
        <v>1507</v>
      </c>
      <c r="D961" s="55" t="s">
        <v>34</v>
      </c>
      <c r="F961" s="58" t="s">
        <v>5990</v>
      </c>
      <c r="G961" s="58" t="s">
        <v>9452</v>
      </c>
      <c r="H961" s="8" t="s">
        <v>10775</v>
      </c>
    </row>
    <row r="962" spans="3:8" ht="15" customHeight="1" x14ac:dyDescent="0.25">
      <c r="C962" s="52" t="s">
        <v>1508</v>
      </c>
      <c r="D962" s="55" t="s">
        <v>378</v>
      </c>
      <c r="F962" s="58" t="s">
        <v>6816</v>
      </c>
      <c r="G962" s="58" t="s">
        <v>9453</v>
      </c>
      <c r="H962" s="8" t="s">
        <v>10776</v>
      </c>
    </row>
    <row r="963" spans="3:8" ht="15" customHeight="1" x14ac:dyDescent="0.25">
      <c r="C963" s="52" t="s">
        <v>1509</v>
      </c>
      <c r="D963" s="55" t="s">
        <v>418</v>
      </c>
      <c r="F963" s="58" t="s">
        <v>5372</v>
      </c>
      <c r="G963" s="58" t="s">
        <v>9454</v>
      </c>
      <c r="H963" s="8" t="s">
        <v>10777</v>
      </c>
    </row>
    <row r="964" spans="3:8" ht="15" customHeight="1" x14ac:dyDescent="0.25">
      <c r="C964" s="52" t="s">
        <v>1510</v>
      </c>
      <c r="D964" s="55" t="s">
        <v>436</v>
      </c>
      <c r="F964" s="58" t="s">
        <v>6818</v>
      </c>
      <c r="G964" s="58" t="s">
        <v>9455</v>
      </c>
      <c r="H964" s="8" t="s">
        <v>10778</v>
      </c>
    </row>
    <row r="965" spans="3:8" ht="15" customHeight="1" x14ac:dyDescent="0.25">
      <c r="C965" s="52" t="s">
        <v>1511</v>
      </c>
      <c r="D965" s="55" t="s">
        <v>300</v>
      </c>
      <c r="F965" s="58" t="s">
        <v>5654</v>
      </c>
      <c r="G965" s="58" t="s">
        <v>9456</v>
      </c>
      <c r="H965" s="8" t="s">
        <v>10779</v>
      </c>
    </row>
    <row r="966" spans="3:8" ht="15" customHeight="1" x14ac:dyDescent="0.25">
      <c r="C966" s="52" t="s">
        <v>1512</v>
      </c>
      <c r="D966" s="55" t="s">
        <v>388</v>
      </c>
      <c r="F966" s="58" t="s">
        <v>5286</v>
      </c>
      <c r="G966" s="58" t="s">
        <v>9457</v>
      </c>
      <c r="H966" s="8" t="s">
        <v>10780</v>
      </c>
    </row>
    <row r="967" spans="3:8" ht="15" customHeight="1" x14ac:dyDescent="0.25">
      <c r="C967" s="52" t="s">
        <v>1513</v>
      </c>
      <c r="D967" s="55" t="s">
        <v>444</v>
      </c>
      <c r="F967" s="58" t="s">
        <v>5939</v>
      </c>
      <c r="G967" s="58" t="s">
        <v>9458</v>
      </c>
      <c r="H967" s="8" t="s">
        <v>10781</v>
      </c>
    </row>
    <row r="968" spans="3:8" ht="15" customHeight="1" x14ac:dyDescent="0.25">
      <c r="C968" s="52" t="s">
        <v>1514</v>
      </c>
      <c r="D968" s="55" t="s">
        <v>312</v>
      </c>
      <c r="F968" s="58" t="s">
        <v>5424</v>
      </c>
      <c r="G968" s="58" t="s">
        <v>9459</v>
      </c>
      <c r="H968" s="8" t="s">
        <v>10782</v>
      </c>
    </row>
    <row r="969" spans="3:8" ht="15" customHeight="1" x14ac:dyDescent="0.25">
      <c r="C969" s="52" t="s">
        <v>1515</v>
      </c>
      <c r="D969" s="55" t="s">
        <v>412</v>
      </c>
      <c r="F969" s="58" t="s">
        <v>7321</v>
      </c>
      <c r="G969" s="58" t="s">
        <v>9460</v>
      </c>
      <c r="H969" s="8" t="s">
        <v>10783</v>
      </c>
    </row>
    <row r="970" spans="3:8" ht="15" customHeight="1" x14ac:dyDescent="0.25">
      <c r="C970" s="52" t="s">
        <v>1516</v>
      </c>
      <c r="D970" s="55" t="s">
        <v>454</v>
      </c>
      <c r="F970" s="58" t="s">
        <v>5882</v>
      </c>
      <c r="G970" s="58" t="s">
        <v>9461</v>
      </c>
      <c r="H970" s="8" t="s">
        <v>10784</v>
      </c>
    </row>
    <row r="971" spans="3:8" ht="15" customHeight="1" x14ac:dyDescent="0.25">
      <c r="C971" s="52" t="s">
        <v>1517</v>
      </c>
      <c r="D971" s="55" t="s">
        <v>298</v>
      </c>
      <c r="F971" s="58" t="s">
        <v>5426</v>
      </c>
      <c r="G971" s="58" t="s">
        <v>9462</v>
      </c>
      <c r="H971" s="8" t="s">
        <v>10785</v>
      </c>
    </row>
    <row r="972" spans="3:8" ht="15" customHeight="1" x14ac:dyDescent="0.25">
      <c r="C972" s="52" t="s">
        <v>1518</v>
      </c>
      <c r="D972" s="55" t="s">
        <v>450</v>
      </c>
      <c r="F972" s="58" t="s">
        <v>5428</v>
      </c>
      <c r="G972" s="58" t="s">
        <v>9463</v>
      </c>
      <c r="H972" s="8" t="s">
        <v>10786</v>
      </c>
    </row>
    <row r="973" spans="3:8" ht="15" customHeight="1" x14ac:dyDescent="0.25">
      <c r="C973" s="52" t="s">
        <v>1519</v>
      </c>
      <c r="D973" s="55" t="s">
        <v>354</v>
      </c>
      <c r="F973" s="58" t="s">
        <v>6520</v>
      </c>
      <c r="G973" s="58" t="s">
        <v>9464</v>
      </c>
      <c r="H973" s="8" t="s">
        <v>10787</v>
      </c>
    </row>
    <row r="974" spans="3:8" ht="15" customHeight="1" x14ac:dyDescent="0.25">
      <c r="C974" s="52" t="s">
        <v>1520</v>
      </c>
      <c r="D974" s="55" t="s">
        <v>392</v>
      </c>
      <c r="F974" s="58" t="s">
        <v>6522</v>
      </c>
      <c r="G974" s="58" t="s">
        <v>9465</v>
      </c>
      <c r="H974" s="8" t="s">
        <v>10788</v>
      </c>
    </row>
    <row r="975" spans="3:8" ht="15" customHeight="1" x14ac:dyDescent="0.25">
      <c r="C975" s="52" t="s">
        <v>1521</v>
      </c>
      <c r="D975" s="55" t="s">
        <v>442</v>
      </c>
      <c r="F975" s="58" t="s">
        <v>5771</v>
      </c>
      <c r="G975" s="58" t="s">
        <v>9466</v>
      </c>
      <c r="H975" s="8" t="s">
        <v>10789</v>
      </c>
    </row>
    <row r="976" spans="3:8" ht="15" customHeight="1" x14ac:dyDescent="0.25">
      <c r="C976" s="52" t="s">
        <v>1522</v>
      </c>
      <c r="D976" s="55" t="s">
        <v>849</v>
      </c>
      <c r="F976" s="58" t="s">
        <v>5386</v>
      </c>
      <c r="G976" s="58" t="s">
        <v>9467</v>
      </c>
      <c r="H976" s="8" t="s">
        <v>10790</v>
      </c>
    </row>
    <row r="977" spans="3:8" ht="15" customHeight="1" x14ac:dyDescent="0.25">
      <c r="C977" s="52" t="s">
        <v>1523</v>
      </c>
      <c r="D977" s="55" t="s">
        <v>512</v>
      </c>
      <c r="F977" s="58" t="s">
        <v>5431</v>
      </c>
      <c r="G977" s="58" t="s">
        <v>9468</v>
      </c>
      <c r="H977" s="8" t="s">
        <v>10791</v>
      </c>
    </row>
    <row r="978" spans="3:8" ht="15" customHeight="1" x14ac:dyDescent="0.25">
      <c r="C978" s="52" t="s">
        <v>1524</v>
      </c>
      <c r="D978" s="55" t="s">
        <v>1087</v>
      </c>
      <c r="F978" s="58" t="s">
        <v>5998</v>
      </c>
      <c r="G978" s="58" t="s">
        <v>9469</v>
      </c>
      <c r="H978" s="8" t="s">
        <v>10792</v>
      </c>
    </row>
    <row r="979" spans="3:8" ht="15" customHeight="1" x14ac:dyDescent="0.25">
      <c r="C979" s="52" t="s">
        <v>1525</v>
      </c>
      <c r="D979" s="55" t="s">
        <v>320</v>
      </c>
      <c r="F979" s="58" t="s">
        <v>5411</v>
      </c>
      <c r="G979" s="58" t="s">
        <v>9470</v>
      </c>
      <c r="H979" s="8" t="s">
        <v>10793</v>
      </c>
    </row>
    <row r="980" spans="3:8" ht="15" customHeight="1" x14ac:dyDescent="0.25">
      <c r="C980" s="52" t="s">
        <v>1526</v>
      </c>
      <c r="D980" s="55" t="s">
        <v>290</v>
      </c>
      <c r="F980" s="58" t="s">
        <v>5352</v>
      </c>
      <c r="G980" s="58" t="s">
        <v>9471</v>
      </c>
      <c r="H980" s="8" t="s">
        <v>10794</v>
      </c>
    </row>
    <row r="981" spans="3:8" ht="15" customHeight="1" x14ac:dyDescent="0.25">
      <c r="C981" s="52" t="s">
        <v>1527</v>
      </c>
      <c r="D981" s="55" t="s">
        <v>742</v>
      </c>
      <c r="F981" s="58" t="s">
        <v>5274</v>
      </c>
      <c r="G981" s="58" t="s">
        <v>9472</v>
      </c>
      <c r="H981" s="8" t="s">
        <v>10795</v>
      </c>
    </row>
    <row r="982" spans="3:8" ht="15" customHeight="1" x14ac:dyDescent="0.25">
      <c r="C982" s="52" t="s">
        <v>1528</v>
      </c>
      <c r="D982" s="55" t="s">
        <v>326</v>
      </c>
      <c r="F982" s="58" t="s">
        <v>5276</v>
      </c>
      <c r="G982" s="58" t="s">
        <v>9473</v>
      </c>
      <c r="H982" s="8" t="s">
        <v>10796</v>
      </c>
    </row>
    <row r="983" spans="3:8" ht="15" customHeight="1" x14ac:dyDescent="0.25">
      <c r="C983" s="52" t="s">
        <v>1529</v>
      </c>
      <c r="D983" s="55" t="s">
        <v>510</v>
      </c>
      <c r="F983" s="58" t="s">
        <v>5228</v>
      </c>
      <c r="G983" s="58" t="s">
        <v>9474</v>
      </c>
      <c r="H983" s="8" t="s">
        <v>10797</v>
      </c>
    </row>
    <row r="984" spans="3:8" ht="15" customHeight="1" x14ac:dyDescent="0.25">
      <c r="C984" s="52" t="s">
        <v>1530</v>
      </c>
      <c r="D984" s="55" t="s">
        <v>745</v>
      </c>
      <c r="F984" s="58" t="s">
        <v>5224</v>
      </c>
      <c r="G984" s="58" t="s">
        <v>9475</v>
      </c>
      <c r="H984" s="8" t="s">
        <v>10798</v>
      </c>
    </row>
    <row r="985" spans="3:8" ht="15" customHeight="1" x14ac:dyDescent="0.25">
      <c r="C985" s="52" t="s">
        <v>1531</v>
      </c>
      <c r="D985" s="55" t="s">
        <v>521</v>
      </c>
      <c r="F985" s="58" t="s">
        <v>5238</v>
      </c>
      <c r="G985" s="58" t="s">
        <v>9476</v>
      </c>
      <c r="H985" s="8" t="s">
        <v>10799</v>
      </c>
    </row>
    <row r="986" spans="3:8" ht="15" customHeight="1" x14ac:dyDescent="0.25">
      <c r="C986" s="52" t="s">
        <v>1532</v>
      </c>
      <c r="D986" s="55" t="s">
        <v>294</v>
      </c>
      <c r="F986" s="58" t="s">
        <v>5260</v>
      </c>
      <c r="G986" s="58" t="s">
        <v>9477</v>
      </c>
      <c r="H986" s="8" t="s">
        <v>10800</v>
      </c>
    </row>
    <row r="987" spans="3:8" ht="15" customHeight="1" x14ac:dyDescent="0.25">
      <c r="C987" s="52" t="s">
        <v>1533</v>
      </c>
      <c r="D987" s="55" t="s">
        <v>324</v>
      </c>
      <c r="F987" s="58" t="s">
        <v>5438</v>
      </c>
      <c r="G987" s="58" t="s">
        <v>9478</v>
      </c>
      <c r="H987" s="8" t="s">
        <v>10801</v>
      </c>
    </row>
    <row r="988" spans="3:8" ht="15" customHeight="1" x14ac:dyDescent="0.25">
      <c r="C988" s="52" t="s">
        <v>1534</v>
      </c>
      <c r="D988" s="55" t="s">
        <v>350</v>
      </c>
      <c r="F988" s="58" t="s">
        <v>5294</v>
      </c>
      <c r="G988" s="58" t="s">
        <v>9479</v>
      </c>
      <c r="H988" s="8" t="s">
        <v>10802</v>
      </c>
    </row>
    <row r="989" spans="3:8" ht="15" customHeight="1" x14ac:dyDescent="0.25">
      <c r="C989" s="52" t="s">
        <v>1535</v>
      </c>
      <c r="D989" s="55" t="s">
        <v>1536</v>
      </c>
      <c r="F989" s="58" t="s">
        <v>5441</v>
      </c>
      <c r="G989" s="58" t="s">
        <v>9480</v>
      </c>
      <c r="H989" s="8" t="s">
        <v>10803</v>
      </c>
    </row>
    <row r="990" spans="3:8" ht="15" customHeight="1" x14ac:dyDescent="0.25">
      <c r="C990" s="52" t="s">
        <v>1537</v>
      </c>
      <c r="D990" s="55" t="s">
        <v>342</v>
      </c>
      <c r="F990" s="58" t="s">
        <v>5667</v>
      </c>
      <c r="G990" s="58" t="s">
        <v>9481</v>
      </c>
      <c r="H990" s="8" t="s">
        <v>10804</v>
      </c>
    </row>
    <row r="991" spans="3:8" ht="15" customHeight="1" x14ac:dyDescent="0.25">
      <c r="C991" s="52" t="s">
        <v>1538</v>
      </c>
      <c r="D991" s="55" t="s">
        <v>304</v>
      </c>
      <c r="F991" s="58" t="s">
        <v>5778</v>
      </c>
      <c r="G991" s="58" t="s">
        <v>9482</v>
      </c>
      <c r="H991" s="8" t="s">
        <v>10805</v>
      </c>
    </row>
    <row r="992" spans="3:8" ht="15" customHeight="1" x14ac:dyDescent="0.25">
      <c r="C992" s="52" t="s">
        <v>1539</v>
      </c>
      <c r="D992" s="55" t="s">
        <v>422</v>
      </c>
      <c r="F992" s="58" t="s">
        <v>5270</v>
      </c>
      <c r="G992" s="58" t="s">
        <v>9483</v>
      </c>
      <c r="H992" s="8" t="s">
        <v>10806</v>
      </c>
    </row>
    <row r="993" spans="3:8" ht="15" customHeight="1" x14ac:dyDescent="0.25">
      <c r="C993" s="52" t="s">
        <v>1540</v>
      </c>
      <c r="D993" s="55" t="s">
        <v>980</v>
      </c>
      <c r="F993" s="58" t="s">
        <v>6006</v>
      </c>
      <c r="G993" s="58" t="s">
        <v>9484</v>
      </c>
      <c r="H993" s="8" t="s">
        <v>10807</v>
      </c>
    </row>
    <row r="994" spans="3:8" ht="15" customHeight="1" x14ac:dyDescent="0.25">
      <c r="C994" s="52" t="s">
        <v>1541</v>
      </c>
      <c r="D994" s="55" t="s">
        <v>352</v>
      </c>
      <c r="F994" s="58" t="s">
        <v>5348</v>
      </c>
      <c r="G994" s="58" t="s">
        <v>9485</v>
      </c>
      <c r="H994" s="8" t="s">
        <v>10808</v>
      </c>
    </row>
    <row r="995" spans="3:8" ht="15" customHeight="1" x14ac:dyDescent="0.25">
      <c r="C995" s="52" t="s">
        <v>1542</v>
      </c>
      <c r="D995" s="55" t="s">
        <v>330</v>
      </c>
      <c r="F995" s="58" t="s">
        <v>5444</v>
      </c>
      <c r="G995" s="58" t="s">
        <v>9486</v>
      </c>
      <c r="H995" s="8" t="s">
        <v>10809</v>
      </c>
    </row>
    <row r="996" spans="3:8" ht="15" customHeight="1" x14ac:dyDescent="0.25">
      <c r="C996" s="52" t="s">
        <v>1543</v>
      </c>
      <c r="D996" s="55" t="s">
        <v>596</v>
      </c>
      <c r="F996" s="58" t="s">
        <v>6125</v>
      </c>
      <c r="G996" s="58" t="s">
        <v>9487</v>
      </c>
      <c r="H996" s="8" t="s">
        <v>10810</v>
      </c>
    </row>
    <row r="997" spans="3:8" ht="15" customHeight="1" x14ac:dyDescent="0.25">
      <c r="C997" s="52" t="s">
        <v>1544</v>
      </c>
      <c r="D997" s="55" t="s">
        <v>542</v>
      </c>
      <c r="F997" s="58" t="s">
        <v>6332</v>
      </c>
      <c r="G997" s="58" t="s">
        <v>9488</v>
      </c>
      <c r="H997" s="8" t="s">
        <v>10811</v>
      </c>
    </row>
    <row r="998" spans="3:8" ht="15" customHeight="1" x14ac:dyDescent="0.25">
      <c r="C998" s="52" t="s">
        <v>1545</v>
      </c>
      <c r="D998" s="55" t="s">
        <v>623</v>
      </c>
      <c r="F998" s="58" t="s">
        <v>6330</v>
      </c>
      <c r="G998" s="58" t="s">
        <v>9489</v>
      </c>
      <c r="H998" s="8" t="s">
        <v>10812</v>
      </c>
    </row>
    <row r="999" spans="3:8" ht="15" customHeight="1" x14ac:dyDescent="0.25">
      <c r="C999" s="52" t="s">
        <v>1546</v>
      </c>
      <c r="D999" s="55" t="s">
        <v>495</v>
      </c>
      <c r="F999" s="58" t="s">
        <v>5318</v>
      </c>
      <c r="G999" s="58" t="s">
        <v>9490</v>
      </c>
      <c r="H999" s="8" t="s">
        <v>10813</v>
      </c>
    </row>
    <row r="1000" spans="3:8" ht="15" customHeight="1" x14ac:dyDescent="0.25">
      <c r="C1000" s="52" t="s">
        <v>1547</v>
      </c>
      <c r="D1000" s="55" t="s">
        <v>372</v>
      </c>
      <c r="F1000" s="58" t="s">
        <v>5226</v>
      </c>
      <c r="G1000" s="58" t="s">
        <v>9491</v>
      </c>
      <c r="H1000" s="8" t="s">
        <v>10814</v>
      </c>
    </row>
    <row r="1001" spans="3:8" ht="15" customHeight="1" x14ac:dyDescent="0.25">
      <c r="C1001" s="52" t="s">
        <v>1548</v>
      </c>
      <c r="D1001" s="55" t="s">
        <v>410</v>
      </c>
      <c r="F1001" s="58" t="s">
        <v>6533</v>
      </c>
      <c r="G1001" s="58" t="s">
        <v>9492</v>
      </c>
      <c r="H1001" s="8" t="s">
        <v>10815</v>
      </c>
    </row>
    <row r="1002" spans="3:8" ht="15" customHeight="1" x14ac:dyDescent="0.25">
      <c r="C1002" s="52" t="s">
        <v>1549</v>
      </c>
      <c r="D1002" s="55" t="s">
        <v>404</v>
      </c>
      <c r="F1002" s="58" t="s">
        <v>5284</v>
      </c>
      <c r="G1002" s="58" t="s">
        <v>9493</v>
      </c>
      <c r="H1002" s="8" t="s">
        <v>10816</v>
      </c>
    </row>
    <row r="1003" spans="3:8" ht="15" customHeight="1" x14ac:dyDescent="0.25">
      <c r="C1003" s="52" t="s">
        <v>1550</v>
      </c>
      <c r="D1003" s="55" t="s">
        <v>1339</v>
      </c>
      <c r="F1003" s="58" t="s">
        <v>5254</v>
      </c>
      <c r="G1003" s="58" t="s">
        <v>9494</v>
      </c>
      <c r="H1003" s="8" t="s">
        <v>10817</v>
      </c>
    </row>
    <row r="1004" spans="3:8" ht="15" customHeight="1" x14ac:dyDescent="0.25">
      <c r="C1004" s="52" t="s">
        <v>1551</v>
      </c>
      <c r="D1004" s="55" t="s">
        <v>370</v>
      </c>
      <c r="F1004" s="58" t="s">
        <v>5338</v>
      </c>
      <c r="G1004" s="58" t="s">
        <v>9495</v>
      </c>
      <c r="H1004" s="8" t="s">
        <v>10818</v>
      </c>
    </row>
    <row r="1005" spans="3:8" ht="15" customHeight="1" x14ac:dyDescent="0.25">
      <c r="C1005" s="52" t="s">
        <v>1552</v>
      </c>
      <c r="D1005" s="55" t="s">
        <v>420</v>
      </c>
      <c r="F1005" s="58" t="s">
        <v>5450</v>
      </c>
      <c r="G1005" s="58" t="s">
        <v>9496</v>
      </c>
      <c r="H1005" s="8" t="s">
        <v>10819</v>
      </c>
    </row>
    <row r="1006" spans="3:8" ht="15" customHeight="1" x14ac:dyDescent="0.25">
      <c r="C1006" s="52" t="s">
        <v>1553</v>
      </c>
      <c r="D1006" s="55" t="s">
        <v>1035</v>
      </c>
      <c r="F1006" s="58" t="s">
        <v>5452</v>
      </c>
      <c r="G1006" s="58" t="s">
        <v>9497</v>
      </c>
      <c r="H1006" s="8" t="s">
        <v>10820</v>
      </c>
    </row>
    <row r="1007" spans="3:8" ht="15" customHeight="1" x14ac:dyDescent="0.25">
      <c r="C1007" s="52" t="s">
        <v>1554</v>
      </c>
      <c r="D1007" s="55" t="s">
        <v>448</v>
      </c>
      <c r="F1007" s="58" t="s">
        <v>5380</v>
      </c>
      <c r="G1007" s="58" t="s">
        <v>9498</v>
      </c>
      <c r="H1007" s="8" t="s">
        <v>10821</v>
      </c>
    </row>
    <row r="1008" spans="3:8" ht="15" customHeight="1" x14ac:dyDescent="0.25">
      <c r="C1008" s="52" t="s">
        <v>1555</v>
      </c>
      <c r="D1008" s="55" t="s">
        <v>482</v>
      </c>
      <c r="F1008" s="58" t="s">
        <v>5454</v>
      </c>
      <c r="G1008" s="58" t="s">
        <v>9499</v>
      </c>
      <c r="H1008" s="8" t="s">
        <v>10822</v>
      </c>
    </row>
    <row r="1009" spans="3:8" ht="15" customHeight="1" x14ac:dyDescent="0.25">
      <c r="C1009" s="52" t="s">
        <v>1556</v>
      </c>
      <c r="D1009" s="55" t="s">
        <v>336</v>
      </c>
      <c r="F1009" s="58" t="s">
        <v>5456</v>
      </c>
      <c r="G1009" s="58" t="s">
        <v>9500</v>
      </c>
      <c r="H1009" s="8" t="s">
        <v>10823</v>
      </c>
    </row>
    <row r="1010" spans="3:8" ht="15" customHeight="1" x14ac:dyDescent="0.25">
      <c r="C1010" s="52" t="s">
        <v>1557</v>
      </c>
      <c r="D1010" s="55" t="s">
        <v>348</v>
      </c>
      <c r="F1010" s="58" t="s">
        <v>5374</v>
      </c>
      <c r="G1010" s="58" t="s">
        <v>9501</v>
      </c>
      <c r="H1010" s="8" t="s">
        <v>10824</v>
      </c>
    </row>
    <row r="1011" spans="3:8" ht="15" customHeight="1" x14ac:dyDescent="0.25">
      <c r="C1011" s="52" t="s">
        <v>1558</v>
      </c>
      <c r="D1011" s="55" t="s">
        <v>497</v>
      </c>
      <c r="F1011" s="58" t="s">
        <v>5328</v>
      </c>
      <c r="G1011" s="58" t="s">
        <v>9502</v>
      </c>
      <c r="H1011" s="8" t="s">
        <v>10825</v>
      </c>
    </row>
    <row r="1012" spans="3:8" ht="15" customHeight="1" x14ac:dyDescent="0.25">
      <c r="C1012" s="52" t="s">
        <v>1559</v>
      </c>
      <c r="D1012" s="55" t="s">
        <v>1000</v>
      </c>
      <c r="F1012" s="58" t="s">
        <v>6241</v>
      </c>
      <c r="G1012" s="58" t="s">
        <v>9503</v>
      </c>
      <c r="H1012" s="8" t="s">
        <v>10826</v>
      </c>
    </row>
    <row r="1013" spans="3:8" ht="15" customHeight="1" x14ac:dyDescent="0.25">
      <c r="C1013" s="52" t="s">
        <v>1560</v>
      </c>
      <c r="D1013" s="55" t="s">
        <v>416</v>
      </c>
      <c r="F1013" s="58" t="s">
        <v>7460</v>
      </c>
      <c r="G1013" s="58" t="s">
        <v>9504</v>
      </c>
      <c r="H1013" s="8" t="s">
        <v>10827</v>
      </c>
    </row>
    <row r="1014" spans="3:8" ht="15" customHeight="1" x14ac:dyDescent="0.25">
      <c r="C1014" s="52" t="s">
        <v>1561</v>
      </c>
      <c r="D1014" s="55" t="s">
        <v>344</v>
      </c>
      <c r="F1014" s="58" t="s">
        <v>7462</v>
      </c>
      <c r="G1014" s="58" t="s">
        <v>9505</v>
      </c>
      <c r="H1014" s="8" t="s">
        <v>10828</v>
      </c>
    </row>
    <row r="1015" spans="3:8" ht="15" customHeight="1" x14ac:dyDescent="0.25">
      <c r="C1015" s="52" t="s">
        <v>1562</v>
      </c>
      <c r="D1015" s="55" t="s">
        <v>384</v>
      </c>
      <c r="F1015" s="58" t="s">
        <v>5322</v>
      </c>
      <c r="G1015" s="58" t="s">
        <v>9506</v>
      </c>
      <c r="H1015" s="8" t="s">
        <v>10829</v>
      </c>
    </row>
    <row r="1016" spans="3:8" ht="15" customHeight="1" x14ac:dyDescent="0.25">
      <c r="C1016" s="52" t="s">
        <v>1563</v>
      </c>
      <c r="D1016" s="55" t="s">
        <v>400</v>
      </c>
      <c r="F1016" s="58" t="s">
        <v>6137</v>
      </c>
      <c r="G1016" s="58" t="s">
        <v>9507</v>
      </c>
      <c r="H1016" s="8" t="s">
        <v>10830</v>
      </c>
    </row>
    <row r="1017" spans="3:8" ht="15" customHeight="1" x14ac:dyDescent="0.25">
      <c r="C1017" s="52" t="s">
        <v>1564</v>
      </c>
      <c r="D1017" s="55" t="s">
        <v>322</v>
      </c>
      <c r="F1017" s="58" t="s">
        <v>5282</v>
      </c>
      <c r="G1017" s="58" t="s">
        <v>9508</v>
      </c>
      <c r="H1017" s="8" t="s">
        <v>10831</v>
      </c>
    </row>
    <row r="1018" spans="3:8" ht="15" customHeight="1" x14ac:dyDescent="0.25">
      <c r="C1018" s="52" t="s">
        <v>1565</v>
      </c>
      <c r="D1018" s="55" t="s">
        <v>386</v>
      </c>
      <c r="F1018" s="58" t="s">
        <v>5577</v>
      </c>
      <c r="G1018" s="58" t="s">
        <v>9509</v>
      </c>
      <c r="H1018" s="8" t="s">
        <v>10832</v>
      </c>
    </row>
    <row r="1019" spans="3:8" ht="15" customHeight="1" x14ac:dyDescent="0.25">
      <c r="C1019" s="52" t="s">
        <v>1566</v>
      </c>
      <c r="D1019" s="55" t="s">
        <v>306</v>
      </c>
      <c r="F1019" s="58" t="s">
        <v>6834</v>
      </c>
      <c r="G1019" s="58" t="s">
        <v>9510</v>
      </c>
      <c r="H1019" s="8" t="s">
        <v>10833</v>
      </c>
    </row>
    <row r="1020" spans="3:8" ht="15" customHeight="1" x14ac:dyDescent="0.25">
      <c r="C1020" s="52" t="s">
        <v>1567</v>
      </c>
      <c r="D1020" s="55" t="s">
        <v>310</v>
      </c>
      <c r="F1020" s="58" t="s">
        <v>5945</v>
      </c>
      <c r="G1020" s="58" t="s">
        <v>9511</v>
      </c>
      <c r="H1020" s="8" t="s">
        <v>10834</v>
      </c>
    </row>
    <row r="1021" spans="3:8" ht="15" customHeight="1" x14ac:dyDescent="0.25">
      <c r="C1021" s="52" t="s">
        <v>1568</v>
      </c>
      <c r="D1021" s="55" t="s">
        <v>430</v>
      </c>
      <c r="F1021" s="58" t="s">
        <v>5360</v>
      </c>
      <c r="G1021" s="58" t="s">
        <v>9512</v>
      </c>
      <c r="H1021" s="8" t="s">
        <v>10835</v>
      </c>
    </row>
    <row r="1022" spans="3:8" ht="15" customHeight="1" x14ac:dyDescent="0.25">
      <c r="C1022" s="52" t="s">
        <v>1569</v>
      </c>
      <c r="D1022" s="55" t="s">
        <v>296</v>
      </c>
      <c r="F1022" s="58" t="s">
        <v>5368</v>
      </c>
      <c r="G1022" s="58" t="s">
        <v>9513</v>
      </c>
      <c r="H1022" s="8" t="s">
        <v>10836</v>
      </c>
    </row>
    <row r="1023" spans="3:8" ht="15" customHeight="1" x14ac:dyDescent="0.25">
      <c r="C1023" s="52" t="s">
        <v>1570</v>
      </c>
      <c r="D1023" s="55" t="s">
        <v>358</v>
      </c>
      <c r="F1023" s="58" t="s">
        <v>5382</v>
      </c>
      <c r="G1023" s="58" t="s">
        <v>9514</v>
      </c>
      <c r="H1023" s="8" t="s">
        <v>10837</v>
      </c>
    </row>
    <row r="1024" spans="3:8" ht="15" customHeight="1" x14ac:dyDescent="0.25">
      <c r="C1024" s="52" t="s">
        <v>1571</v>
      </c>
      <c r="D1024" s="55" t="s">
        <v>366</v>
      </c>
      <c r="F1024" s="58" t="s">
        <v>5350</v>
      </c>
      <c r="G1024" s="58" t="s">
        <v>9515</v>
      </c>
      <c r="H1024" s="8" t="s">
        <v>10838</v>
      </c>
    </row>
    <row r="1025" spans="3:8" ht="15" customHeight="1" x14ac:dyDescent="0.25">
      <c r="C1025" s="52" t="s">
        <v>1572</v>
      </c>
      <c r="D1025" s="55" t="s">
        <v>364</v>
      </c>
      <c r="F1025" s="58" t="s">
        <v>5462</v>
      </c>
      <c r="G1025" s="58" t="s">
        <v>9516</v>
      </c>
      <c r="H1025" s="8" t="s">
        <v>10839</v>
      </c>
    </row>
    <row r="1026" spans="3:8" ht="15" customHeight="1" x14ac:dyDescent="0.25">
      <c r="C1026" s="52" t="s">
        <v>1573</v>
      </c>
      <c r="D1026" s="55" t="s">
        <v>438</v>
      </c>
      <c r="F1026" s="58" t="s">
        <v>5464</v>
      </c>
      <c r="G1026" s="58" t="s">
        <v>9517</v>
      </c>
      <c r="H1026" s="8" t="s">
        <v>10840</v>
      </c>
    </row>
    <row r="1027" spans="3:8" ht="15" customHeight="1" x14ac:dyDescent="0.25">
      <c r="C1027" s="52" t="s">
        <v>1574</v>
      </c>
      <c r="D1027" s="55" t="s">
        <v>398</v>
      </c>
      <c r="F1027" s="58" t="s">
        <v>5300</v>
      </c>
      <c r="G1027" s="58" t="s">
        <v>9518</v>
      </c>
      <c r="H1027" s="8" t="s">
        <v>10841</v>
      </c>
    </row>
    <row r="1028" spans="3:8" ht="15" customHeight="1" x14ac:dyDescent="0.25">
      <c r="C1028" s="52" t="s">
        <v>1575</v>
      </c>
      <c r="D1028" s="55" t="s">
        <v>334</v>
      </c>
      <c r="F1028" s="58" t="s">
        <v>5264</v>
      </c>
      <c r="G1028" s="58" t="s">
        <v>9519</v>
      </c>
      <c r="H1028" s="8" t="s">
        <v>10842</v>
      </c>
    </row>
    <row r="1029" spans="3:8" ht="15" customHeight="1" x14ac:dyDescent="0.25">
      <c r="C1029" s="52" t="s">
        <v>1576</v>
      </c>
      <c r="D1029" s="55" t="s">
        <v>314</v>
      </c>
      <c r="F1029" s="58" t="s">
        <v>5687</v>
      </c>
      <c r="G1029" s="58" t="s">
        <v>9520</v>
      </c>
      <c r="H1029" s="8" t="s">
        <v>10843</v>
      </c>
    </row>
    <row r="1030" spans="3:8" ht="15" customHeight="1" x14ac:dyDescent="0.25">
      <c r="C1030" s="52" t="s">
        <v>1577</v>
      </c>
      <c r="D1030" s="55" t="s">
        <v>408</v>
      </c>
      <c r="F1030" s="58" t="s">
        <v>6250</v>
      </c>
      <c r="G1030" s="58" t="s">
        <v>9521</v>
      </c>
      <c r="H1030" s="8" t="s">
        <v>10844</v>
      </c>
    </row>
    <row r="1031" spans="3:8" ht="15" customHeight="1" x14ac:dyDescent="0.25">
      <c r="C1031" s="52" t="s">
        <v>1578</v>
      </c>
      <c r="D1031" s="55" t="s">
        <v>338</v>
      </c>
      <c r="F1031" s="58" t="s">
        <v>5899</v>
      </c>
      <c r="G1031" s="58" t="s">
        <v>9522</v>
      </c>
      <c r="H1031" s="8" t="s">
        <v>10845</v>
      </c>
    </row>
    <row r="1032" spans="3:8" ht="15" customHeight="1" x14ac:dyDescent="0.25">
      <c r="C1032" s="52" t="s">
        <v>1579</v>
      </c>
      <c r="D1032" s="55" t="s">
        <v>799</v>
      </c>
      <c r="F1032" s="58" t="s">
        <v>5296</v>
      </c>
      <c r="G1032" s="58" t="s">
        <v>9523</v>
      </c>
      <c r="H1032" s="8" t="s">
        <v>10846</v>
      </c>
    </row>
    <row r="1033" spans="3:8" ht="15" customHeight="1" x14ac:dyDescent="0.25">
      <c r="C1033" s="52" t="s">
        <v>1580</v>
      </c>
      <c r="D1033" s="55" t="s">
        <v>1268</v>
      </c>
      <c r="F1033" s="58" t="s">
        <v>6254</v>
      </c>
      <c r="G1033" s="58" t="s">
        <v>9524</v>
      </c>
      <c r="H1033" s="8" t="s">
        <v>10847</v>
      </c>
    </row>
    <row r="1034" spans="3:8" ht="15" customHeight="1" x14ac:dyDescent="0.25">
      <c r="C1034" s="52" t="s">
        <v>1581</v>
      </c>
      <c r="D1034" s="55" t="s">
        <v>1582</v>
      </c>
      <c r="F1034" s="58" t="s">
        <v>5468</v>
      </c>
      <c r="G1034" s="58" t="s">
        <v>9525</v>
      </c>
      <c r="H1034" s="8" t="s">
        <v>10848</v>
      </c>
    </row>
    <row r="1035" spans="3:8" ht="15" customHeight="1" x14ac:dyDescent="0.25">
      <c r="C1035" s="52" t="s">
        <v>1583</v>
      </c>
      <c r="D1035" s="55" t="s">
        <v>484</v>
      </c>
      <c r="F1035" s="58" t="s">
        <v>7343</v>
      </c>
      <c r="G1035" s="58" t="s">
        <v>9526</v>
      </c>
      <c r="H1035" s="8" t="s">
        <v>10849</v>
      </c>
    </row>
    <row r="1036" spans="3:8" ht="15" customHeight="1" x14ac:dyDescent="0.25">
      <c r="C1036" s="52" t="s">
        <v>1584</v>
      </c>
      <c r="D1036" s="55" t="s">
        <v>1131</v>
      </c>
      <c r="F1036" s="58" t="s">
        <v>5947</v>
      </c>
      <c r="G1036" s="58" t="s">
        <v>9527</v>
      </c>
      <c r="H1036" s="8" t="s">
        <v>10850</v>
      </c>
    </row>
    <row r="1037" spans="3:8" ht="15" customHeight="1" x14ac:dyDescent="0.25">
      <c r="C1037" s="52" t="s">
        <v>1585</v>
      </c>
      <c r="D1037" s="55" t="s">
        <v>1133</v>
      </c>
      <c r="F1037" s="58" t="s">
        <v>5470</v>
      </c>
      <c r="G1037" s="58" t="s">
        <v>9528</v>
      </c>
      <c r="H1037" s="8" t="s">
        <v>10851</v>
      </c>
    </row>
    <row r="1038" spans="3:8" ht="15" customHeight="1" x14ac:dyDescent="0.25">
      <c r="C1038" s="52" t="s">
        <v>1586</v>
      </c>
      <c r="D1038" s="55" t="s">
        <v>573</v>
      </c>
      <c r="F1038" s="58" t="s">
        <v>5472</v>
      </c>
      <c r="G1038" s="58" t="s">
        <v>9529</v>
      </c>
      <c r="H1038" s="8" t="s">
        <v>10852</v>
      </c>
    </row>
    <row r="1039" spans="3:8" ht="15" customHeight="1" x14ac:dyDescent="0.25">
      <c r="C1039" s="52" t="s">
        <v>1587</v>
      </c>
      <c r="D1039" s="55" t="s">
        <v>1464</v>
      </c>
      <c r="F1039" s="58" t="s">
        <v>5692</v>
      </c>
      <c r="G1039" s="58" t="s">
        <v>9530</v>
      </c>
      <c r="H1039" s="8" t="s">
        <v>10853</v>
      </c>
    </row>
    <row r="1040" spans="3:8" ht="15" customHeight="1" x14ac:dyDescent="0.25">
      <c r="C1040" s="52" t="s">
        <v>1588</v>
      </c>
      <c r="D1040" s="55" t="s">
        <v>376</v>
      </c>
      <c r="F1040" s="58" t="s">
        <v>5585</v>
      </c>
      <c r="G1040" s="58" t="s">
        <v>9531</v>
      </c>
      <c r="H1040" s="8" t="s">
        <v>10854</v>
      </c>
    </row>
    <row r="1041" spans="3:8" ht="15" customHeight="1" x14ac:dyDescent="0.25">
      <c r="C1041" s="52" t="s">
        <v>1589</v>
      </c>
      <c r="D1041" s="55" t="s">
        <v>817</v>
      </c>
      <c r="F1041" s="58" t="s">
        <v>5288</v>
      </c>
      <c r="G1041" s="58" t="s">
        <v>9532</v>
      </c>
      <c r="H1041" s="8" t="s">
        <v>10855</v>
      </c>
    </row>
    <row r="1042" spans="3:8" ht="15" customHeight="1" x14ac:dyDescent="0.25">
      <c r="C1042" s="52" t="s">
        <v>1590</v>
      </c>
      <c r="D1042" s="55" t="s">
        <v>382</v>
      </c>
      <c r="F1042" s="58" t="s">
        <v>5588</v>
      </c>
      <c r="G1042" s="58" t="s">
        <v>9533</v>
      </c>
      <c r="H1042" s="8" t="s">
        <v>10856</v>
      </c>
    </row>
    <row r="1043" spans="3:8" ht="15" customHeight="1" x14ac:dyDescent="0.25">
      <c r="C1043" s="52" t="s">
        <v>1591</v>
      </c>
      <c r="D1043" s="55" t="s">
        <v>424</v>
      </c>
      <c r="F1043" s="58" t="s">
        <v>5695</v>
      </c>
      <c r="G1043" s="58" t="s">
        <v>9534</v>
      </c>
      <c r="H1043" s="8" t="s">
        <v>10857</v>
      </c>
    </row>
    <row r="1044" spans="3:8" ht="15" customHeight="1" x14ac:dyDescent="0.25">
      <c r="C1044" s="52" t="s">
        <v>1592</v>
      </c>
      <c r="D1044" s="55" t="s">
        <v>571</v>
      </c>
      <c r="F1044" s="58" t="s">
        <v>5376</v>
      </c>
      <c r="G1044" s="58" t="s">
        <v>9535</v>
      </c>
      <c r="H1044" s="8" t="s">
        <v>10858</v>
      </c>
    </row>
    <row r="1045" spans="3:8" ht="15" customHeight="1" x14ac:dyDescent="0.25">
      <c r="C1045" s="52" t="s">
        <v>1593</v>
      </c>
      <c r="D1045" s="55" t="s">
        <v>356</v>
      </c>
      <c r="F1045" s="58" t="s">
        <v>5950</v>
      </c>
      <c r="G1045" s="58" t="s">
        <v>9536</v>
      </c>
      <c r="H1045" s="8" t="s">
        <v>10859</v>
      </c>
    </row>
    <row r="1046" spans="3:8" ht="15" customHeight="1" x14ac:dyDescent="0.25">
      <c r="C1046" s="52" t="s">
        <v>1594</v>
      </c>
      <c r="D1046" s="55" t="s">
        <v>458</v>
      </c>
      <c r="F1046" s="58" t="s">
        <v>6021</v>
      </c>
      <c r="G1046" s="58" t="s">
        <v>9537</v>
      </c>
      <c r="H1046" s="8" t="s">
        <v>10860</v>
      </c>
    </row>
    <row r="1047" spans="3:8" ht="15" customHeight="1" x14ac:dyDescent="0.25">
      <c r="C1047" s="52" t="s">
        <v>1595</v>
      </c>
      <c r="D1047" s="55" t="s">
        <v>458</v>
      </c>
      <c r="F1047" s="58" t="s">
        <v>5477</v>
      </c>
      <c r="G1047" s="58" t="s">
        <v>9538</v>
      </c>
      <c r="H1047" s="8" t="s">
        <v>10861</v>
      </c>
    </row>
    <row r="1048" spans="3:8" ht="15" customHeight="1" x14ac:dyDescent="0.25">
      <c r="C1048" s="52" t="s">
        <v>1596</v>
      </c>
      <c r="D1048" s="55" t="s">
        <v>461</v>
      </c>
      <c r="F1048" s="58" t="s">
        <v>5479</v>
      </c>
      <c r="G1048" s="58" t="s">
        <v>9539</v>
      </c>
      <c r="H1048" s="8" t="s">
        <v>10862</v>
      </c>
    </row>
    <row r="1049" spans="3:8" ht="15" customHeight="1" x14ac:dyDescent="0.25">
      <c r="C1049" s="52" t="s">
        <v>1597</v>
      </c>
      <c r="D1049" s="55" t="s">
        <v>463</v>
      </c>
      <c r="F1049" s="58" t="s">
        <v>5230</v>
      </c>
      <c r="G1049" s="58" t="s">
        <v>9540</v>
      </c>
      <c r="H1049" s="8" t="s">
        <v>10863</v>
      </c>
    </row>
    <row r="1050" spans="3:8" ht="15" customHeight="1" x14ac:dyDescent="0.25">
      <c r="C1050" s="52" t="s">
        <v>1598</v>
      </c>
      <c r="D1050" s="55" t="s">
        <v>465</v>
      </c>
      <c r="F1050" s="58" t="s">
        <v>6148</v>
      </c>
      <c r="G1050" s="58" t="s">
        <v>9541</v>
      </c>
      <c r="H1050" s="8" t="s">
        <v>10864</v>
      </c>
    </row>
    <row r="1051" spans="3:8" ht="15" customHeight="1" x14ac:dyDescent="0.25">
      <c r="C1051" s="52" t="s">
        <v>1599</v>
      </c>
      <c r="D1051" s="55" t="s">
        <v>467</v>
      </c>
      <c r="F1051" s="58" t="s">
        <v>6150</v>
      </c>
      <c r="G1051" s="58" t="s">
        <v>9542</v>
      </c>
      <c r="H1051" s="8" t="s">
        <v>10865</v>
      </c>
    </row>
    <row r="1052" spans="3:8" ht="15" customHeight="1" x14ac:dyDescent="0.25">
      <c r="C1052" s="52" t="s">
        <v>1600</v>
      </c>
      <c r="D1052" s="55" t="s">
        <v>469</v>
      </c>
      <c r="F1052" s="58" t="s">
        <v>5481</v>
      </c>
      <c r="G1052" s="58" t="s">
        <v>9543</v>
      </c>
      <c r="H1052" s="8" t="s">
        <v>10866</v>
      </c>
    </row>
    <row r="1053" spans="3:8" ht="15" customHeight="1" x14ac:dyDescent="0.25">
      <c r="C1053" s="52" t="s">
        <v>1601</v>
      </c>
      <c r="D1053" s="55" t="s">
        <v>471</v>
      </c>
      <c r="F1053" s="58" t="s">
        <v>7352</v>
      </c>
      <c r="G1053" s="58" t="s">
        <v>9544</v>
      </c>
      <c r="H1053" s="8" t="s">
        <v>10867</v>
      </c>
    </row>
    <row r="1054" spans="3:8" ht="15" customHeight="1" x14ac:dyDescent="0.25">
      <c r="C1054" s="52" t="s">
        <v>1602</v>
      </c>
      <c r="D1054" s="55" t="s">
        <v>473</v>
      </c>
      <c r="F1054" s="58" t="s">
        <v>5595</v>
      </c>
      <c r="G1054" s="58" t="s">
        <v>9545</v>
      </c>
      <c r="H1054" s="8" t="s">
        <v>10868</v>
      </c>
    </row>
    <row r="1055" spans="3:8" ht="15" customHeight="1" x14ac:dyDescent="0.25">
      <c r="C1055" s="52" t="s">
        <v>1603</v>
      </c>
      <c r="D1055" s="55" t="s">
        <v>473</v>
      </c>
      <c r="F1055" s="58" t="s">
        <v>5483</v>
      </c>
      <c r="G1055" s="58" t="s">
        <v>9546</v>
      </c>
      <c r="H1055" s="8" t="s">
        <v>10869</v>
      </c>
    </row>
    <row r="1056" spans="3:8" ht="15" customHeight="1" x14ac:dyDescent="0.25">
      <c r="C1056" s="52" t="s">
        <v>1604</v>
      </c>
      <c r="D1056" s="55" t="s">
        <v>34</v>
      </c>
      <c r="F1056" s="58" t="s">
        <v>5370</v>
      </c>
      <c r="G1056" s="58" t="s">
        <v>9547</v>
      </c>
      <c r="H1056" s="8" t="s">
        <v>10870</v>
      </c>
    </row>
    <row r="1057" spans="3:8" ht="15" customHeight="1" x14ac:dyDescent="0.25">
      <c r="C1057" s="52" t="s">
        <v>1605</v>
      </c>
      <c r="D1057" s="55" t="s">
        <v>34</v>
      </c>
      <c r="F1057" s="58" t="s">
        <v>5340</v>
      </c>
      <c r="G1057" s="58" t="s">
        <v>9548</v>
      </c>
      <c r="H1057" s="8" t="s">
        <v>10871</v>
      </c>
    </row>
    <row r="1058" spans="3:8" ht="15" customHeight="1" x14ac:dyDescent="0.25">
      <c r="C1058" s="52" t="s">
        <v>1606</v>
      </c>
      <c r="D1058" s="55" t="s">
        <v>378</v>
      </c>
      <c r="F1058" s="58" t="s">
        <v>5266</v>
      </c>
      <c r="G1058" s="58" t="s">
        <v>9549</v>
      </c>
      <c r="H1058" s="8" t="s">
        <v>10872</v>
      </c>
    </row>
    <row r="1059" spans="3:8" ht="15" customHeight="1" x14ac:dyDescent="0.25">
      <c r="C1059" s="52" t="s">
        <v>1607</v>
      </c>
      <c r="D1059" s="55" t="s">
        <v>418</v>
      </c>
      <c r="F1059" s="58" t="s">
        <v>5913</v>
      </c>
      <c r="G1059" s="58" t="s">
        <v>9550</v>
      </c>
      <c r="H1059" s="8" t="s">
        <v>10873</v>
      </c>
    </row>
    <row r="1060" spans="3:8" ht="15" customHeight="1" x14ac:dyDescent="0.25">
      <c r="C1060" s="52" t="s">
        <v>1608</v>
      </c>
      <c r="D1060" s="55" t="s">
        <v>436</v>
      </c>
      <c r="F1060" s="58" t="s">
        <v>6968</v>
      </c>
      <c r="G1060" s="58" t="s">
        <v>9551</v>
      </c>
      <c r="H1060" s="8" t="s">
        <v>10874</v>
      </c>
    </row>
    <row r="1061" spans="3:8" ht="15" customHeight="1" x14ac:dyDescent="0.25">
      <c r="C1061" s="52" t="s">
        <v>1609</v>
      </c>
      <c r="D1061" s="55" t="s">
        <v>444</v>
      </c>
      <c r="F1061" s="58" t="s">
        <v>5302</v>
      </c>
      <c r="G1061" s="58" t="s">
        <v>9552</v>
      </c>
      <c r="H1061" s="8" t="s">
        <v>10875</v>
      </c>
    </row>
    <row r="1062" spans="3:8" ht="15" customHeight="1" x14ac:dyDescent="0.25">
      <c r="C1062" s="52" t="s">
        <v>1610</v>
      </c>
      <c r="D1062" s="55" t="s">
        <v>454</v>
      </c>
      <c r="F1062" s="58" t="s">
        <v>5326</v>
      </c>
      <c r="G1062" s="58" t="s">
        <v>9553</v>
      </c>
      <c r="H1062" s="8" t="s">
        <v>10876</v>
      </c>
    </row>
    <row r="1063" spans="3:8" ht="15" customHeight="1" x14ac:dyDescent="0.25">
      <c r="C1063" s="52" t="s">
        <v>1611</v>
      </c>
      <c r="D1063" s="55" t="s">
        <v>298</v>
      </c>
      <c r="F1063" s="58" t="s">
        <v>7570</v>
      </c>
      <c r="G1063" s="58" t="s">
        <v>9554</v>
      </c>
      <c r="H1063" s="8" t="s">
        <v>10877</v>
      </c>
    </row>
    <row r="1064" spans="3:8" ht="15" customHeight="1" x14ac:dyDescent="0.25">
      <c r="C1064" s="52" t="s">
        <v>1612</v>
      </c>
      <c r="D1064" s="55" t="s">
        <v>450</v>
      </c>
      <c r="F1064" s="58" t="s">
        <v>5250</v>
      </c>
      <c r="G1064" s="58" t="s">
        <v>9555</v>
      </c>
      <c r="H1064" s="8" t="s">
        <v>10878</v>
      </c>
    </row>
    <row r="1065" spans="3:8" ht="15" customHeight="1" x14ac:dyDescent="0.25">
      <c r="C1065" s="52" t="s">
        <v>1613</v>
      </c>
      <c r="D1065" s="55" t="s">
        <v>362</v>
      </c>
      <c r="F1065" s="58" t="s">
        <v>5324</v>
      </c>
      <c r="G1065" s="58" t="s">
        <v>9556</v>
      </c>
      <c r="H1065" s="8" t="s">
        <v>10879</v>
      </c>
    </row>
    <row r="1066" spans="3:8" ht="15" customHeight="1" x14ac:dyDescent="0.25">
      <c r="C1066" s="52" t="s">
        <v>1614</v>
      </c>
      <c r="D1066" s="55" t="s">
        <v>354</v>
      </c>
      <c r="F1066" s="58" t="s">
        <v>5248</v>
      </c>
      <c r="G1066" s="58" t="s">
        <v>9557</v>
      </c>
      <c r="H1066" s="8" t="s">
        <v>10880</v>
      </c>
    </row>
    <row r="1067" spans="3:8" ht="15" customHeight="1" x14ac:dyDescent="0.25">
      <c r="C1067" s="52" t="s">
        <v>1615</v>
      </c>
      <c r="D1067" s="55" t="s">
        <v>392</v>
      </c>
      <c r="F1067" s="58" t="s">
        <v>5292</v>
      </c>
      <c r="G1067" s="58" t="s">
        <v>9558</v>
      </c>
      <c r="H1067" s="8" t="s">
        <v>10881</v>
      </c>
    </row>
    <row r="1068" spans="3:8" ht="15" customHeight="1" x14ac:dyDescent="0.25">
      <c r="C1068" s="52" t="s">
        <v>1616</v>
      </c>
      <c r="D1068" s="55" t="s">
        <v>1078</v>
      </c>
      <c r="F1068" s="58" t="s">
        <v>5242</v>
      </c>
      <c r="G1068" s="58" t="s">
        <v>9559</v>
      </c>
      <c r="H1068" s="8" t="s">
        <v>10882</v>
      </c>
    </row>
    <row r="1069" spans="3:8" ht="15" customHeight="1" x14ac:dyDescent="0.25">
      <c r="C1069" s="52" t="s">
        <v>1617</v>
      </c>
      <c r="D1069" s="55" t="s">
        <v>442</v>
      </c>
      <c r="F1069" s="58" t="s">
        <v>5290</v>
      </c>
      <c r="G1069" s="58" t="s">
        <v>9560</v>
      </c>
      <c r="H1069" s="8" t="s">
        <v>10883</v>
      </c>
    </row>
    <row r="1070" spans="3:8" ht="15" customHeight="1" x14ac:dyDescent="0.25">
      <c r="C1070" s="52" t="s">
        <v>1618</v>
      </c>
      <c r="D1070" s="55" t="s">
        <v>970</v>
      </c>
      <c r="F1070" s="58" t="s">
        <v>5320</v>
      </c>
      <c r="G1070" s="58" t="s">
        <v>9561</v>
      </c>
      <c r="H1070" s="8" t="s">
        <v>10884</v>
      </c>
    </row>
    <row r="1071" spans="3:8" ht="15" customHeight="1" x14ac:dyDescent="0.25">
      <c r="C1071" s="52" t="s">
        <v>1619</v>
      </c>
      <c r="D1071" s="55" t="s">
        <v>735</v>
      </c>
      <c r="F1071" s="58" t="s">
        <v>5809</v>
      </c>
      <c r="G1071" s="58" t="s">
        <v>9562</v>
      </c>
      <c r="H1071" s="8" t="s">
        <v>10885</v>
      </c>
    </row>
    <row r="1072" spans="3:8" ht="15" customHeight="1" x14ac:dyDescent="0.25">
      <c r="C1072" s="52" t="s">
        <v>1620</v>
      </c>
      <c r="D1072" s="55" t="s">
        <v>536</v>
      </c>
      <c r="F1072" s="58" t="s">
        <v>7575</v>
      </c>
      <c r="G1072" s="58" t="s">
        <v>9563</v>
      </c>
      <c r="H1072" s="8" t="s">
        <v>10886</v>
      </c>
    </row>
    <row r="1073" spans="3:8" ht="15" customHeight="1" x14ac:dyDescent="0.25">
      <c r="C1073" s="52" t="s">
        <v>1621</v>
      </c>
      <c r="D1073" s="55" t="s">
        <v>368</v>
      </c>
      <c r="F1073" s="58" t="s">
        <v>5604</v>
      </c>
      <c r="G1073" s="58" t="s">
        <v>9564</v>
      </c>
      <c r="H1073" s="8" t="s">
        <v>10887</v>
      </c>
    </row>
    <row r="1074" spans="3:8" ht="15" customHeight="1" x14ac:dyDescent="0.25">
      <c r="C1074" s="52" t="s">
        <v>1622</v>
      </c>
      <c r="D1074" s="55" t="s">
        <v>406</v>
      </c>
      <c r="F1074" s="58" t="s">
        <v>7578</v>
      </c>
      <c r="G1074" s="58" t="s">
        <v>9565</v>
      </c>
      <c r="H1074" s="8" t="s">
        <v>10888</v>
      </c>
    </row>
    <row r="1075" spans="3:8" ht="15" customHeight="1" x14ac:dyDescent="0.25">
      <c r="C1075" s="52" t="s">
        <v>1623</v>
      </c>
      <c r="D1075" s="55" t="s">
        <v>742</v>
      </c>
      <c r="F1075" s="58" t="s">
        <v>7580</v>
      </c>
      <c r="G1075" s="58" t="s">
        <v>9566</v>
      </c>
      <c r="H1075" s="8" t="s">
        <v>10889</v>
      </c>
    </row>
    <row r="1076" spans="3:8" ht="15" customHeight="1" x14ac:dyDescent="0.25">
      <c r="C1076" s="52" t="s">
        <v>1624</v>
      </c>
      <c r="D1076" s="55" t="s">
        <v>326</v>
      </c>
      <c r="F1076" s="58" t="s">
        <v>6855</v>
      </c>
      <c r="G1076" s="58" t="s">
        <v>9567</v>
      </c>
      <c r="H1076" s="8" t="s">
        <v>10890</v>
      </c>
    </row>
    <row r="1077" spans="3:8" ht="15" customHeight="1" x14ac:dyDescent="0.25">
      <c r="C1077" s="52" t="s">
        <v>1625</v>
      </c>
      <c r="D1077" s="55" t="s">
        <v>510</v>
      </c>
      <c r="F1077" s="58" t="s">
        <v>7582</v>
      </c>
      <c r="G1077" s="58" t="s">
        <v>9568</v>
      </c>
      <c r="H1077" s="8" t="s">
        <v>10891</v>
      </c>
    </row>
    <row r="1078" spans="3:8" ht="15" customHeight="1" x14ac:dyDescent="0.25">
      <c r="C1078" s="52" t="s">
        <v>1626</v>
      </c>
      <c r="D1078" s="55" t="s">
        <v>521</v>
      </c>
      <c r="F1078" s="58" t="s">
        <v>7584</v>
      </c>
      <c r="G1078" s="58" t="s">
        <v>9569</v>
      </c>
      <c r="H1078" s="8" t="s">
        <v>10892</v>
      </c>
    </row>
    <row r="1079" spans="3:8" ht="15" customHeight="1" x14ac:dyDescent="0.25">
      <c r="C1079" s="52" t="s">
        <v>1627</v>
      </c>
      <c r="D1079" s="55" t="s">
        <v>350</v>
      </c>
      <c r="F1079" s="58" t="s">
        <v>5707</v>
      </c>
      <c r="G1079" s="58" t="s">
        <v>9570</v>
      </c>
      <c r="H1079" s="8" t="s">
        <v>10893</v>
      </c>
    </row>
    <row r="1080" spans="3:8" ht="15" customHeight="1" x14ac:dyDescent="0.25">
      <c r="C1080" s="52" t="s">
        <v>1628</v>
      </c>
      <c r="D1080" s="55" t="s">
        <v>342</v>
      </c>
      <c r="F1080" s="58" t="s">
        <v>5918</v>
      </c>
      <c r="G1080" s="58" t="s">
        <v>9571</v>
      </c>
      <c r="H1080" s="8" t="s">
        <v>10894</v>
      </c>
    </row>
    <row r="1081" spans="3:8" ht="15" customHeight="1" x14ac:dyDescent="0.25">
      <c r="C1081" s="52" t="s">
        <v>1629</v>
      </c>
      <c r="D1081" s="55" t="s">
        <v>304</v>
      </c>
      <c r="F1081" s="58" t="s">
        <v>5709</v>
      </c>
      <c r="G1081" s="58" t="s">
        <v>9572</v>
      </c>
      <c r="H1081" s="8" t="s">
        <v>10895</v>
      </c>
    </row>
    <row r="1082" spans="3:8" ht="15" customHeight="1" x14ac:dyDescent="0.25">
      <c r="C1082" s="52" t="s">
        <v>1630</v>
      </c>
      <c r="D1082" s="55" t="s">
        <v>422</v>
      </c>
      <c r="F1082" s="58" t="s">
        <v>5711</v>
      </c>
      <c r="G1082" s="58" t="s">
        <v>9573</v>
      </c>
      <c r="H1082" s="8" t="s">
        <v>10896</v>
      </c>
    </row>
    <row r="1083" spans="3:8" ht="15" customHeight="1" x14ac:dyDescent="0.25">
      <c r="C1083" s="52" t="s">
        <v>1631</v>
      </c>
      <c r="D1083" s="55" t="s">
        <v>980</v>
      </c>
      <c r="F1083" s="58" t="s">
        <v>5256</v>
      </c>
      <c r="G1083" s="58" t="s">
        <v>9574</v>
      </c>
      <c r="H1083" s="8" t="s">
        <v>10897</v>
      </c>
    </row>
    <row r="1084" spans="3:8" ht="15" customHeight="1" x14ac:dyDescent="0.25">
      <c r="C1084" s="52" t="s">
        <v>1632</v>
      </c>
      <c r="D1084" s="55" t="s">
        <v>352</v>
      </c>
      <c r="F1084" s="58" t="s">
        <v>6980</v>
      </c>
      <c r="G1084" s="58" t="s">
        <v>9575</v>
      </c>
      <c r="H1084" s="8" t="s">
        <v>10898</v>
      </c>
    </row>
    <row r="1085" spans="3:8" ht="15" customHeight="1" x14ac:dyDescent="0.25">
      <c r="C1085" s="52" t="s">
        <v>1633</v>
      </c>
      <c r="D1085" s="55" t="s">
        <v>330</v>
      </c>
      <c r="F1085" s="58" t="s">
        <v>5232</v>
      </c>
      <c r="G1085" s="58" t="s">
        <v>9576</v>
      </c>
      <c r="H1085" s="8" t="s">
        <v>10899</v>
      </c>
    </row>
    <row r="1086" spans="3:8" ht="15" customHeight="1" x14ac:dyDescent="0.25">
      <c r="C1086" s="52" t="s">
        <v>1634</v>
      </c>
      <c r="D1086" s="55" t="s">
        <v>623</v>
      </c>
      <c r="F1086" s="58" t="s">
        <v>5330</v>
      </c>
      <c r="G1086" s="58" t="s">
        <v>9577</v>
      </c>
      <c r="H1086" s="8" t="s">
        <v>10900</v>
      </c>
    </row>
    <row r="1087" spans="3:8" ht="15" customHeight="1" x14ac:dyDescent="0.25">
      <c r="C1087" s="52" t="s">
        <v>1635</v>
      </c>
      <c r="D1087" s="55" t="s">
        <v>516</v>
      </c>
      <c r="F1087" s="58" t="s">
        <v>5495</v>
      </c>
      <c r="G1087" s="58" t="s">
        <v>9578</v>
      </c>
      <c r="H1087" s="8" t="s">
        <v>10901</v>
      </c>
    </row>
    <row r="1088" spans="3:8" ht="15" customHeight="1" x14ac:dyDescent="0.25">
      <c r="C1088" s="52" t="s">
        <v>1636</v>
      </c>
      <c r="D1088" s="55" t="s">
        <v>495</v>
      </c>
      <c r="F1088" s="58" t="s">
        <v>6368</v>
      </c>
      <c r="G1088" s="58" t="s">
        <v>9579</v>
      </c>
      <c r="H1088" s="8" t="s">
        <v>10902</v>
      </c>
    </row>
    <row r="1089" spans="3:8" ht="15" customHeight="1" x14ac:dyDescent="0.25">
      <c r="C1089" s="52" t="s">
        <v>1637</v>
      </c>
      <c r="D1089" s="55" t="s">
        <v>346</v>
      </c>
      <c r="F1089" s="58" t="s">
        <v>5304</v>
      </c>
      <c r="G1089" s="58" t="s">
        <v>9580</v>
      </c>
      <c r="H1089" s="8" t="s">
        <v>10903</v>
      </c>
    </row>
    <row r="1090" spans="3:8" ht="15" customHeight="1" x14ac:dyDescent="0.25">
      <c r="C1090" s="52" t="s">
        <v>1638</v>
      </c>
      <c r="D1090" s="55" t="s">
        <v>404</v>
      </c>
      <c r="F1090" s="58" t="s">
        <v>5715</v>
      </c>
      <c r="G1090" s="58" t="s">
        <v>9581</v>
      </c>
      <c r="H1090" s="8" t="s">
        <v>10904</v>
      </c>
    </row>
    <row r="1091" spans="3:8" ht="15" customHeight="1" x14ac:dyDescent="0.25">
      <c r="C1091" s="52" t="s">
        <v>1639</v>
      </c>
      <c r="D1091" s="55" t="s">
        <v>486</v>
      </c>
      <c r="F1091" s="58" t="s">
        <v>5336</v>
      </c>
      <c r="G1091" s="58" t="s">
        <v>9582</v>
      </c>
      <c r="H1091" s="8" t="s">
        <v>10905</v>
      </c>
    </row>
    <row r="1092" spans="3:8" ht="15" customHeight="1" x14ac:dyDescent="0.25">
      <c r="C1092" s="52" t="s">
        <v>1640</v>
      </c>
      <c r="D1092" s="55" t="s">
        <v>420</v>
      </c>
      <c r="F1092" s="58" t="s">
        <v>5262</v>
      </c>
      <c r="G1092" s="58" t="s">
        <v>9583</v>
      </c>
      <c r="H1092" s="8" t="s">
        <v>10906</v>
      </c>
    </row>
    <row r="1093" spans="3:8" ht="15" customHeight="1" x14ac:dyDescent="0.25">
      <c r="C1093" s="52" t="s">
        <v>1641</v>
      </c>
      <c r="D1093" s="55" t="s">
        <v>989</v>
      </c>
      <c r="F1093" s="58" t="s">
        <v>6988</v>
      </c>
      <c r="G1093" s="58" t="s">
        <v>9584</v>
      </c>
      <c r="H1093" s="8" t="s">
        <v>10907</v>
      </c>
    </row>
    <row r="1094" spans="3:8" ht="15" customHeight="1" x14ac:dyDescent="0.25">
      <c r="C1094" s="52" t="s">
        <v>1642</v>
      </c>
      <c r="D1094" s="55" t="s">
        <v>340</v>
      </c>
      <c r="F1094" s="58" t="s">
        <v>5252</v>
      </c>
      <c r="G1094" s="58" t="s">
        <v>9585</v>
      </c>
      <c r="H1094" s="8" t="s">
        <v>10908</v>
      </c>
    </row>
    <row r="1095" spans="3:8" ht="15" customHeight="1" x14ac:dyDescent="0.25">
      <c r="C1095" s="52" t="s">
        <v>1643</v>
      </c>
      <c r="D1095" s="55" t="s">
        <v>593</v>
      </c>
      <c r="F1095" s="58" t="s">
        <v>5498</v>
      </c>
      <c r="G1095" s="58" t="s">
        <v>9586</v>
      </c>
      <c r="H1095" s="8" t="s">
        <v>10909</v>
      </c>
    </row>
    <row r="1096" spans="3:8" ht="15" customHeight="1" x14ac:dyDescent="0.25">
      <c r="C1096" s="52" t="s">
        <v>1644</v>
      </c>
      <c r="D1096" s="55" t="s">
        <v>503</v>
      </c>
      <c r="F1096" s="58" t="s">
        <v>5342</v>
      </c>
      <c r="G1096" s="58" t="s">
        <v>9587</v>
      </c>
      <c r="H1096" s="8" t="s">
        <v>10910</v>
      </c>
    </row>
    <row r="1097" spans="3:8" ht="15" customHeight="1" x14ac:dyDescent="0.25">
      <c r="C1097" s="52" t="s">
        <v>1645</v>
      </c>
      <c r="D1097" s="55" t="s">
        <v>448</v>
      </c>
      <c r="F1097" s="58" t="s">
        <v>5280</v>
      </c>
      <c r="G1097" s="58" t="s">
        <v>9588</v>
      </c>
      <c r="H1097" s="8" t="s">
        <v>10911</v>
      </c>
    </row>
    <row r="1098" spans="3:8" ht="15" customHeight="1" x14ac:dyDescent="0.25">
      <c r="C1098" s="52" t="s">
        <v>1646</v>
      </c>
      <c r="D1098" s="55" t="s">
        <v>482</v>
      </c>
      <c r="F1098" s="58" t="s">
        <v>5721</v>
      </c>
      <c r="G1098" s="58" t="s">
        <v>9589</v>
      </c>
      <c r="H1098" s="8" t="s">
        <v>10912</v>
      </c>
    </row>
    <row r="1099" spans="3:8" ht="15" customHeight="1" x14ac:dyDescent="0.25">
      <c r="C1099" s="52" t="s">
        <v>1647</v>
      </c>
      <c r="D1099" s="55" t="s">
        <v>336</v>
      </c>
      <c r="F1099" s="58" t="s">
        <v>5384</v>
      </c>
      <c r="G1099" s="58" t="s">
        <v>9590</v>
      </c>
      <c r="H1099" s="8" t="s">
        <v>10913</v>
      </c>
    </row>
    <row r="1100" spans="3:8" ht="15" customHeight="1" x14ac:dyDescent="0.25">
      <c r="C1100" s="52" t="s">
        <v>1648</v>
      </c>
      <c r="D1100" s="55" t="s">
        <v>532</v>
      </c>
      <c r="F1100" s="58" t="s">
        <v>5822</v>
      </c>
      <c r="G1100" s="58" t="s">
        <v>9591</v>
      </c>
      <c r="H1100" s="8" t="s">
        <v>10914</v>
      </c>
    </row>
    <row r="1101" spans="3:8" ht="15" customHeight="1" x14ac:dyDescent="0.25">
      <c r="C1101" s="52" t="s">
        <v>1649</v>
      </c>
      <c r="D1101" s="55" t="s">
        <v>432</v>
      </c>
      <c r="F1101" s="58" t="s">
        <v>5723</v>
      </c>
      <c r="G1101" s="58" t="s">
        <v>9592</v>
      </c>
      <c r="H1101" s="8" t="s">
        <v>10915</v>
      </c>
    </row>
    <row r="1102" spans="3:8" ht="15" customHeight="1" x14ac:dyDescent="0.25">
      <c r="C1102" s="52" t="s">
        <v>1650</v>
      </c>
      <c r="D1102" s="55" t="s">
        <v>1000</v>
      </c>
      <c r="F1102" s="58" t="s">
        <v>5272</v>
      </c>
      <c r="G1102" s="58" t="s">
        <v>9593</v>
      </c>
      <c r="H1102" s="8" t="s">
        <v>10916</v>
      </c>
    </row>
    <row r="1103" spans="3:8" ht="15" customHeight="1" x14ac:dyDescent="0.25">
      <c r="C1103" s="52" t="s">
        <v>1651</v>
      </c>
      <c r="D1103" s="55" t="s">
        <v>416</v>
      </c>
      <c r="F1103" s="58" t="s">
        <v>6171</v>
      </c>
      <c r="G1103" s="58" t="s">
        <v>9594</v>
      </c>
      <c r="H1103" s="8" t="s">
        <v>10917</v>
      </c>
    </row>
    <row r="1104" spans="3:8" ht="15" customHeight="1" x14ac:dyDescent="0.25">
      <c r="C1104" s="52" t="s">
        <v>1652</v>
      </c>
      <c r="D1104" s="55" t="s">
        <v>344</v>
      </c>
      <c r="F1104" s="58" t="s">
        <v>5824</v>
      </c>
      <c r="G1104" s="58" t="s">
        <v>9595</v>
      </c>
      <c r="H1104" s="8" t="s">
        <v>10918</v>
      </c>
    </row>
    <row r="1105" spans="3:8" ht="15" customHeight="1" x14ac:dyDescent="0.25">
      <c r="C1105" s="52" t="s">
        <v>1653</v>
      </c>
      <c r="D1105" s="55" t="s">
        <v>1004</v>
      </c>
      <c r="F1105" s="58" t="s">
        <v>6281</v>
      </c>
      <c r="G1105" s="58" t="s">
        <v>9596</v>
      </c>
      <c r="H1105" s="8" t="s">
        <v>10919</v>
      </c>
    </row>
    <row r="1106" spans="3:8" ht="15" customHeight="1" x14ac:dyDescent="0.25">
      <c r="C1106" s="52" t="s">
        <v>1654</v>
      </c>
      <c r="D1106" s="55" t="s">
        <v>400</v>
      </c>
      <c r="F1106" s="58" t="s">
        <v>6571</v>
      </c>
      <c r="G1106" s="58" t="s">
        <v>9597</v>
      </c>
      <c r="H1106" s="8" t="s">
        <v>10920</v>
      </c>
    </row>
    <row r="1107" spans="3:8" ht="15" customHeight="1" x14ac:dyDescent="0.25">
      <c r="C1107" s="52" t="s">
        <v>1655</v>
      </c>
      <c r="D1107" s="55" t="s">
        <v>322</v>
      </c>
      <c r="F1107" s="58" t="s">
        <v>6573</v>
      </c>
      <c r="G1107" s="58" t="s">
        <v>9598</v>
      </c>
      <c r="H1107" s="8" t="s">
        <v>10921</v>
      </c>
    </row>
    <row r="1108" spans="3:8" ht="15" customHeight="1" x14ac:dyDescent="0.25">
      <c r="C1108" s="52" t="s">
        <v>1656</v>
      </c>
      <c r="D1108" s="55" t="s">
        <v>386</v>
      </c>
      <c r="F1108" s="58" t="s">
        <v>6173</v>
      </c>
      <c r="G1108" s="58" t="s">
        <v>9599</v>
      </c>
      <c r="H1108" s="8" t="s">
        <v>10922</v>
      </c>
    </row>
    <row r="1109" spans="3:8" ht="15" customHeight="1" x14ac:dyDescent="0.25">
      <c r="C1109" s="52" t="s">
        <v>1657</v>
      </c>
      <c r="D1109" s="55" t="s">
        <v>306</v>
      </c>
      <c r="F1109" s="58" t="s">
        <v>5725</v>
      </c>
      <c r="G1109" s="58" t="s">
        <v>9600</v>
      </c>
      <c r="H1109" s="8" t="s">
        <v>10923</v>
      </c>
    </row>
    <row r="1110" spans="3:8" ht="15" customHeight="1" x14ac:dyDescent="0.25">
      <c r="C1110" s="52" t="s">
        <v>1658</v>
      </c>
      <c r="D1110" s="55" t="s">
        <v>310</v>
      </c>
      <c r="F1110" s="58" t="s">
        <v>7366</v>
      </c>
      <c r="G1110" s="58" t="s">
        <v>9601</v>
      </c>
      <c r="H1110" s="8" t="s">
        <v>10924</v>
      </c>
    </row>
    <row r="1111" spans="3:8" ht="15" customHeight="1" x14ac:dyDescent="0.25">
      <c r="C1111" s="52" t="s">
        <v>1659</v>
      </c>
      <c r="D1111" s="55" t="s">
        <v>430</v>
      </c>
      <c r="F1111" s="58" t="s">
        <v>6869</v>
      </c>
      <c r="G1111" s="58" t="s">
        <v>9602</v>
      </c>
      <c r="H1111" s="8" t="s">
        <v>10925</v>
      </c>
    </row>
    <row r="1112" spans="3:8" ht="15" customHeight="1" x14ac:dyDescent="0.25">
      <c r="C1112" s="52" t="s">
        <v>1660</v>
      </c>
      <c r="D1112" s="55" t="s">
        <v>296</v>
      </c>
      <c r="F1112" s="58" t="s">
        <v>5609</v>
      </c>
      <c r="G1112" s="58" t="s">
        <v>9603</v>
      </c>
      <c r="H1112" s="8" t="s">
        <v>10926</v>
      </c>
    </row>
    <row r="1113" spans="3:8" ht="15" customHeight="1" x14ac:dyDescent="0.25">
      <c r="C1113" s="52" t="s">
        <v>1661</v>
      </c>
      <c r="D1113" s="55" t="s">
        <v>1009</v>
      </c>
      <c r="F1113" s="58" t="s">
        <v>6037</v>
      </c>
      <c r="G1113" s="58" t="s">
        <v>9604</v>
      </c>
      <c r="H1113" s="8" t="s">
        <v>10927</v>
      </c>
    </row>
    <row r="1114" spans="3:8" ht="15" customHeight="1" x14ac:dyDescent="0.25">
      <c r="C1114" s="52" t="s">
        <v>1662</v>
      </c>
      <c r="D1114" s="55" t="s">
        <v>364</v>
      </c>
      <c r="F1114" s="58" t="s">
        <v>6039</v>
      </c>
      <c r="G1114" s="58" t="s">
        <v>9605</v>
      </c>
      <c r="H1114" s="8" t="s">
        <v>10928</v>
      </c>
    </row>
    <row r="1115" spans="3:8" ht="15" customHeight="1" x14ac:dyDescent="0.25">
      <c r="C1115" s="52" t="s">
        <v>1663</v>
      </c>
      <c r="D1115" s="55" t="s">
        <v>314</v>
      </c>
      <c r="F1115" s="58" t="s">
        <v>6775</v>
      </c>
      <c r="G1115" s="58" t="s">
        <v>9606</v>
      </c>
      <c r="H1115" s="8" t="s">
        <v>10929</v>
      </c>
    </row>
    <row r="1116" spans="3:8" ht="15" customHeight="1" x14ac:dyDescent="0.25">
      <c r="C1116" s="52" t="s">
        <v>1664</v>
      </c>
      <c r="D1116" s="55" t="s">
        <v>799</v>
      </c>
      <c r="F1116" s="58" t="s">
        <v>6041</v>
      </c>
      <c r="G1116" s="58" t="s">
        <v>9607</v>
      </c>
      <c r="H1116" s="8" t="s">
        <v>10930</v>
      </c>
    </row>
    <row r="1117" spans="3:8" ht="15" customHeight="1" x14ac:dyDescent="0.25">
      <c r="C1117" s="52" t="s">
        <v>1665</v>
      </c>
      <c r="D1117" s="55" t="s">
        <v>1666</v>
      </c>
      <c r="F1117" s="58" t="s">
        <v>6871</v>
      </c>
      <c r="G1117" s="58" t="s">
        <v>9608</v>
      </c>
      <c r="H1117" s="8" t="s">
        <v>10931</v>
      </c>
    </row>
    <row r="1118" spans="3:8" ht="15" customHeight="1" x14ac:dyDescent="0.25">
      <c r="C1118" s="52" t="s">
        <v>1667</v>
      </c>
      <c r="D1118" s="55" t="s">
        <v>308</v>
      </c>
      <c r="F1118" s="58" t="s">
        <v>5390</v>
      </c>
      <c r="G1118" s="58" t="s">
        <v>9609</v>
      </c>
      <c r="H1118" s="8" t="s">
        <v>10932</v>
      </c>
    </row>
    <row r="1119" spans="3:8" ht="15" customHeight="1" x14ac:dyDescent="0.25">
      <c r="C1119" s="52" t="s">
        <v>1668</v>
      </c>
      <c r="D1119" s="55" t="s">
        <v>1669</v>
      </c>
      <c r="F1119" s="58" t="s">
        <v>6873</v>
      </c>
      <c r="G1119" s="58" t="s">
        <v>9610</v>
      </c>
      <c r="H1119" s="8" t="s">
        <v>10933</v>
      </c>
    </row>
    <row r="1120" spans="3:8" ht="15" customHeight="1" x14ac:dyDescent="0.25">
      <c r="C1120" s="52" t="s">
        <v>1670</v>
      </c>
      <c r="D1120" s="55" t="s">
        <v>1582</v>
      </c>
      <c r="F1120" s="58" t="s">
        <v>5611</v>
      </c>
      <c r="G1120" s="58" t="s">
        <v>9611</v>
      </c>
      <c r="H1120" s="8" t="s">
        <v>10934</v>
      </c>
    </row>
    <row r="1121" spans="3:8" ht="15" customHeight="1" x14ac:dyDescent="0.25">
      <c r="C1121" s="52" t="s">
        <v>1671</v>
      </c>
      <c r="D1121" s="55" t="s">
        <v>573</v>
      </c>
      <c r="F1121" s="58" t="s">
        <v>6044</v>
      </c>
      <c r="G1121" s="58" t="s">
        <v>9612</v>
      </c>
      <c r="H1121" s="8" t="s">
        <v>10935</v>
      </c>
    </row>
    <row r="1122" spans="3:8" ht="15" customHeight="1" x14ac:dyDescent="0.25">
      <c r="C1122" s="52" t="s">
        <v>1672</v>
      </c>
      <c r="D1122" s="55" t="s">
        <v>1462</v>
      </c>
      <c r="F1122" s="58" t="s">
        <v>6678</v>
      </c>
      <c r="G1122" s="58" t="s">
        <v>9613</v>
      </c>
      <c r="H1122" s="8" t="s">
        <v>10936</v>
      </c>
    </row>
    <row r="1123" spans="3:8" ht="15" customHeight="1" x14ac:dyDescent="0.25">
      <c r="C1123" s="52" t="s">
        <v>1673</v>
      </c>
      <c r="D1123" s="55" t="s">
        <v>518</v>
      </c>
      <c r="F1123" s="58" t="s">
        <v>5502</v>
      </c>
      <c r="G1123" s="58" t="s">
        <v>9614</v>
      </c>
      <c r="H1123" s="8" t="s">
        <v>10937</v>
      </c>
    </row>
    <row r="1124" spans="3:8" ht="15" customHeight="1" x14ac:dyDescent="0.25">
      <c r="C1124" s="52" t="s">
        <v>1674</v>
      </c>
      <c r="D1124" s="55" t="s">
        <v>1675</v>
      </c>
      <c r="F1124" s="58" t="s">
        <v>6577</v>
      </c>
      <c r="G1124" s="58" t="s">
        <v>9615</v>
      </c>
      <c r="H1124" s="8" t="s">
        <v>10938</v>
      </c>
    </row>
    <row r="1125" spans="3:8" ht="15" customHeight="1" x14ac:dyDescent="0.25">
      <c r="C1125" s="52" t="s">
        <v>1676</v>
      </c>
      <c r="D1125" s="55" t="s">
        <v>1464</v>
      </c>
      <c r="F1125" s="58" t="s">
        <v>5504</v>
      </c>
      <c r="G1125" s="58" t="s">
        <v>9616</v>
      </c>
      <c r="H1125" s="8" t="s">
        <v>10939</v>
      </c>
    </row>
    <row r="1126" spans="3:8" ht="15" customHeight="1" x14ac:dyDescent="0.25">
      <c r="C1126" s="52" t="s">
        <v>1677</v>
      </c>
      <c r="D1126" s="55" t="s">
        <v>1678</v>
      </c>
      <c r="F1126" s="58" t="s">
        <v>6780</v>
      </c>
      <c r="G1126" s="58" t="s">
        <v>9617</v>
      </c>
      <c r="H1126" s="8" t="s">
        <v>10940</v>
      </c>
    </row>
    <row r="1127" spans="3:8" ht="15" customHeight="1" x14ac:dyDescent="0.25">
      <c r="C1127" s="52" t="s">
        <v>1679</v>
      </c>
      <c r="D1127" s="55" t="s">
        <v>1680</v>
      </c>
      <c r="F1127" s="58" t="s">
        <v>5506</v>
      </c>
      <c r="G1127" s="58" t="s">
        <v>9618</v>
      </c>
      <c r="H1127" s="8" t="s">
        <v>10941</v>
      </c>
    </row>
    <row r="1128" spans="3:8" ht="15" customHeight="1" x14ac:dyDescent="0.25">
      <c r="C1128" s="52" t="s">
        <v>1681</v>
      </c>
      <c r="D1128" s="55" t="s">
        <v>1682</v>
      </c>
      <c r="F1128" s="58" t="s">
        <v>5828</v>
      </c>
      <c r="G1128" s="58" t="s">
        <v>9619</v>
      </c>
      <c r="H1128" s="8" t="s">
        <v>10942</v>
      </c>
    </row>
    <row r="1129" spans="3:8" ht="15" customHeight="1" x14ac:dyDescent="0.25">
      <c r="C1129" s="52" t="s">
        <v>1683</v>
      </c>
      <c r="D1129" s="55" t="s">
        <v>703</v>
      </c>
      <c r="F1129" s="58" t="s">
        <v>6680</v>
      </c>
      <c r="G1129" s="58" t="s">
        <v>9620</v>
      </c>
      <c r="H1129" s="8" t="s">
        <v>10943</v>
      </c>
    </row>
    <row r="1130" spans="3:8" ht="15" customHeight="1" x14ac:dyDescent="0.25">
      <c r="C1130" s="52" t="s">
        <v>1684</v>
      </c>
      <c r="D1130" s="55" t="s">
        <v>328</v>
      </c>
      <c r="F1130" s="58" t="s">
        <v>6878</v>
      </c>
      <c r="G1130" s="58" t="s">
        <v>9621</v>
      </c>
      <c r="H1130" s="8" t="s">
        <v>10944</v>
      </c>
    </row>
    <row r="1131" spans="3:8" ht="15" customHeight="1" x14ac:dyDescent="0.25">
      <c r="C1131" s="52" t="s">
        <v>1685</v>
      </c>
      <c r="D1131" s="55" t="s">
        <v>904</v>
      </c>
      <c r="F1131" s="58" t="s">
        <v>6580</v>
      </c>
      <c r="G1131" s="58" t="s">
        <v>9622</v>
      </c>
      <c r="H1131" s="8" t="s">
        <v>10945</v>
      </c>
    </row>
    <row r="1132" spans="3:8" ht="15" customHeight="1" x14ac:dyDescent="0.25">
      <c r="C1132" s="52" t="s">
        <v>1686</v>
      </c>
      <c r="D1132" s="55" t="s">
        <v>1146</v>
      </c>
      <c r="F1132" s="58" t="s">
        <v>6880</v>
      </c>
      <c r="G1132" s="58" t="s">
        <v>9623</v>
      </c>
      <c r="H1132" s="8" t="s">
        <v>10946</v>
      </c>
    </row>
    <row r="1133" spans="3:8" ht="15" customHeight="1" x14ac:dyDescent="0.25">
      <c r="C1133" s="52" t="s">
        <v>1687</v>
      </c>
      <c r="D1133" s="55" t="s">
        <v>1688</v>
      </c>
      <c r="F1133" s="58" t="s">
        <v>6047</v>
      </c>
      <c r="G1133" s="58" t="s">
        <v>9624</v>
      </c>
      <c r="H1133" s="8" t="s">
        <v>10947</v>
      </c>
    </row>
    <row r="1134" spans="3:8" ht="15" customHeight="1" x14ac:dyDescent="0.25">
      <c r="C1134" s="52" t="s">
        <v>1689</v>
      </c>
      <c r="D1134" s="55" t="s">
        <v>1690</v>
      </c>
      <c r="F1134" s="58" t="s">
        <v>6176</v>
      </c>
      <c r="G1134" s="58" t="s">
        <v>9625</v>
      </c>
      <c r="H1134" s="8" t="s">
        <v>10948</v>
      </c>
    </row>
    <row r="1135" spans="3:8" ht="15" customHeight="1" x14ac:dyDescent="0.25">
      <c r="C1135" s="52" t="s">
        <v>1691</v>
      </c>
      <c r="D1135" s="55" t="s">
        <v>452</v>
      </c>
      <c r="F1135" s="58" t="s">
        <v>5729</v>
      </c>
      <c r="G1135" s="58" t="s">
        <v>9626</v>
      </c>
      <c r="H1135" s="8" t="s">
        <v>10949</v>
      </c>
    </row>
    <row r="1136" spans="3:8" ht="15" customHeight="1" x14ac:dyDescent="0.25">
      <c r="C1136" s="52" t="s">
        <v>1692</v>
      </c>
      <c r="D1136" s="55" t="s">
        <v>1172</v>
      </c>
      <c r="F1136" s="58" t="s">
        <v>6373</v>
      </c>
      <c r="G1136" s="58" t="s">
        <v>9627</v>
      </c>
      <c r="H1136" s="8" t="s">
        <v>10950</v>
      </c>
    </row>
    <row r="1137" spans="3:8" ht="15" customHeight="1" x14ac:dyDescent="0.25">
      <c r="C1137" s="52" t="s">
        <v>1693</v>
      </c>
      <c r="D1137" s="55" t="s">
        <v>382</v>
      </c>
      <c r="F1137" s="58" t="s">
        <v>5830</v>
      </c>
      <c r="G1137" s="58" t="s">
        <v>9628</v>
      </c>
      <c r="H1137" s="8" t="s">
        <v>10951</v>
      </c>
    </row>
    <row r="1138" spans="3:8" ht="15" customHeight="1" x14ac:dyDescent="0.25">
      <c r="C1138" s="52" t="s">
        <v>1694</v>
      </c>
      <c r="D1138" s="55" t="s">
        <v>424</v>
      </c>
      <c r="F1138" s="58" t="s">
        <v>7373</v>
      </c>
      <c r="G1138" s="58" t="s">
        <v>9629</v>
      </c>
      <c r="H1138" s="8" t="s">
        <v>10952</v>
      </c>
    </row>
    <row r="1139" spans="3:8" ht="15" customHeight="1" x14ac:dyDescent="0.25">
      <c r="C1139" s="52" t="s">
        <v>1695</v>
      </c>
      <c r="D1139" s="55" t="s">
        <v>316</v>
      </c>
      <c r="F1139" s="58" t="s">
        <v>6884</v>
      </c>
      <c r="G1139" s="58" t="s">
        <v>9630</v>
      </c>
      <c r="H1139" s="8" t="s">
        <v>10953</v>
      </c>
    </row>
    <row r="1140" spans="3:8" ht="15" customHeight="1" x14ac:dyDescent="0.25">
      <c r="C1140" s="52" t="s">
        <v>1696</v>
      </c>
      <c r="D1140" s="55" t="s">
        <v>356</v>
      </c>
      <c r="F1140" s="58" t="s">
        <v>5344</v>
      </c>
      <c r="G1140" s="58" t="s">
        <v>9631</v>
      </c>
      <c r="H1140" s="8" t="s">
        <v>10954</v>
      </c>
    </row>
    <row r="1141" spans="3:8" ht="15" customHeight="1" x14ac:dyDescent="0.25">
      <c r="C1141" s="52" t="s">
        <v>1697</v>
      </c>
      <c r="D1141" s="55" t="s">
        <v>821</v>
      </c>
      <c r="F1141" s="58" t="s">
        <v>5378</v>
      </c>
      <c r="G1141" s="58" t="s">
        <v>9632</v>
      </c>
      <c r="H1141" s="8" t="s">
        <v>10955</v>
      </c>
    </row>
    <row r="1142" spans="3:8" ht="15" customHeight="1" x14ac:dyDescent="0.25">
      <c r="C1142" s="52" t="s">
        <v>1698</v>
      </c>
      <c r="D1142" s="55" t="s">
        <v>458</v>
      </c>
      <c r="F1142" s="58" t="s">
        <v>6376</v>
      </c>
      <c r="G1142" s="58" t="s">
        <v>9633</v>
      </c>
      <c r="H1142" s="8" t="s">
        <v>10956</v>
      </c>
    </row>
    <row r="1143" spans="3:8" ht="15" customHeight="1" x14ac:dyDescent="0.25">
      <c r="C1143" s="52" t="s">
        <v>1699</v>
      </c>
      <c r="D1143" s="55" t="s">
        <v>458</v>
      </c>
      <c r="F1143" s="58" t="s">
        <v>6049</v>
      </c>
      <c r="G1143" s="58" t="s">
        <v>9634</v>
      </c>
      <c r="H1143" s="8" t="s">
        <v>10957</v>
      </c>
    </row>
    <row r="1144" spans="3:8" ht="15" customHeight="1" x14ac:dyDescent="0.25">
      <c r="C1144" s="52" t="s">
        <v>1700</v>
      </c>
      <c r="D1144" s="55" t="s">
        <v>461</v>
      </c>
      <c r="F1144" s="58" t="s">
        <v>7376</v>
      </c>
      <c r="G1144" s="58" t="s">
        <v>9635</v>
      </c>
      <c r="H1144" s="8" t="s">
        <v>10958</v>
      </c>
    </row>
    <row r="1145" spans="3:8" ht="15" customHeight="1" x14ac:dyDescent="0.25">
      <c r="C1145" s="52" t="s">
        <v>1701</v>
      </c>
      <c r="D1145" s="55" t="s">
        <v>463</v>
      </c>
      <c r="F1145" s="58" t="s">
        <v>5366</v>
      </c>
      <c r="G1145" s="58" t="s">
        <v>9636</v>
      </c>
      <c r="H1145" s="8" t="s">
        <v>10959</v>
      </c>
    </row>
    <row r="1146" spans="3:8" ht="15" customHeight="1" x14ac:dyDescent="0.25">
      <c r="C1146" s="52" t="s">
        <v>1702</v>
      </c>
      <c r="D1146" s="55" t="s">
        <v>465</v>
      </c>
      <c r="F1146" s="58" t="s">
        <v>6378</v>
      </c>
      <c r="G1146" s="58" t="s">
        <v>9637</v>
      </c>
      <c r="H1146" s="8" t="s">
        <v>10960</v>
      </c>
    </row>
    <row r="1147" spans="3:8" ht="15" customHeight="1" x14ac:dyDescent="0.25">
      <c r="C1147" s="52" t="s">
        <v>1703</v>
      </c>
      <c r="D1147" s="55" t="s">
        <v>467</v>
      </c>
      <c r="F1147" s="58" t="s">
        <v>5388</v>
      </c>
      <c r="G1147" s="58" t="s">
        <v>9638</v>
      </c>
      <c r="H1147" s="8" t="s">
        <v>10961</v>
      </c>
    </row>
    <row r="1148" spans="3:8" ht="15" customHeight="1" x14ac:dyDescent="0.25">
      <c r="C1148" s="52" t="s">
        <v>1704</v>
      </c>
      <c r="D1148" s="55" t="s">
        <v>469</v>
      </c>
      <c r="F1148" s="58" t="s">
        <v>7597</v>
      </c>
      <c r="G1148" s="58" t="s">
        <v>9639</v>
      </c>
      <c r="H1148" s="8" t="s">
        <v>10962</v>
      </c>
    </row>
    <row r="1149" spans="3:8" ht="15" customHeight="1" x14ac:dyDescent="0.25">
      <c r="C1149" s="52" t="s">
        <v>1705</v>
      </c>
      <c r="D1149" s="55" t="s">
        <v>471</v>
      </c>
      <c r="F1149" s="58" t="s">
        <v>7379</v>
      </c>
      <c r="G1149" s="58" t="s">
        <v>9640</v>
      </c>
      <c r="H1149" s="8" t="s">
        <v>10963</v>
      </c>
    </row>
    <row r="1150" spans="3:8" ht="15" customHeight="1" x14ac:dyDescent="0.25">
      <c r="C1150" s="52" t="s">
        <v>1706</v>
      </c>
      <c r="D1150" s="55" t="s">
        <v>473</v>
      </c>
      <c r="F1150" s="58" t="s">
        <v>5731</v>
      </c>
      <c r="G1150" s="58" t="s">
        <v>9641</v>
      </c>
      <c r="H1150" s="8" t="s">
        <v>10964</v>
      </c>
    </row>
    <row r="1151" spans="3:8" ht="15" customHeight="1" x14ac:dyDescent="0.25">
      <c r="C1151" s="52" t="s">
        <v>1707</v>
      </c>
      <c r="D1151" s="55" t="s">
        <v>473</v>
      </c>
      <c r="F1151" s="58" t="s">
        <v>6381</v>
      </c>
      <c r="G1151" s="58" t="s">
        <v>9642</v>
      </c>
      <c r="H1151" s="8" t="s">
        <v>10965</v>
      </c>
    </row>
    <row r="1152" spans="3:8" ht="15" customHeight="1" x14ac:dyDescent="0.25">
      <c r="C1152" s="52" t="s">
        <v>1708</v>
      </c>
      <c r="D1152" s="55" t="s">
        <v>34</v>
      </c>
      <c r="F1152" s="58" t="s">
        <v>6889</v>
      </c>
      <c r="G1152" s="58" t="s">
        <v>9643</v>
      </c>
      <c r="H1152" s="8" t="s">
        <v>10966</v>
      </c>
    </row>
    <row r="1153" spans="3:8" ht="15" customHeight="1" x14ac:dyDescent="0.25">
      <c r="C1153" s="52" t="s">
        <v>1709</v>
      </c>
      <c r="D1153" s="55" t="s">
        <v>34</v>
      </c>
      <c r="F1153" s="58" t="s">
        <v>5833</v>
      </c>
      <c r="G1153" s="58" t="s">
        <v>9644</v>
      </c>
      <c r="H1153" s="8" t="s">
        <v>10967</v>
      </c>
    </row>
    <row r="1154" spans="3:8" ht="15" customHeight="1" x14ac:dyDescent="0.25">
      <c r="C1154" s="52" t="s">
        <v>1710</v>
      </c>
      <c r="D1154" s="55" t="s">
        <v>378</v>
      </c>
      <c r="F1154" s="58" t="s">
        <v>6052</v>
      </c>
      <c r="G1154" s="58" t="s">
        <v>9645</v>
      </c>
      <c r="H1154" s="8" t="s">
        <v>10968</v>
      </c>
    </row>
    <row r="1155" spans="3:8" ht="15" customHeight="1" x14ac:dyDescent="0.25">
      <c r="C1155" s="52" t="s">
        <v>1711</v>
      </c>
      <c r="D1155" s="55" t="s">
        <v>418</v>
      </c>
      <c r="F1155" s="58" t="s">
        <v>5733</v>
      </c>
      <c r="G1155" s="58" t="s">
        <v>9646</v>
      </c>
      <c r="H1155" s="8" t="s">
        <v>10969</v>
      </c>
    </row>
    <row r="1156" spans="3:8" ht="15" customHeight="1" x14ac:dyDescent="0.25">
      <c r="C1156" s="52" t="s">
        <v>1712</v>
      </c>
      <c r="D1156" s="55" t="s">
        <v>436</v>
      </c>
      <c r="F1156" s="58" t="s">
        <v>5835</v>
      </c>
      <c r="G1156" s="58" t="s">
        <v>9647</v>
      </c>
      <c r="H1156" s="8" t="s">
        <v>10970</v>
      </c>
    </row>
    <row r="1157" spans="3:8" ht="15" customHeight="1" x14ac:dyDescent="0.25">
      <c r="C1157" s="52" t="s">
        <v>1713</v>
      </c>
      <c r="D1157" s="55" t="s">
        <v>300</v>
      </c>
      <c r="F1157" s="58" t="s">
        <v>5735</v>
      </c>
      <c r="G1157" s="58" t="s">
        <v>9648</v>
      </c>
      <c r="H1157" s="8" t="s">
        <v>10971</v>
      </c>
    </row>
    <row r="1158" spans="3:8" ht="15" customHeight="1" x14ac:dyDescent="0.25">
      <c r="C1158" s="52" t="s">
        <v>1714</v>
      </c>
      <c r="D1158" s="55" t="s">
        <v>388</v>
      </c>
      <c r="F1158" s="58" t="s">
        <v>5837</v>
      </c>
      <c r="G1158" s="58" t="s">
        <v>9649</v>
      </c>
      <c r="H1158" s="8" t="s">
        <v>10972</v>
      </c>
    </row>
    <row r="1159" spans="3:8" ht="15" customHeight="1" x14ac:dyDescent="0.25">
      <c r="C1159" s="52" t="s">
        <v>1715</v>
      </c>
      <c r="D1159" s="55" t="s">
        <v>444</v>
      </c>
      <c r="F1159" s="58" t="s">
        <v>5364</v>
      </c>
      <c r="G1159" s="58" t="s">
        <v>9650</v>
      </c>
      <c r="H1159" s="8" t="s">
        <v>10973</v>
      </c>
    </row>
    <row r="1160" spans="3:8" ht="15" customHeight="1" x14ac:dyDescent="0.25">
      <c r="C1160" s="52" t="s">
        <v>1716</v>
      </c>
      <c r="D1160" s="55" t="s">
        <v>551</v>
      </c>
      <c r="F1160" s="58" t="s">
        <v>5924</v>
      </c>
      <c r="G1160" s="58" t="s">
        <v>9651</v>
      </c>
      <c r="H1160" s="8" t="s">
        <v>10974</v>
      </c>
    </row>
    <row r="1161" spans="3:8" ht="15" customHeight="1" x14ac:dyDescent="0.25">
      <c r="C1161" s="52" t="s">
        <v>1717</v>
      </c>
      <c r="D1161" s="55" t="s">
        <v>454</v>
      </c>
      <c r="F1161" s="58" t="s">
        <v>5316</v>
      </c>
      <c r="G1161" s="58" t="s">
        <v>9652</v>
      </c>
      <c r="H1161" s="8" t="s">
        <v>10975</v>
      </c>
    </row>
    <row r="1162" spans="3:8" ht="15" customHeight="1" x14ac:dyDescent="0.25">
      <c r="C1162" s="52" t="s">
        <v>1718</v>
      </c>
      <c r="D1162" s="55" t="s">
        <v>302</v>
      </c>
      <c r="F1162" s="58" t="s">
        <v>5509</v>
      </c>
      <c r="G1162" s="58" t="s">
        <v>9653</v>
      </c>
      <c r="H1162" s="8" t="s">
        <v>10976</v>
      </c>
    </row>
    <row r="1163" spans="3:8" ht="15" customHeight="1" x14ac:dyDescent="0.25">
      <c r="C1163" s="52" t="s">
        <v>1719</v>
      </c>
      <c r="D1163" s="55" t="s">
        <v>1025</v>
      </c>
      <c r="F1163" s="58" t="s">
        <v>6055</v>
      </c>
      <c r="G1163" s="58" t="s">
        <v>9654</v>
      </c>
      <c r="H1163" s="8" t="s">
        <v>10977</v>
      </c>
    </row>
    <row r="1164" spans="3:8" ht="15" customHeight="1" x14ac:dyDescent="0.25">
      <c r="C1164" s="52" t="s">
        <v>1720</v>
      </c>
      <c r="D1164" s="55" t="s">
        <v>548</v>
      </c>
      <c r="F1164" s="58" t="s">
        <v>6057</v>
      </c>
      <c r="G1164" s="58" t="s">
        <v>9655</v>
      </c>
      <c r="H1164" s="8" t="s">
        <v>10978</v>
      </c>
    </row>
    <row r="1165" spans="3:8" ht="15" customHeight="1" x14ac:dyDescent="0.25">
      <c r="C1165" s="52" t="s">
        <v>1721</v>
      </c>
      <c r="D1165" s="55" t="s">
        <v>446</v>
      </c>
      <c r="F1165" s="58" t="s">
        <v>7382</v>
      </c>
      <c r="G1165" s="58" t="s">
        <v>9656</v>
      </c>
      <c r="H1165" s="8" t="s">
        <v>10979</v>
      </c>
    </row>
    <row r="1166" spans="3:8" ht="15" customHeight="1" x14ac:dyDescent="0.25">
      <c r="C1166" s="52" t="s">
        <v>1722</v>
      </c>
      <c r="D1166" s="55" t="s">
        <v>380</v>
      </c>
      <c r="F1166" s="58" t="s">
        <v>5840</v>
      </c>
      <c r="G1166" s="58" t="s">
        <v>9657</v>
      </c>
      <c r="H1166" s="8" t="s">
        <v>10980</v>
      </c>
    </row>
    <row r="1167" spans="3:8" ht="15" customHeight="1" x14ac:dyDescent="0.25">
      <c r="C1167" s="52" t="s">
        <v>1723</v>
      </c>
      <c r="D1167" s="55" t="s">
        <v>362</v>
      </c>
      <c r="F1167" s="58" t="s">
        <v>5842</v>
      </c>
      <c r="G1167" s="58" t="s">
        <v>9658</v>
      </c>
      <c r="H1167" s="8" t="s">
        <v>10981</v>
      </c>
    </row>
    <row r="1168" spans="3:8" ht="15" customHeight="1" x14ac:dyDescent="0.25">
      <c r="C1168" s="52" t="s">
        <v>1724</v>
      </c>
      <c r="D1168" s="55" t="s">
        <v>354</v>
      </c>
      <c r="F1168" s="58" t="s">
        <v>7287</v>
      </c>
      <c r="G1168" s="58" t="s">
        <v>9659</v>
      </c>
      <c r="H1168" s="8" t="s">
        <v>10982</v>
      </c>
    </row>
    <row r="1169" spans="3:8" ht="15" customHeight="1" x14ac:dyDescent="0.25">
      <c r="C1169" s="52" t="s">
        <v>1725</v>
      </c>
      <c r="D1169" s="55" t="s">
        <v>392</v>
      </c>
      <c r="F1169" s="58" t="s">
        <v>6895</v>
      </c>
      <c r="G1169" s="58" t="s">
        <v>9660</v>
      </c>
      <c r="H1169" s="8" t="s">
        <v>10983</v>
      </c>
    </row>
    <row r="1170" spans="3:8" ht="15" customHeight="1" x14ac:dyDescent="0.25">
      <c r="C1170" s="52" t="s">
        <v>1726</v>
      </c>
      <c r="D1170" s="55" t="s">
        <v>434</v>
      </c>
      <c r="F1170" s="58" t="s">
        <v>5616</v>
      </c>
      <c r="G1170" s="58" t="s">
        <v>9661</v>
      </c>
      <c r="H1170" s="8" t="s">
        <v>10984</v>
      </c>
    </row>
    <row r="1171" spans="3:8" ht="15" customHeight="1" x14ac:dyDescent="0.25">
      <c r="C1171" s="52" t="s">
        <v>1727</v>
      </c>
      <c r="D1171" s="55" t="s">
        <v>970</v>
      </c>
      <c r="F1171" s="58" t="s">
        <v>7188</v>
      </c>
      <c r="G1171" s="58" t="s">
        <v>9662</v>
      </c>
      <c r="H1171" s="8" t="s">
        <v>10985</v>
      </c>
    </row>
    <row r="1172" spans="3:8" ht="15" customHeight="1" x14ac:dyDescent="0.25">
      <c r="C1172" s="52" t="s">
        <v>1728</v>
      </c>
      <c r="D1172" s="55" t="s">
        <v>479</v>
      </c>
      <c r="F1172" s="58" t="s">
        <v>6059</v>
      </c>
      <c r="G1172" s="58" t="s">
        <v>9663</v>
      </c>
      <c r="H1172" s="8" t="s">
        <v>10986</v>
      </c>
    </row>
    <row r="1173" spans="3:8" ht="15" customHeight="1" x14ac:dyDescent="0.25">
      <c r="C1173" s="52" t="s">
        <v>1729</v>
      </c>
      <c r="D1173" s="55" t="s">
        <v>507</v>
      </c>
      <c r="F1173" s="58" t="s">
        <v>7385</v>
      </c>
      <c r="G1173" s="58" t="s">
        <v>9664</v>
      </c>
      <c r="H1173" s="8" t="s">
        <v>10987</v>
      </c>
    </row>
    <row r="1174" spans="3:8" ht="15" customHeight="1" x14ac:dyDescent="0.25">
      <c r="C1174" s="52" t="s">
        <v>1730</v>
      </c>
      <c r="D1174" s="55" t="s">
        <v>320</v>
      </c>
      <c r="F1174" s="58" t="s">
        <v>6686</v>
      </c>
      <c r="G1174" s="58" t="s">
        <v>9665</v>
      </c>
      <c r="H1174" s="8" t="s">
        <v>10988</v>
      </c>
    </row>
    <row r="1175" spans="3:8" ht="15" customHeight="1" x14ac:dyDescent="0.25">
      <c r="C1175" s="52" t="s">
        <v>1731</v>
      </c>
      <c r="D1175" s="55" t="s">
        <v>406</v>
      </c>
      <c r="F1175" s="58" t="s">
        <v>6485</v>
      </c>
      <c r="G1175" s="58" t="s">
        <v>9666</v>
      </c>
      <c r="H1175" s="8" t="s">
        <v>10989</v>
      </c>
    </row>
    <row r="1176" spans="3:8" ht="15" customHeight="1" x14ac:dyDescent="0.25">
      <c r="C1176" s="52" t="s">
        <v>1732</v>
      </c>
      <c r="D1176" s="55" t="s">
        <v>394</v>
      </c>
      <c r="F1176" s="58" t="s">
        <v>7601</v>
      </c>
      <c r="G1176" s="58" t="s">
        <v>9667</v>
      </c>
      <c r="H1176" s="8" t="s">
        <v>10990</v>
      </c>
    </row>
    <row r="1177" spans="3:8" ht="15" customHeight="1" x14ac:dyDescent="0.25">
      <c r="C1177" s="52" t="s">
        <v>1733</v>
      </c>
      <c r="D1177" s="55" t="s">
        <v>742</v>
      </c>
      <c r="F1177" s="58" t="s">
        <v>6061</v>
      </c>
      <c r="G1177" s="58" t="s">
        <v>9668</v>
      </c>
      <c r="H1177" s="8" t="s">
        <v>10991</v>
      </c>
    </row>
    <row r="1178" spans="3:8" ht="15" customHeight="1" x14ac:dyDescent="0.25">
      <c r="C1178" s="52" t="s">
        <v>1734</v>
      </c>
      <c r="D1178" s="55" t="s">
        <v>326</v>
      </c>
      <c r="F1178" s="58" t="s">
        <v>6063</v>
      </c>
      <c r="G1178" s="58" t="s">
        <v>9669</v>
      </c>
      <c r="H1178" s="8" t="s">
        <v>10992</v>
      </c>
    </row>
    <row r="1179" spans="3:8" ht="15" customHeight="1" x14ac:dyDescent="0.25">
      <c r="C1179" s="52" t="s">
        <v>1735</v>
      </c>
      <c r="D1179" s="55" t="s">
        <v>590</v>
      </c>
      <c r="F1179" s="58" t="s">
        <v>6387</v>
      </c>
      <c r="G1179" s="58" t="s">
        <v>9670</v>
      </c>
      <c r="H1179" s="8" t="s">
        <v>10993</v>
      </c>
    </row>
    <row r="1180" spans="3:8" ht="15" customHeight="1" x14ac:dyDescent="0.25">
      <c r="C1180" s="52" t="s">
        <v>1736</v>
      </c>
      <c r="D1180" s="55" t="s">
        <v>294</v>
      </c>
      <c r="F1180" s="58" t="s">
        <v>5618</v>
      </c>
      <c r="G1180" s="58" t="s">
        <v>9671</v>
      </c>
      <c r="H1180" s="8" t="s">
        <v>10994</v>
      </c>
    </row>
    <row r="1181" spans="3:8" ht="15" customHeight="1" x14ac:dyDescent="0.25">
      <c r="C1181" s="52" t="s">
        <v>1737</v>
      </c>
      <c r="D1181" s="55" t="s">
        <v>324</v>
      </c>
      <c r="F1181" s="58" t="s">
        <v>6066</v>
      </c>
      <c r="G1181" s="58" t="s">
        <v>9672</v>
      </c>
      <c r="H1181" s="8" t="s">
        <v>10995</v>
      </c>
    </row>
    <row r="1182" spans="3:8" ht="15" customHeight="1" x14ac:dyDescent="0.25">
      <c r="C1182" s="52" t="s">
        <v>1738</v>
      </c>
      <c r="D1182" s="55" t="s">
        <v>342</v>
      </c>
      <c r="F1182" s="58" t="s">
        <v>6898</v>
      </c>
      <c r="G1182" s="58" t="s">
        <v>9673</v>
      </c>
      <c r="H1182" s="8" t="s">
        <v>10996</v>
      </c>
    </row>
    <row r="1183" spans="3:8" ht="15" customHeight="1" x14ac:dyDescent="0.25">
      <c r="C1183" s="52" t="s">
        <v>1739</v>
      </c>
      <c r="D1183" s="55" t="s">
        <v>304</v>
      </c>
      <c r="F1183" s="58" t="s">
        <v>5738</v>
      </c>
      <c r="G1183" s="58" t="s">
        <v>9674</v>
      </c>
      <c r="H1183" s="8" t="s">
        <v>10997</v>
      </c>
    </row>
    <row r="1184" spans="3:8" ht="15" customHeight="1" x14ac:dyDescent="0.25">
      <c r="C1184" s="52" t="s">
        <v>1740</v>
      </c>
      <c r="D1184" s="55" t="s">
        <v>422</v>
      </c>
      <c r="F1184" s="58" t="s">
        <v>6589</v>
      </c>
      <c r="G1184" s="58" t="s">
        <v>9675</v>
      </c>
      <c r="H1184" s="8" t="s">
        <v>10998</v>
      </c>
    </row>
    <row r="1185" spans="3:8" ht="15" customHeight="1" x14ac:dyDescent="0.25">
      <c r="C1185" s="52" t="s">
        <v>1741</v>
      </c>
      <c r="D1185" s="55" t="s">
        <v>352</v>
      </c>
      <c r="F1185" s="58" t="s">
        <v>5844</v>
      </c>
      <c r="G1185" s="58" t="s">
        <v>9676</v>
      </c>
      <c r="H1185" s="8" t="s">
        <v>10999</v>
      </c>
    </row>
    <row r="1186" spans="3:8" ht="15" customHeight="1" x14ac:dyDescent="0.25">
      <c r="C1186" s="52" t="s">
        <v>1742</v>
      </c>
      <c r="D1186" s="55" t="s">
        <v>330</v>
      </c>
      <c r="F1186" s="58" t="s">
        <v>5511</v>
      </c>
      <c r="G1186" s="58" t="s">
        <v>9677</v>
      </c>
      <c r="H1186" s="8" t="s">
        <v>11000</v>
      </c>
    </row>
    <row r="1187" spans="3:8" ht="15" customHeight="1" x14ac:dyDescent="0.25">
      <c r="C1187" s="52" t="s">
        <v>1743</v>
      </c>
      <c r="D1187" s="55" t="s">
        <v>623</v>
      </c>
      <c r="F1187" s="58" t="s">
        <v>5926</v>
      </c>
      <c r="G1187" s="58" t="s">
        <v>9678</v>
      </c>
      <c r="H1187" s="8" t="s">
        <v>11001</v>
      </c>
    </row>
    <row r="1188" spans="3:8" ht="15" customHeight="1" x14ac:dyDescent="0.25">
      <c r="C1188" s="52" t="s">
        <v>1744</v>
      </c>
      <c r="D1188" s="55" t="s">
        <v>516</v>
      </c>
      <c r="F1188" s="58" t="s">
        <v>5620</v>
      </c>
      <c r="G1188" s="58" t="s">
        <v>9679</v>
      </c>
      <c r="H1188" s="8" t="s">
        <v>11002</v>
      </c>
    </row>
    <row r="1189" spans="3:8" ht="15" customHeight="1" x14ac:dyDescent="0.25">
      <c r="C1189" s="52" t="s">
        <v>1745</v>
      </c>
      <c r="D1189" s="55" t="s">
        <v>318</v>
      </c>
      <c r="F1189" s="58" t="s">
        <v>7390</v>
      </c>
      <c r="G1189" s="58" t="s">
        <v>9680</v>
      </c>
      <c r="H1189" s="8" t="s">
        <v>11003</v>
      </c>
    </row>
    <row r="1190" spans="3:8" ht="15" customHeight="1" x14ac:dyDescent="0.25">
      <c r="C1190" s="52" t="s">
        <v>1746</v>
      </c>
      <c r="D1190" s="55" t="s">
        <v>659</v>
      </c>
      <c r="F1190" s="58" t="s">
        <v>6069</v>
      </c>
      <c r="G1190" s="58" t="s">
        <v>9681</v>
      </c>
      <c r="H1190" s="8" t="s">
        <v>11004</v>
      </c>
    </row>
    <row r="1191" spans="3:8" ht="15" customHeight="1" x14ac:dyDescent="0.25">
      <c r="C1191" s="52" t="s">
        <v>1747</v>
      </c>
      <c r="D1191" s="55" t="s">
        <v>404</v>
      </c>
      <c r="F1191" s="58" t="s">
        <v>6181</v>
      </c>
      <c r="G1191" s="58" t="s">
        <v>9682</v>
      </c>
      <c r="H1191" s="8" t="s">
        <v>11005</v>
      </c>
    </row>
    <row r="1192" spans="3:8" ht="15" customHeight="1" x14ac:dyDescent="0.25">
      <c r="C1192" s="52" t="s">
        <v>1748</v>
      </c>
      <c r="D1192" s="55" t="s">
        <v>1339</v>
      </c>
      <c r="F1192" s="58" t="s">
        <v>5847</v>
      </c>
      <c r="G1192" s="58" t="s">
        <v>9683</v>
      </c>
      <c r="H1192" s="8" t="s">
        <v>11006</v>
      </c>
    </row>
    <row r="1193" spans="3:8" ht="15" customHeight="1" x14ac:dyDescent="0.25">
      <c r="C1193" s="52" t="s">
        <v>1749</v>
      </c>
      <c r="D1193" s="55" t="s">
        <v>538</v>
      </c>
      <c r="F1193" s="58" t="s">
        <v>5622</v>
      </c>
      <c r="G1193" s="58" t="s">
        <v>9684</v>
      </c>
      <c r="H1193" s="8" t="s">
        <v>11007</v>
      </c>
    </row>
    <row r="1194" spans="3:8" ht="15" customHeight="1" x14ac:dyDescent="0.25">
      <c r="C1194" s="52" t="s">
        <v>1750</v>
      </c>
      <c r="D1194" s="55" t="s">
        <v>688</v>
      </c>
      <c r="F1194" s="58" t="s">
        <v>6183</v>
      </c>
      <c r="G1194" s="58" t="s">
        <v>9685</v>
      </c>
      <c r="H1194" s="8" t="s">
        <v>11008</v>
      </c>
    </row>
    <row r="1195" spans="3:8" ht="15" customHeight="1" x14ac:dyDescent="0.25">
      <c r="C1195" s="52" t="s">
        <v>1751</v>
      </c>
      <c r="D1195" s="55" t="s">
        <v>1752</v>
      </c>
      <c r="F1195" s="58" t="s">
        <v>7290</v>
      </c>
      <c r="G1195" s="58" t="s">
        <v>9686</v>
      </c>
      <c r="H1195" s="8" t="s">
        <v>11009</v>
      </c>
    </row>
    <row r="1196" spans="3:8" ht="15" customHeight="1" x14ac:dyDescent="0.25">
      <c r="C1196" s="52" t="s">
        <v>1753</v>
      </c>
      <c r="D1196" s="55" t="s">
        <v>336</v>
      </c>
      <c r="F1196" s="58" t="s">
        <v>7392</v>
      </c>
      <c r="G1196" s="58" t="s">
        <v>9687</v>
      </c>
      <c r="H1196" s="8" t="s">
        <v>11010</v>
      </c>
    </row>
    <row r="1197" spans="3:8" ht="15" customHeight="1" x14ac:dyDescent="0.25">
      <c r="C1197" s="52" t="s">
        <v>1754</v>
      </c>
      <c r="D1197" s="55" t="s">
        <v>348</v>
      </c>
      <c r="F1197" s="58" t="s">
        <v>6072</v>
      </c>
      <c r="G1197" s="58" t="s">
        <v>9688</v>
      </c>
      <c r="H1197" s="8" t="s">
        <v>11011</v>
      </c>
    </row>
    <row r="1198" spans="3:8" ht="15" customHeight="1" x14ac:dyDescent="0.25">
      <c r="C1198" s="52" t="s">
        <v>1755</v>
      </c>
      <c r="D1198" s="55" t="s">
        <v>497</v>
      </c>
      <c r="F1198" s="58" t="s">
        <v>6074</v>
      </c>
      <c r="G1198" s="58" t="s">
        <v>9689</v>
      </c>
      <c r="H1198" s="8" t="s">
        <v>11012</v>
      </c>
    </row>
    <row r="1199" spans="3:8" ht="15" customHeight="1" x14ac:dyDescent="0.25">
      <c r="C1199" s="52" t="s">
        <v>1756</v>
      </c>
      <c r="D1199" s="55" t="s">
        <v>432</v>
      </c>
      <c r="F1199" s="58" t="s">
        <v>5849</v>
      </c>
      <c r="G1199" s="58" t="s">
        <v>9690</v>
      </c>
      <c r="H1199" s="8" t="s">
        <v>11013</v>
      </c>
    </row>
    <row r="1200" spans="3:8" ht="15" customHeight="1" x14ac:dyDescent="0.25">
      <c r="C1200" s="52" t="s">
        <v>1757</v>
      </c>
      <c r="D1200" s="55" t="s">
        <v>1000</v>
      </c>
      <c r="F1200" s="58" t="s">
        <v>7394</v>
      </c>
      <c r="G1200" s="58" t="s">
        <v>9691</v>
      </c>
      <c r="H1200" s="8" t="s">
        <v>11014</v>
      </c>
    </row>
    <row r="1201" spans="3:8" ht="15" customHeight="1" x14ac:dyDescent="0.25">
      <c r="C1201" s="52" t="s">
        <v>1758</v>
      </c>
      <c r="D1201" s="55" t="s">
        <v>416</v>
      </c>
      <c r="F1201" s="58" t="s">
        <v>7609</v>
      </c>
      <c r="G1201" s="58" t="s">
        <v>9692</v>
      </c>
      <c r="H1201" s="8" t="s">
        <v>11015</v>
      </c>
    </row>
    <row r="1202" spans="3:8" ht="15" customHeight="1" x14ac:dyDescent="0.25">
      <c r="C1202" s="52" t="s">
        <v>1759</v>
      </c>
      <c r="D1202" s="55" t="s">
        <v>344</v>
      </c>
      <c r="F1202" s="58" t="s">
        <v>7396</v>
      </c>
      <c r="G1202" s="58" t="s">
        <v>9693</v>
      </c>
      <c r="H1202" s="8" t="s">
        <v>11016</v>
      </c>
    </row>
    <row r="1203" spans="3:8" ht="15" customHeight="1" x14ac:dyDescent="0.25">
      <c r="C1203" s="52" t="s">
        <v>1760</v>
      </c>
      <c r="D1203" s="55" t="s">
        <v>1004</v>
      </c>
      <c r="F1203" s="58" t="s">
        <v>5740</v>
      </c>
      <c r="G1203" s="58" t="s">
        <v>9694</v>
      </c>
      <c r="H1203" s="8" t="s">
        <v>11017</v>
      </c>
    </row>
    <row r="1204" spans="3:8" ht="15" customHeight="1" x14ac:dyDescent="0.25">
      <c r="C1204" s="52" t="s">
        <v>1761</v>
      </c>
      <c r="D1204" s="55" t="s">
        <v>384</v>
      </c>
      <c r="F1204" s="58" t="s">
        <v>5851</v>
      </c>
      <c r="G1204" s="58" t="s">
        <v>9695</v>
      </c>
      <c r="H1204" s="8" t="s">
        <v>11018</v>
      </c>
    </row>
    <row r="1205" spans="3:8" ht="15" customHeight="1" x14ac:dyDescent="0.25">
      <c r="C1205" s="52" t="s">
        <v>1762</v>
      </c>
      <c r="D1205" s="55" t="s">
        <v>400</v>
      </c>
      <c r="F1205" s="58" t="s">
        <v>7399</v>
      </c>
      <c r="G1205" s="58" t="s">
        <v>9696</v>
      </c>
      <c r="H1205" s="8" t="s">
        <v>11019</v>
      </c>
    </row>
    <row r="1206" spans="3:8" ht="15" customHeight="1" x14ac:dyDescent="0.25">
      <c r="C1206" s="52" t="s">
        <v>1763</v>
      </c>
      <c r="D1206" s="55" t="s">
        <v>322</v>
      </c>
      <c r="F1206" s="58" t="s">
        <v>6791</v>
      </c>
      <c r="G1206" s="58" t="s">
        <v>9697</v>
      </c>
      <c r="H1206" s="8" t="s">
        <v>11020</v>
      </c>
    </row>
    <row r="1207" spans="3:8" ht="15" customHeight="1" x14ac:dyDescent="0.25">
      <c r="C1207" s="52" t="s">
        <v>1764</v>
      </c>
      <c r="D1207" s="55" t="s">
        <v>386</v>
      </c>
      <c r="F1207" s="58" t="s">
        <v>7611</v>
      </c>
      <c r="G1207" s="58" t="s">
        <v>9698</v>
      </c>
      <c r="H1207" s="8" t="s">
        <v>11021</v>
      </c>
    </row>
    <row r="1208" spans="3:8" ht="15" customHeight="1" x14ac:dyDescent="0.25">
      <c r="C1208" s="52" t="s">
        <v>1765</v>
      </c>
      <c r="D1208" s="55" t="s">
        <v>306</v>
      </c>
      <c r="F1208" s="58" t="s">
        <v>7401</v>
      </c>
      <c r="G1208" s="58" t="s">
        <v>9699</v>
      </c>
      <c r="H1208" s="8" t="s">
        <v>11022</v>
      </c>
    </row>
    <row r="1209" spans="3:8" ht="15" customHeight="1" x14ac:dyDescent="0.25">
      <c r="C1209" s="52" t="s">
        <v>1766</v>
      </c>
      <c r="D1209" s="55" t="s">
        <v>310</v>
      </c>
      <c r="F1209" s="58" t="s">
        <v>5853</v>
      </c>
      <c r="G1209" s="58" t="s">
        <v>9700</v>
      </c>
      <c r="H1209" s="8" t="s">
        <v>11023</v>
      </c>
    </row>
    <row r="1210" spans="3:8" ht="15" customHeight="1" x14ac:dyDescent="0.25">
      <c r="C1210" s="52" t="s">
        <v>1767</v>
      </c>
      <c r="D1210" s="55" t="s">
        <v>430</v>
      </c>
      <c r="F1210" s="58" t="s">
        <v>7403</v>
      </c>
      <c r="G1210" s="58" t="s">
        <v>9701</v>
      </c>
      <c r="H1210" s="8" t="s">
        <v>11024</v>
      </c>
    </row>
    <row r="1211" spans="3:8" ht="15" customHeight="1" x14ac:dyDescent="0.25">
      <c r="C1211" s="52" t="s">
        <v>1768</v>
      </c>
      <c r="D1211" s="55" t="s">
        <v>296</v>
      </c>
      <c r="F1211" s="58" t="s">
        <v>5332</v>
      </c>
      <c r="G1211" s="58" t="s">
        <v>9702</v>
      </c>
      <c r="H1211" s="8" t="s">
        <v>11025</v>
      </c>
    </row>
    <row r="1212" spans="3:8" ht="15" customHeight="1" x14ac:dyDescent="0.25">
      <c r="C1212" s="52" t="s">
        <v>1769</v>
      </c>
      <c r="D1212" s="55" t="s">
        <v>366</v>
      </c>
      <c r="F1212" s="58" t="s">
        <v>7406</v>
      </c>
      <c r="G1212" s="58" t="s">
        <v>9703</v>
      </c>
      <c r="H1212" s="8" t="s">
        <v>11026</v>
      </c>
    </row>
    <row r="1213" spans="3:8" ht="15" customHeight="1" x14ac:dyDescent="0.25">
      <c r="C1213" s="52" t="s">
        <v>1770</v>
      </c>
      <c r="D1213" s="55" t="s">
        <v>364</v>
      </c>
      <c r="F1213" s="58" t="s">
        <v>7096</v>
      </c>
      <c r="G1213" s="58" t="s">
        <v>9704</v>
      </c>
      <c r="H1213" s="8" t="s">
        <v>11027</v>
      </c>
    </row>
    <row r="1214" spans="3:8" ht="15" customHeight="1" x14ac:dyDescent="0.25">
      <c r="C1214" s="52" t="s">
        <v>1771</v>
      </c>
      <c r="D1214" s="55" t="s">
        <v>438</v>
      </c>
      <c r="F1214" s="58" t="s">
        <v>5855</v>
      </c>
      <c r="G1214" s="58" t="s">
        <v>9705</v>
      </c>
      <c r="H1214" s="8" t="s">
        <v>11028</v>
      </c>
    </row>
    <row r="1215" spans="3:8" ht="15" customHeight="1" x14ac:dyDescent="0.25">
      <c r="C1215" s="52" t="s">
        <v>1772</v>
      </c>
      <c r="D1215" s="55" t="s">
        <v>414</v>
      </c>
      <c r="F1215" s="58" t="s">
        <v>7613</v>
      </c>
      <c r="G1215" s="58" t="s">
        <v>9706</v>
      </c>
      <c r="H1215" s="8" t="s">
        <v>11029</v>
      </c>
    </row>
    <row r="1216" spans="3:8" ht="15" customHeight="1" x14ac:dyDescent="0.25">
      <c r="C1216" s="52" t="s">
        <v>1773</v>
      </c>
      <c r="D1216" s="55" t="s">
        <v>332</v>
      </c>
      <c r="F1216" s="58" t="s">
        <v>5278</v>
      </c>
      <c r="G1216" s="58" t="s">
        <v>9707</v>
      </c>
      <c r="H1216" s="8" t="s">
        <v>11030</v>
      </c>
    </row>
    <row r="1217" spans="3:8" ht="15" customHeight="1" x14ac:dyDescent="0.25">
      <c r="C1217" s="52" t="s">
        <v>1774</v>
      </c>
      <c r="D1217" s="55" t="s">
        <v>398</v>
      </c>
      <c r="F1217" s="58" t="s">
        <v>6081</v>
      </c>
      <c r="G1217" s="58" t="s">
        <v>9708</v>
      </c>
      <c r="H1217" s="8" t="s">
        <v>11031</v>
      </c>
    </row>
    <row r="1218" spans="3:8" ht="15" customHeight="1" x14ac:dyDescent="0.25">
      <c r="C1218" s="52" t="s">
        <v>1775</v>
      </c>
      <c r="D1218" s="55" t="s">
        <v>314</v>
      </c>
      <c r="F1218" s="58" t="s">
        <v>7507</v>
      </c>
      <c r="G1218" s="58" t="s">
        <v>9709</v>
      </c>
      <c r="H1218" s="8" t="s">
        <v>11032</v>
      </c>
    </row>
    <row r="1219" spans="3:8" ht="15" customHeight="1" x14ac:dyDescent="0.25">
      <c r="C1219" s="52" t="s">
        <v>1776</v>
      </c>
      <c r="D1219" s="55" t="s">
        <v>408</v>
      </c>
      <c r="F1219" s="58" t="s">
        <v>5308</v>
      </c>
      <c r="G1219" s="58" t="s">
        <v>9710</v>
      </c>
      <c r="H1219" s="8" t="s">
        <v>11033</v>
      </c>
    </row>
    <row r="1220" spans="3:8" ht="15" customHeight="1" x14ac:dyDescent="0.25">
      <c r="C1220" s="52" t="s">
        <v>1777</v>
      </c>
      <c r="D1220" s="55" t="s">
        <v>338</v>
      </c>
      <c r="F1220" s="58" t="s">
        <v>5358</v>
      </c>
      <c r="G1220" s="58" t="s">
        <v>9711</v>
      </c>
      <c r="H1220" s="8" t="s">
        <v>11034</v>
      </c>
    </row>
    <row r="1221" spans="3:8" ht="15" customHeight="1" x14ac:dyDescent="0.25">
      <c r="C1221" s="52" t="s">
        <v>1778</v>
      </c>
      <c r="D1221" s="55" t="s">
        <v>799</v>
      </c>
      <c r="F1221" s="58" t="s">
        <v>7296</v>
      </c>
      <c r="G1221" s="58" t="s">
        <v>9712</v>
      </c>
      <c r="H1221" s="8" t="s">
        <v>11035</v>
      </c>
    </row>
    <row r="1222" spans="3:8" ht="15" customHeight="1" x14ac:dyDescent="0.25">
      <c r="C1222" s="52" t="s">
        <v>1779</v>
      </c>
      <c r="D1222" s="55" t="s">
        <v>360</v>
      </c>
      <c r="F1222" s="58" t="s">
        <v>5517</v>
      </c>
      <c r="G1222" s="58" t="s">
        <v>9713</v>
      </c>
      <c r="H1222" s="8" t="s">
        <v>11036</v>
      </c>
    </row>
    <row r="1223" spans="3:8" ht="15" customHeight="1" x14ac:dyDescent="0.25">
      <c r="C1223" s="52" t="s">
        <v>1780</v>
      </c>
      <c r="D1223" s="55" t="s">
        <v>1123</v>
      </c>
      <c r="F1223" s="58" t="s">
        <v>5298</v>
      </c>
      <c r="G1223" s="58" t="s">
        <v>9714</v>
      </c>
      <c r="H1223" s="8" t="s">
        <v>11037</v>
      </c>
    </row>
    <row r="1224" spans="3:8" ht="15" customHeight="1" x14ac:dyDescent="0.25">
      <c r="C1224" s="52" t="s">
        <v>1781</v>
      </c>
      <c r="D1224" s="55" t="s">
        <v>1131</v>
      </c>
      <c r="F1224" s="58" t="s">
        <v>5744</v>
      </c>
      <c r="G1224" s="58" t="s">
        <v>9715</v>
      </c>
      <c r="H1224" s="8" t="s">
        <v>11038</v>
      </c>
    </row>
    <row r="1225" spans="3:8" ht="15" customHeight="1" x14ac:dyDescent="0.25">
      <c r="C1225" s="52" t="s">
        <v>1782</v>
      </c>
      <c r="D1225" s="55" t="s">
        <v>1464</v>
      </c>
      <c r="F1225" s="58" t="s">
        <v>6078</v>
      </c>
      <c r="G1225" s="58" t="s">
        <v>9716</v>
      </c>
      <c r="H1225" s="8" t="s">
        <v>11039</v>
      </c>
    </row>
    <row r="1226" spans="3:8" ht="15" customHeight="1" x14ac:dyDescent="0.25">
      <c r="C1226" s="52" t="s">
        <v>1783</v>
      </c>
      <c r="D1226" s="55" t="s">
        <v>500</v>
      </c>
      <c r="F1226" s="58" t="s">
        <v>5246</v>
      </c>
      <c r="G1226" s="58" t="s">
        <v>9717</v>
      </c>
      <c r="H1226" s="8" t="s">
        <v>11040</v>
      </c>
    </row>
    <row r="1227" spans="3:8" ht="15" customHeight="1" x14ac:dyDescent="0.25">
      <c r="C1227" s="52" t="s">
        <v>1784</v>
      </c>
      <c r="D1227" s="55" t="s">
        <v>1785</v>
      </c>
      <c r="F1227" s="58" t="s">
        <v>471</v>
      </c>
      <c r="G1227" s="58" t="s">
        <v>9718</v>
      </c>
      <c r="H1227" s="8" t="s">
        <v>267</v>
      </c>
    </row>
    <row r="1228" spans="3:8" ht="15" customHeight="1" x14ac:dyDescent="0.25">
      <c r="C1228" s="52" t="s">
        <v>1786</v>
      </c>
      <c r="D1228" s="55" t="s">
        <v>396</v>
      </c>
      <c r="F1228" s="58" t="s">
        <v>8410</v>
      </c>
      <c r="G1228" s="58" t="s">
        <v>9719</v>
      </c>
      <c r="H1228" s="8" t="s">
        <v>267</v>
      </c>
    </row>
    <row r="1229" spans="3:8" ht="15" customHeight="1" x14ac:dyDescent="0.25">
      <c r="C1229" s="52" t="s">
        <v>1787</v>
      </c>
      <c r="D1229" s="55" t="s">
        <v>813</v>
      </c>
      <c r="F1229" s="58" t="s">
        <v>461</v>
      </c>
      <c r="G1229" s="58" t="s">
        <v>9720</v>
      </c>
      <c r="H1229" s="8" t="s">
        <v>267</v>
      </c>
    </row>
    <row r="1230" spans="3:8" ht="15" customHeight="1" x14ac:dyDescent="0.25">
      <c r="C1230" s="52" t="s">
        <v>1788</v>
      </c>
      <c r="D1230" s="55" t="s">
        <v>1277</v>
      </c>
      <c r="F1230" s="58" t="s">
        <v>463</v>
      </c>
      <c r="G1230" s="58" t="s">
        <v>9721</v>
      </c>
      <c r="H1230" s="8" t="s">
        <v>267</v>
      </c>
    </row>
    <row r="1231" spans="3:8" ht="15" customHeight="1" x14ac:dyDescent="0.25">
      <c r="C1231" s="52" t="s">
        <v>1789</v>
      </c>
      <c r="D1231" s="55" t="s">
        <v>1688</v>
      </c>
      <c r="F1231" s="58" t="s">
        <v>8412</v>
      </c>
      <c r="G1231" s="58" t="s">
        <v>9722</v>
      </c>
      <c r="H1231" s="8" t="s">
        <v>267</v>
      </c>
    </row>
    <row r="1232" spans="3:8" ht="15" customHeight="1" x14ac:dyDescent="0.25">
      <c r="C1232" s="52" t="s">
        <v>1790</v>
      </c>
      <c r="D1232" s="55" t="s">
        <v>1016</v>
      </c>
      <c r="F1232" s="58" t="s">
        <v>465</v>
      </c>
      <c r="G1232" s="58" t="s">
        <v>9723</v>
      </c>
      <c r="H1232" s="8" t="s">
        <v>267</v>
      </c>
    </row>
    <row r="1233" spans="3:8" ht="15" customHeight="1" x14ac:dyDescent="0.25">
      <c r="C1233" s="52" t="s">
        <v>1791</v>
      </c>
      <c r="D1233" s="55" t="s">
        <v>452</v>
      </c>
      <c r="F1233" s="58" t="s">
        <v>467</v>
      </c>
      <c r="G1233" s="58" t="s">
        <v>9724</v>
      </c>
      <c r="H1233" s="8" t="s">
        <v>267</v>
      </c>
    </row>
    <row r="1234" spans="3:8" ht="15" customHeight="1" x14ac:dyDescent="0.25">
      <c r="C1234" s="52" t="s">
        <v>1792</v>
      </c>
      <c r="D1234" s="55" t="s">
        <v>382</v>
      </c>
      <c r="F1234" s="58" t="s">
        <v>469</v>
      </c>
      <c r="G1234" s="58" t="s">
        <v>9725</v>
      </c>
      <c r="H1234" s="8" t="s">
        <v>267</v>
      </c>
    </row>
    <row r="1235" spans="3:8" ht="15" customHeight="1" x14ac:dyDescent="0.25">
      <c r="C1235" s="52" t="s">
        <v>1793</v>
      </c>
      <c r="D1235" s="55" t="s">
        <v>424</v>
      </c>
      <c r="F1235" s="58" t="s">
        <v>8312</v>
      </c>
      <c r="G1235" s="58" t="s">
        <v>9726</v>
      </c>
      <c r="H1235" s="8" t="s">
        <v>11041</v>
      </c>
    </row>
    <row r="1236" spans="3:8" ht="15" customHeight="1" x14ac:dyDescent="0.25">
      <c r="C1236" s="52" t="s">
        <v>1794</v>
      </c>
      <c r="D1236" s="55" t="s">
        <v>571</v>
      </c>
      <c r="F1236" s="58" t="s">
        <v>8360</v>
      </c>
      <c r="G1236" s="58" t="s">
        <v>9727</v>
      </c>
      <c r="H1236" s="8" t="s">
        <v>11042</v>
      </c>
    </row>
    <row r="1237" spans="3:8" ht="15" customHeight="1" x14ac:dyDescent="0.25">
      <c r="C1237" s="52" t="s">
        <v>1795</v>
      </c>
      <c r="D1237" s="55" t="s">
        <v>356</v>
      </c>
      <c r="F1237" s="58" t="s">
        <v>8250</v>
      </c>
      <c r="G1237" s="58" t="s">
        <v>9728</v>
      </c>
      <c r="H1237" s="8" t="s">
        <v>11043</v>
      </c>
    </row>
    <row r="1238" spans="3:8" ht="15" customHeight="1" x14ac:dyDescent="0.25">
      <c r="C1238" s="52" t="s">
        <v>1796</v>
      </c>
      <c r="D1238" s="55" t="s">
        <v>458</v>
      </c>
      <c r="F1238" s="58" t="s">
        <v>8320</v>
      </c>
      <c r="G1238" s="58" t="s">
        <v>9729</v>
      </c>
      <c r="H1238" s="8" t="s">
        <v>11044</v>
      </c>
    </row>
    <row r="1239" spans="3:8" ht="15" customHeight="1" x14ac:dyDescent="0.25">
      <c r="C1239" s="52" t="s">
        <v>1797</v>
      </c>
      <c r="D1239" s="55" t="s">
        <v>458</v>
      </c>
      <c r="F1239" s="58" t="s">
        <v>8368</v>
      </c>
      <c r="G1239" s="58" t="s">
        <v>9730</v>
      </c>
      <c r="H1239" s="8" t="s">
        <v>11045</v>
      </c>
    </row>
    <row r="1240" spans="3:8" ht="15" customHeight="1" x14ac:dyDescent="0.25">
      <c r="C1240" s="52" t="s">
        <v>1798</v>
      </c>
      <c r="D1240" s="55" t="s">
        <v>461</v>
      </c>
      <c r="F1240" s="58" t="s">
        <v>8260</v>
      </c>
      <c r="G1240" s="58" t="s">
        <v>9731</v>
      </c>
      <c r="H1240" s="8" t="s">
        <v>11046</v>
      </c>
    </row>
    <row r="1241" spans="3:8" ht="15" customHeight="1" x14ac:dyDescent="0.25">
      <c r="C1241" s="52" t="s">
        <v>1799</v>
      </c>
      <c r="D1241" s="55" t="s">
        <v>463</v>
      </c>
      <c r="F1241" s="58" t="s">
        <v>8342</v>
      </c>
      <c r="G1241" s="58" t="s">
        <v>9732</v>
      </c>
      <c r="H1241" s="8" t="s">
        <v>11047</v>
      </c>
    </row>
    <row r="1242" spans="3:8" ht="15" customHeight="1" x14ac:dyDescent="0.25">
      <c r="C1242" s="52" t="s">
        <v>1800</v>
      </c>
      <c r="D1242" s="55" t="s">
        <v>465</v>
      </c>
      <c r="F1242" s="58" t="s">
        <v>8384</v>
      </c>
      <c r="G1242" s="58" t="s">
        <v>9733</v>
      </c>
      <c r="H1242" s="8" t="s">
        <v>11048</v>
      </c>
    </row>
    <row r="1243" spans="3:8" ht="15" customHeight="1" x14ac:dyDescent="0.25">
      <c r="C1243" s="52" t="s">
        <v>1801</v>
      </c>
      <c r="D1243" s="55" t="s">
        <v>467</v>
      </c>
      <c r="F1243" s="58" t="s">
        <v>8376</v>
      </c>
      <c r="G1243" s="58" t="s">
        <v>9734</v>
      </c>
      <c r="H1243" s="8" t="s">
        <v>11049</v>
      </c>
    </row>
    <row r="1244" spans="3:8" ht="15" customHeight="1" x14ac:dyDescent="0.25">
      <c r="C1244" s="52" t="s">
        <v>1802</v>
      </c>
      <c r="D1244" s="55" t="s">
        <v>469</v>
      </c>
      <c r="F1244" s="58" t="s">
        <v>8248</v>
      </c>
      <c r="G1244" s="58" t="s">
        <v>9735</v>
      </c>
      <c r="H1244" s="8" t="s">
        <v>11050</v>
      </c>
    </row>
    <row r="1245" spans="3:8" ht="15" customHeight="1" x14ac:dyDescent="0.25">
      <c r="C1245" s="52" t="s">
        <v>1803</v>
      </c>
      <c r="D1245" s="55" t="s">
        <v>471</v>
      </c>
      <c r="F1245" s="58" t="s">
        <v>8252</v>
      </c>
      <c r="G1245" s="58" t="s">
        <v>9736</v>
      </c>
      <c r="H1245" s="8" t="s">
        <v>11051</v>
      </c>
    </row>
    <row r="1246" spans="3:8" ht="15" customHeight="1" x14ac:dyDescent="0.25">
      <c r="C1246" s="52" t="s">
        <v>1804</v>
      </c>
      <c r="D1246" s="55" t="s">
        <v>473</v>
      </c>
      <c r="F1246" s="58" t="s">
        <v>8348</v>
      </c>
      <c r="G1246" s="58" t="s">
        <v>9737</v>
      </c>
      <c r="H1246" s="8" t="s">
        <v>11052</v>
      </c>
    </row>
    <row r="1247" spans="3:8" ht="15" customHeight="1" x14ac:dyDescent="0.25">
      <c r="C1247" s="52" t="s">
        <v>1805</v>
      </c>
      <c r="D1247" s="55" t="s">
        <v>473</v>
      </c>
      <c r="F1247" s="58" t="s">
        <v>8370</v>
      </c>
      <c r="G1247" s="58" t="s">
        <v>9738</v>
      </c>
      <c r="H1247" s="8" t="s">
        <v>11053</v>
      </c>
    </row>
    <row r="1248" spans="3:8" ht="15" customHeight="1" x14ac:dyDescent="0.25">
      <c r="C1248" s="52" t="s">
        <v>1806</v>
      </c>
      <c r="D1248" s="55" t="s">
        <v>34</v>
      </c>
      <c r="F1248" s="58" t="s">
        <v>8314</v>
      </c>
      <c r="G1248" s="58" t="s">
        <v>9739</v>
      </c>
      <c r="H1248" s="8" t="s">
        <v>11054</v>
      </c>
    </row>
    <row r="1249" spans="3:8" ht="15" customHeight="1" x14ac:dyDescent="0.25">
      <c r="C1249" s="52" t="s">
        <v>1807</v>
      </c>
      <c r="D1249" s="55" t="s">
        <v>34</v>
      </c>
      <c r="F1249" s="58" t="s">
        <v>8298</v>
      </c>
      <c r="G1249" s="58" t="s">
        <v>9740</v>
      </c>
      <c r="H1249" s="8" t="s">
        <v>11055</v>
      </c>
    </row>
    <row r="1250" spans="3:8" ht="15" customHeight="1" x14ac:dyDescent="0.25">
      <c r="C1250" s="52" t="s">
        <v>1808</v>
      </c>
      <c r="D1250" s="55" t="s">
        <v>378</v>
      </c>
      <c r="F1250" s="58" t="s">
        <v>8290</v>
      </c>
      <c r="G1250" s="58" t="s">
        <v>9741</v>
      </c>
      <c r="H1250" s="8" t="s">
        <v>11056</v>
      </c>
    </row>
    <row r="1251" spans="3:8" ht="15" customHeight="1" x14ac:dyDescent="0.25">
      <c r="C1251" s="52" t="s">
        <v>1809</v>
      </c>
      <c r="D1251" s="55" t="s">
        <v>436</v>
      </c>
      <c r="F1251" s="58" t="s">
        <v>8322</v>
      </c>
      <c r="G1251" s="58" t="s">
        <v>9742</v>
      </c>
      <c r="H1251" s="8" t="s">
        <v>11057</v>
      </c>
    </row>
    <row r="1252" spans="3:8" ht="15" customHeight="1" x14ac:dyDescent="0.25">
      <c r="C1252" s="52" t="s">
        <v>1810</v>
      </c>
      <c r="D1252" s="55" t="s">
        <v>388</v>
      </c>
      <c r="F1252" s="58" t="s">
        <v>8402</v>
      </c>
      <c r="G1252" s="58" t="s">
        <v>9743</v>
      </c>
      <c r="H1252" s="8" t="s">
        <v>11058</v>
      </c>
    </row>
    <row r="1253" spans="3:8" ht="15" customHeight="1" x14ac:dyDescent="0.25">
      <c r="C1253" s="52" t="s">
        <v>1811</v>
      </c>
      <c r="D1253" s="55" t="s">
        <v>312</v>
      </c>
      <c r="F1253" s="58" t="s">
        <v>8366</v>
      </c>
      <c r="G1253" s="58" t="s">
        <v>9744</v>
      </c>
      <c r="H1253" s="8" t="s">
        <v>11059</v>
      </c>
    </row>
    <row r="1254" spans="3:8" ht="15" customHeight="1" x14ac:dyDescent="0.25">
      <c r="C1254" s="52" t="s">
        <v>1812</v>
      </c>
      <c r="D1254" s="55" t="s">
        <v>551</v>
      </c>
      <c r="F1254" s="58" t="s">
        <v>8358</v>
      </c>
      <c r="G1254" s="58" t="s">
        <v>9745</v>
      </c>
      <c r="H1254" s="8" t="s">
        <v>11060</v>
      </c>
    </row>
    <row r="1255" spans="3:8" ht="15" customHeight="1" x14ac:dyDescent="0.25">
      <c r="C1255" s="52" t="s">
        <v>1813</v>
      </c>
      <c r="D1255" s="55" t="s">
        <v>298</v>
      </c>
      <c r="F1255" s="58" t="s">
        <v>8394</v>
      </c>
      <c r="G1255" s="58" t="s">
        <v>9746</v>
      </c>
      <c r="H1255" s="8" t="s">
        <v>11061</v>
      </c>
    </row>
    <row r="1256" spans="3:8" ht="15" customHeight="1" x14ac:dyDescent="0.25">
      <c r="C1256" s="52" t="s">
        <v>1814</v>
      </c>
      <c r="D1256" s="55" t="s">
        <v>450</v>
      </c>
      <c r="F1256" s="58" t="s">
        <v>8364</v>
      </c>
      <c r="G1256" s="58" t="s">
        <v>9747</v>
      </c>
      <c r="H1256" s="8" t="s">
        <v>11062</v>
      </c>
    </row>
    <row r="1257" spans="3:8" ht="15" customHeight="1" x14ac:dyDescent="0.25">
      <c r="C1257" s="52" t="s">
        <v>1815</v>
      </c>
      <c r="D1257" s="55" t="s">
        <v>446</v>
      </c>
      <c r="F1257" s="58" t="s">
        <v>8266</v>
      </c>
      <c r="G1257" s="58" t="s">
        <v>9748</v>
      </c>
      <c r="H1257" s="8" t="s">
        <v>11063</v>
      </c>
    </row>
    <row r="1258" spans="3:8" ht="15" customHeight="1" x14ac:dyDescent="0.25">
      <c r="C1258" s="52" t="s">
        <v>1816</v>
      </c>
      <c r="D1258" s="55" t="s">
        <v>362</v>
      </c>
      <c r="F1258" s="58" t="s">
        <v>8240</v>
      </c>
      <c r="G1258" s="58" t="s">
        <v>9749</v>
      </c>
      <c r="H1258" s="8" t="s">
        <v>11064</v>
      </c>
    </row>
    <row r="1259" spans="3:8" ht="15" customHeight="1" x14ac:dyDescent="0.25">
      <c r="C1259" s="52" t="s">
        <v>1817</v>
      </c>
      <c r="D1259" s="55" t="s">
        <v>354</v>
      </c>
      <c r="F1259" s="58" t="s">
        <v>8336</v>
      </c>
      <c r="G1259" s="58" t="s">
        <v>9750</v>
      </c>
      <c r="H1259" s="8" t="s">
        <v>11065</v>
      </c>
    </row>
    <row r="1260" spans="3:8" ht="15" customHeight="1" x14ac:dyDescent="0.25">
      <c r="C1260" s="52" t="s">
        <v>1818</v>
      </c>
      <c r="D1260" s="55" t="s">
        <v>442</v>
      </c>
      <c r="F1260" s="58" t="s">
        <v>8404</v>
      </c>
      <c r="G1260" s="58" t="s">
        <v>9751</v>
      </c>
      <c r="H1260" s="8" t="s">
        <v>11066</v>
      </c>
    </row>
    <row r="1261" spans="3:8" ht="15" customHeight="1" x14ac:dyDescent="0.25">
      <c r="C1261" s="52" t="s">
        <v>1819</v>
      </c>
      <c r="D1261" s="55" t="s">
        <v>1820</v>
      </c>
      <c r="F1261" s="58" t="s">
        <v>8324</v>
      </c>
      <c r="G1261" s="58" t="s">
        <v>9752</v>
      </c>
      <c r="H1261" s="8" t="s">
        <v>11067</v>
      </c>
    </row>
    <row r="1262" spans="3:8" ht="15" customHeight="1" x14ac:dyDescent="0.25">
      <c r="C1262" s="52" t="s">
        <v>1821</v>
      </c>
      <c r="D1262" s="55" t="s">
        <v>970</v>
      </c>
      <c r="F1262" s="58" t="s">
        <v>8382</v>
      </c>
      <c r="G1262" s="58" t="s">
        <v>9753</v>
      </c>
      <c r="H1262" s="8" t="s">
        <v>11068</v>
      </c>
    </row>
    <row r="1263" spans="3:8" ht="15" customHeight="1" x14ac:dyDescent="0.25">
      <c r="C1263" s="52" t="s">
        <v>1822</v>
      </c>
      <c r="D1263" s="55" t="s">
        <v>479</v>
      </c>
      <c r="F1263" s="58" t="s">
        <v>8272</v>
      </c>
      <c r="G1263" s="58" t="s">
        <v>9754</v>
      </c>
      <c r="H1263" s="8" t="s">
        <v>11069</v>
      </c>
    </row>
    <row r="1264" spans="3:8" ht="15" customHeight="1" x14ac:dyDescent="0.25">
      <c r="C1264" s="52" t="s">
        <v>1823</v>
      </c>
      <c r="D1264" s="55" t="s">
        <v>523</v>
      </c>
      <c r="F1264" s="58" t="s">
        <v>8244</v>
      </c>
      <c r="G1264" s="58" t="s">
        <v>9755</v>
      </c>
      <c r="H1264" s="8" t="s">
        <v>11070</v>
      </c>
    </row>
    <row r="1265" spans="3:8" ht="15" customHeight="1" x14ac:dyDescent="0.25">
      <c r="C1265" s="52" t="s">
        <v>1824</v>
      </c>
      <c r="D1265" s="55" t="s">
        <v>368</v>
      </c>
      <c r="F1265" s="58" t="s">
        <v>8332</v>
      </c>
      <c r="G1265" s="58" t="s">
        <v>9756</v>
      </c>
      <c r="H1265" s="8" t="s">
        <v>11071</v>
      </c>
    </row>
    <row r="1266" spans="3:8" ht="15" customHeight="1" x14ac:dyDescent="0.25">
      <c r="C1266" s="52" t="s">
        <v>1825</v>
      </c>
      <c r="D1266" s="55" t="s">
        <v>406</v>
      </c>
      <c r="F1266" s="58" t="s">
        <v>8396</v>
      </c>
      <c r="G1266" s="58" t="s">
        <v>9757</v>
      </c>
      <c r="H1266" s="8" t="s">
        <v>11072</v>
      </c>
    </row>
    <row r="1267" spans="3:8" ht="15" customHeight="1" x14ac:dyDescent="0.25">
      <c r="C1267" s="52" t="s">
        <v>1826</v>
      </c>
      <c r="D1267" s="55" t="s">
        <v>394</v>
      </c>
      <c r="F1267" s="58" t="s">
        <v>8270</v>
      </c>
      <c r="G1267" s="58" t="s">
        <v>9758</v>
      </c>
      <c r="H1267" s="8" t="s">
        <v>11073</v>
      </c>
    </row>
    <row r="1268" spans="3:8" ht="15" customHeight="1" x14ac:dyDescent="0.25">
      <c r="C1268" s="52" t="s">
        <v>1827</v>
      </c>
      <c r="D1268" s="55" t="s">
        <v>742</v>
      </c>
      <c r="F1268" s="58" t="s">
        <v>8286</v>
      </c>
      <c r="G1268" s="58" t="s">
        <v>9759</v>
      </c>
      <c r="H1268" s="8" t="s">
        <v>11074</v>
      </c>
    </row>
    <row r="1269" spans="3:8" ht="15" customHeight="1" x14ac:dyDescent="0.25">
      <c r="C1269" s="52" t="s">
        <v>1828</v>
      </c>
      <c r="D1269" s="55" t="s">
        <v>326</v>
      </c>
      <c r="F1269" s="58" t="s">
        <v>8282</v>
      </c>
      <c r="G1269" s="58" t="s">
        <v>9760</v>
      </c>
      <c r="H1269" s="8" t="s">
        <v>11075</v>
      </c>
    </row>
    <row r="1270" spans="3:8" ht="15" customHeight="1" x14ac:dyDescent="0.25">
      <c r="C1270" s="52" t="s">
        <v>1829</v>
      </c>
      <c r="D1270" s="55" t="s">
        <v>1830</v>
      </c>
      <c r="F1270" s="58" t="s">
        <v>8254</v>
      </c>
      <c r="G1270" s="58" t="s">
        <v>9761</v>
      </c>
      <c r="H1270" s="8" t="s">
        <v>11076</v>
      </c>
    </row>
    <row r="1271" spans="3:8" ht="15" customHeight="1" x14ac:dyDescent="0.25">
      <c r="C1271" s="52" t="s">
        <v>1831</v>
      </c>
      <c r="D1271" s="55" t="s">
        <v>1216</v>
      </c>
      <c r="F1271" s="58" t="s">
        <v>8288</v>
      </c>
      <c r="G1271" s="58" t="s">
        <v>9762</v>
      </c>
      <c r="H1271" s="8" t="s">
        <v>11077</v>
      </c>
    </row>
    <row r="1272" spans="3:8" ht="15" customHeight="1" x14ac:dyDescent="0.25">
      <c r="C1272" s="52" t="s">
        <v>1832</v>
      </c>
      <c r="D1272" s="55" t="s">
        <v>350</v>
      </c>
      <c r="F1272" s="58" t="s">
        <v>8392</v>
      </c>
      <c r="G1272" s="58" t="s">
        <v>9763</v>
      </c>
      <c r="H1272" s="8" t="s">
        <v>11078</v>
      </c>
    </row>
    <row r="1273" spans="3:8" ht="15" customHeight="1" x14ac:dyDescent="0.25">
      <c r="C1273" s="52" t="s">
        <v>1833</v>
      </c>
      <c r="D1273" s="55" t="s">
        <v>342</v>
      </c>
      <c r="F1273" s="58" t="s">
        <v>8264</v>
      </c>
      <c r="G1273" s="58" t="s">
        <v>9764</v>
      </c>
      <c r="H1273" s="8" t="s">
        <v>11079</v>
      </c>
    </row>
    <row r="1274" spans="3:8" ht="15" customHeight="1" x14ac:dyDescent="0.25">
      <c r="C1274" s="52" t="s">
        <v>1834</v>
      </c>
      <c r="D1274" s="55" t="s">
        <v>304</v>
      </c>
      <c r="F1274" s="58" t="s">
        <v>8350</v>
      </c>
      <c r="G1274" s="58" t="s">
        <v>9765</v>
      </c>
      <c r="H1274" s="8" t="s">
        <v>11080</v>
      </c>
    </row>
    <row r="1275" spans="3:8" ht="15" customHeight="1" x14ac:dyDescent="0.25">
      <c r="C1275" s="52" t="s">
        <v>1835</v>
      </c>
      <c r="D1275" s="55" t="s">
        <v>422</v>
      </c>
      <c r="F1275" s="58" t="s">
        <v>8306</v>
      </c>
      <c r="G1275" s="58" t="s">
        <v>9766</v>
      </c>
      <c r="H1275" s="8" t="s">
        <v>11081</v>
      </c>
    </row>
    <row r="1276" spans="3:8" ht="15" customHeight="1" x14ac:dyDescent="0.25">
      <c r="C1276" s="52" t="s">
        <v>1836</v>
      </c>
      <c r="D1276" s="55" t="s">
        <v>352</v>
      </c>
      <c r="F1276" s="58" t="s">
        <v>8340</v>
      </c>
      <c r="G1276" s="58" t="s">
        <v>9767</v>
      </c>
      <c r="H1276" s="8" t="s">
        <v>11082</v>
      </c>
    </row>
    <row r="1277" spans="3:8" ht="15" customHeight="1" x14ac:dyDescent="0.25">
      <c r="C1277" s="52" t="s">
        <v>1837</v>
      </c>
      <c r="D1277" s="55" t="s">
        <v>330</v>
      </c>
      <c r="F1277" s="58" t="s">
        <v>8284</v>
      </c>
      <c r="G1277" s="58" t="s">
        <v>9768</v>
      </c>
      <c r="H1277" s="8" t="s">
        <v>11083</v>
      </c>
    </row>
    <row r="1278" spans="3:8" ht="15" customHeight="1" x14ac:dyDescent="0.25">
      <c r="C1278" s="52" t="s">
        <v>1838</v>
      </c>
      <c r="D1278" s="55" t="s">
        <v>596</v>
      </c>
      <c r="F1278" s="58" t="s">
        <v>8334</v>
      </c>
      <c r="G1278" s="58" t="s">
        <v>9769</v>
      </c>
      <c r="H1278" s="8" t="s">
        <v>11084</v>
      </c>
    </row>
    <row r="1279" spans="3:8" ht="15" customHeight="1" x14ac:dyDescent="0.25">
      <c r="C1279" s="52" t="s">
        <v>1839</v>
      </c>
      <c r="D1279" s="55" t="s">
        <v>542</v>
      </c>
      <c r="F1279" s="58" t="s">
        <v>8352</v>
      </c>
      <c r="G1279" s="58" t="s">
        <v>9770</v>
      </c>
      <c r="H1279" s="8" t="s">
        <v>11085</v>
      </c>
    </row>
    <row r="1280" spans="3:8" ht="15" customHeight="1" x14ac:dyDescent="0.25">
      <c r="C1280" s="52" t="s">
        <v>1840</v>
      </c>
      <c r="D1280" s="55" t="s">
        <v>516</v>
      </c>
      <c r="F1280" s="58" t="s">
        <v>8406</v>
      </c>
      <c r="G1280" s="58" t="s">
        <v>9771</v>
      </c>
      <c r="H1280" s="8" t="s">
        <v>11086</v>
      </c>
    </row>
    <row r="1281" spans="3:8" ht="15" customHeight="1" x14ac:dyDescent="0.25">
      <c r="C1281" s="52" t="s">
        <v>1841</v>
      </c>
      <c r="D1281" s="55" t="s">
        <v>318</v>
      </c>
      <c r="F1281" s="58" t="s">
        <v>8386</v>
      </c>
      <c r="G1281" s="58" t="s">
        <v>9772</v>
      </c>
      <c r="H1281" s="8" t="s">
        <v>11087</v>
      </c>
    </row>
    <row r="1282" spans="3:8" ht="15" customHeight="1" x14ac:dyDescent="0.25">
      <c r="C1282" s="52" t="s">
        <v>1842</v>
      </c>
      <c r="D1282" s="55" t="s">
        <v>1843</v>
      </c>
      <c r="F1282" s="58" t="s">
        <v>8304</v>
      </c>
      <c r="G1282" s="58" t="s">
        <v>9773</v>
      </c>
      <c r="H1282" s="8" t="s">
        <v>11088</v>
      </c>
    </row>
    <row r="1283" spans="3:8" ht="15" customHeight="1" x14ac:dyDescent="0.25">
      <c r="C1283" s="52" t="s">
        <v>1844</v>
      </c>
      <c r="D1283" s="55" t="s">
        <v>637</v>
      </c>
      <c r="F1283" s="58" t="s">
        <v>8346</v>
      </c>
      <c r="G1283" s="58" t="s">
        <v>9774</v>
      </c>
      <c r="H1283" s="8" t="s">
        <v>11089</v>
      </c>
    </row>
    <row r="1284" spans="3:8" ht="15" customHeight="1" x14ac:dyDescent="0.25">
      <c r="C1284" s="52" t="s">
        <v>1845</v>
      </c>
      <c r="D1284" s="55" t="s">
        <v>582</v>
      </c>
      <c r="F1284" s="58" t="s">
        <v>8390</v>
      </c>
      <c r="G1284" s="58" t="s">
        <v>9775</v>
      </c>
      <c r="H1284" s="8" t="s">
        <v>11090</v>
      </c>
    </row>
    <row r="1285" spans="3:8" ht="15" customHeight="1" x14ac:dyDescent="0.25">
      <c r="C1285" s="52" t="s">
        <v>1846</v>
      </c>
      <c r="D1285" s="55" t="s">
        <v>514</v>
      </c>
      <c r="F1285" s="58" t="s">
        <v>8398</v>
      </c>
      <c r="G1285" s="58" t="s">
        <v>9776</v>
      </c>
      <c r="H1285" s="8" t="s">
        <v>11091</v>
      </c>
    </row>
    <row r="1286" spans="3:8" ht="15" customHeight="1" x14ac:dyDescent="0.25">
      <c r="C1286" s="52" t="s">
        <v>1847</v>
      </c>
      <c r="D1286" s="55" t="s">
        <v>346</v>
      </c>
      <c r="F1286" s="58" t="s">
        <v>8372</v>
      </c>
      <c r="G1286" s="58" t="s">
        <v>9777</v>
      </c>
      <c r="H1286" s="8" t="s">
        <v>11092</v>
      </c>
    </row>
    <row r="1287" spans="3:8" ht="15" customHeight="1" x14ac:dyDescent="0.25">
      <c r="C1287" s="52" t="s">
        <v>1848</v>
      </c>
      <c r="D1287" s="55" t="s">
        <v>404</v>
      </c>
      <c r="F1287" s="58" t="s">
        <v>8278</v>
      </c>
      <c r="G1287" s="58" t="s">
        <v>9778</v>
      </c>
      <c r="H1287" s="8" t="s">
        <v>11093</v>
      </c>
    </row>
    <row r="1288" spans="3:8" ht="15" customHeight="1" x14ac:dyDescent="0.25">
      <c r="C1288" s="52" t="s">
        <v>1849</v>
      </c>
      <c r="D1288" s="55" t="s">
        <v>340</v>
      </c>
      <c r="F1288" s="58" t="s">
        <v>8380</v>
      </c>
      <c r="G1288" s="58" t="s">
        <v>9779</v>
      </c>
      <c r="H1288" s="8" t="s">
        <v>11094</v>
      </c>
    </row>
    <row r="1289" spans="3:8" ht="15" customHeight="1" x14ac:dyDescent="0.25">
      <c r="C1289" s="52" t="s">
        <v>1850</v>
      </c>
      <c r="D1289" s="55" t="s">
        <v>593</v>
      </c>
      <c r="F1289" s="58" t="s">
        <v>8344</v>
      </c>
      <c r="G1289" s="58" t="s">
        <v>9780</v>
      </c>
      <c r="H1289" s="8" t="s">
        <v>11095</v>
      </c>
    </row>
    <row r="1290" spans="3:8" ht="15" customHeight="1" x14ac:dyDescent="0.25">
      <c r="C1290" s="52" t="s">
        <v>1851</v>
      </c>
      <c r="D1290" s="55" t="s">
        <v>1035</v>
      </c>
      <c r="F1290" s="58" t="s">
        <v>8356</v>
      </c>
      <c r="G1290" s="58" t="s">
        <v>9781</v>
      </c>
      <c r="H1290" s="8" t="s">
        <v>11096</v>
      </c>
    </row>
    <row r="1291" spans="3:8" ht="15" customHeight="1" x14ac:dyDescent="0.25">
      <c r="C1291" s="52" t="s">
        <v>1852</v>
      </c>
      <c r="D1291" s="55" t="s">
        <v>503</v>
      </c>
      <c r="F1291" s="58" t="s">
        <v>8318</v>
      </c>
      <c r="G1291" s="58" t="s">
        <v>9782</v>
      </c>
      <c r="H1291" s="8" t="s">
        <v>11097</v>
      </c>
    </row>
    <row r="1292" spans="3:8" ht="15" customHeight="1" x14ac:dyDescent="0.25">
      <c r="C1292" s="52" t="s">
        <v>1853</v>
      </c>
      <c r="D1292" s="55" t="s">
        <v>538</v>
      </c>
      <c r="F1292" s="58" t="s">
        <v>8330</v>
      </c>
      <c r="G1292" s="58" t="s">
        <v>9783</v>
      </c>
      <c r="H1292" s="8" t="s">
        <v>11098</v>
      </c>
    </row>
    <row r="1293" spans="3:8" ht="15" customHeight="1" x14ac:dyDescent="0.25">
      <c r="C1293" s="52" t="s">
        <v>1854</v>
      </c>
      <c r="D1293" s="55" t="s">
        <v>448</v>
      </c>
      <c r="F1293" s="58" t="s">
        <v>8268</v>
      </c>
      <c r="G1293" s="58" t="s">
        <v>9784</v>
      </c>
      <c r="H1293" s="8" t="s">
        <v>11099</v>
      </c>
    </row>
    <row r="1294" spans="3:8" ht="15" customHeight="1" x14ac:dyDescent="0.25">
      <c r="C1294" s="52" t="s">
        <v>1855</v>
      </c>
      <c r="D1294" s="55" t="s">
        <v>336</v>
      </c>
      <c r="F1294" s="58" t="s">
        <v>8256</v>
      </c>
      <c r="G1294" s="58" t="s">
        <v>9785</v>
      </c>
      <c r="H1294" s="8" t="s">
        <v>11100</v>
      </c>
    </row>
    <row r="1295" spans="3:8" ht="15" customHeight="1" x14ac:dyDescent="0.25">
      <c r="C1295" s="52" t="s">
        <v>1856</v>
      </c>
      <c r="D1295" s="55" t="s">
        <v>348</v>
      </c>
      <c r="F1295" s="58" t="s">
        <v>8354</v>
      </c>
      <c r="G1295" s="58" t="s">
        <v>9786</v>
      </c>
      <c r="H1295" s="8" t="s">
        <v>11101</v>
      </c>
    </row>
    <row r="1296" spans="3:8" ht="15" customHeight="1" x14ac:dyDescent="0.25">
      <c r="C1296" s="52" t="s">
        <v>1857</v>
      </c>
      <c r="D1296" s="55" t="s">
        <v>1106</v>
      </c>
      <c r="F1296" s="58" t="s">
        <v>8246</v>
      </c>
      <c r="G1296" s="58" t="s">
        <v>9787</v>
      </c>
      <c r="H1296" s="8" t="s">
        <v>11102</v>
      </c>
    </row>
    <row r="1297" spans="3:8" ht="15" customHeight="1" x14ac:dyDescent="0.25">
      <c r="C1297" s="52" t="s">
        <v>1858</v>
      </c>
      <c r="D1297" s="55" t="s">
        <v>497</v>
      </c>
      <c r="F1297" s="58" t="s">
        <v>8294</v>
      </c>
      <c r="G1297" s="58" t="s">
        <v>9788</v>
      </c>
      <c r="H1297" s="8" t="s">
        <v>11103</v>
      </c>
    </row>
    <row r="1298" spans="3:8" ht="15" customHeight="1" x14ac:dyDescent="0.25">
      <c r="C1298" s="52" t="s">
        <v>1859</v>
      </c>
      <c r="D1298" s="55" t="s">
        <v>532</v>
      </c>
      <c r="F1298" s="58" t="s">
        <v>8302</v>
      </c>
      <c r="G1298" s="58" t="s">
        <v>9789</v>
      </c>
      <c r="H1298" s="8" t="s">
        <v>11104</v>
      </c>
    </row>
    <row r="1299" spans="3:8" ht="15" customHeight="1" x14ac:dyDescent="0.25">
      <c r="C1299" s="52" t="s">
        <v>1860</v>
      </c>
      <c r="D1299" s="55" t="s">
        <v>1000</v>
      </c>
      <c r="F1299" s="58" t="s">
        <v>8300</v>
      </c>
      <c r="G1299" s="58" t="s">
        <v>9790</v>
      </c>
      <c r="H1299" s="8" t="s">
        <v>11105</v>
      </c>
    </row>
    <row r="1300" spans="3:8" ht="15" customHeight="1" x14ac:dyDescent="0.25">
      <c r="C1300" s="52" t="s">
        <v>1861</v>
      </c>
      <c r="D1300" s="55" t="s">
        <v>416</v>
      </c>
      <c r="F1300" s="58" t="s">
        <v>8362</v>
      </c>
      <c r="G1300" s="58" t="s">
        <v>9791</v>
      </c>
      <c r="H1300" s="8" t="s">
        <v>11106</v>
      </c>
    </row>
    <row r="1301" spans="3:8" ht="15" customHeight="1" x14ac:dyDescent="0.25">
      <c r="C1301" s="52" t="s">
        <v>1862</v>
      </c>
      <c r="D1301" s="55" t="s">
        <v>384</v>
      </c>
      <c r="F1301" s="58" t="s">
        <v>8328</v>
      </c>
      <c r="G1301" s="58" t="s">
        <v>9792</v>
      </c>
      <c r="H1301" s="8" t="s">
        <v>11107</v>
      </c>
    </row>
    <row r="1302" spans="3:8" ht="15" customHeight="1" x14ac:dyDescent="0.25">
      <c r="C1302" s="52" t="s">
        <v>1863</v>
      </c>
      <c r="D1302" s="55" t="s">
        <v>322</v>
      </c>
      <c r="F1302" s="58" t="s">
        <v>8276</v>
      </c>
      <c r="G1302" s="58" t="s">
        <v>9793</v>
      </c>
      <c r="H1302" s="8" t="s">
        <v>11108</v>
      </c>
    </row>
    <row r="1303" spans="3:8" ht="15" customHeight="1" x14ac:dyDescent="0.25">
      <c r="C1303" s="52" t="s">
        <v>1864</v>
      </c>
      <c r="D1303" s="55" t="s">
        <v>386</v>
      </c>
      <c r="F1303" s="58" t="s">
        <v>8262</v>
      </c>
      <c r="G1303" s="58" t="s">
        <v>9794</v>
      </c>
      <c r="H1303" s="8" t="s">
        <v>11109</v>
      </c>
    </row>
    <row r="1304" spans="3:8" ht="15" customHeight="1" x14ac:dyDescent="0.25">
      <c r="C1304" s="52" t="s">
        <v>1865</v>
      </c>
      <c r="D1304" s="55" t="s">
        <v>306</v>
      </c>
      <c r="F1304" s="58" t="s">
        <v>8338</v>
      </c>
      <c r="G1304" s="58" t="s">
        <v>9795</v>
      </c>
      <c r="H1304" s="8" t="s">
        <v>11110</v>
      </c>
    </row>
    <row r="1305" spans="3:8" ht="15" customHeight="1" x14ac:dyDescent="0.25">
      <c r="C1305" s="52" t="s">
        <v>1866</v>
      </c>
      <c r="D1305" s="55" t="s">
        <v>310</v>
      </c>
      <c r="F1305" s="58" t="s">
        <v>8280</v>
      </c>
      <c r="G1305" s="58" t="s">
        <v>9796</v>
      </c>
      <c r="H1305" s="8" t="s">
        <v>11111</v>
      </c>
    </row>
    <row r="1306" spans="3:8" ht="15" customHeight="1" x14ac:dyDescent="0.25">
      <c r="C1306" s="52" t="s">
        <v>1867</v>
      </c>
      <c r="D1306" s="55" t="s">
        <v>430</v>
      </c>
      <c r="F1306" s="58" t="s">
        <v>8388</v>
      </c>
      <c r="G1306" s="58" t="s">
        <v>9797</v>
      </c>
      <c r="H1306" s="8" t="s">
        <v>11112</v>
      </c>
    </row>
    <row r="1307" spans="3:8" ht="15" customHeight="1" x14ac:dyDescent="0.25">
      <c r="C1307" s="52" t="s">
        <v>1868</v>
      </c>
      <c r="D1307" s="55" t="s">
        <v>366</v>
      </c>
      <c r="F1307" s="58" t="s">
        <v>8258</v>
      </c>
      <c r="G1307" s="58" t="s">
        <v>9798</v>
      </c>
      <c r="H1307" s="8" t="s">
        <v>11113</v>
      </c>
    </row>
    <row r="1308" spans="3:8" ht="15" customHeight="1" x14ac:dyDescent="0.25">
      <c r="C1308" s="52" t="s">
        <v>1869</v>
      </c>
      <c r="D1308" s="55" t="s">
        <v>364</v>
      </c>
      <c r="F1308" s="58" t="s">
        <v>8296</v>
      </c>
      <c r="G1308" s="58" t="s">
        <v>9799</v>
      </c>
      <c r="H1308" s="8" t="s">
        <v>11114</v>
      </c>
    </row>
    <row r="1309" spans="3:8" ht="15" customHeight="1" x14ac:dyDescent="0.25">
      <c r="C1309" s="52" t="s">
        <v>1870</v>
      </c>
      <c r="D1309" s="55" t="s">
        <v>438</v>
      </c>
      <c r="F1309" s="58" t="s">
        <v>8378</v>
      </c>
      <c r="G1309" s="58" t="s">
        <v>9800</v>
      </c>
      <c r="H1309" s="8" t="s">
        <v>11115</v>
      </c>
    </row>
    <row r="1310" spans="3:8" ht="15" customHeight="1" x14ac:dyDescent="0.25">
      <c r="C1310" s="52" t="s">
        <v>1871</v>
      </c>
      <c r="D1310" s="55" t="s">
        <v>398</v>
      </c>
      <c r="F1310" s="58" t="s">
        <v>8400</v>
      </c>
      <c r="G1310" s="58" t="s">
        <v>9801</v>
      </c>
      <c r="H1310" s="8" t="s">
        <v>11116</v>
      </c>
    </row>
    <row r="1311" spans="3:8" ht="15" customHeight="1" x14ac:dyDescent="0.25">
      <c r="C1311" s="52" t="s">
        <v>1872</v>
      </c>
      <c r="D1311" s="55" t="s">
        <v>334</v>
      </c>
      <c r="F1311" s="58" t="s">
        <v>8308</v>
      </c>
      <c r="G1311" s="58" t="s">
        <v>9802</v>
      </c>
      <c r="H1311" s="8" t="s">
        <v>11117</v>
      </c>
    </row>
    <row r="1312" spans="3:8" ht="15" customHeight="1" x14ac:dyDescent="0.25">
      <c r="C1312" s="52" t="s">
        <v>1873</v>
      </c>
      <c r="D1312" s="55" t="s">
        <v>314</v>
      </c>
      <c r="F1312" s="58" t="s">
        <v>8310</v>
      </c>
      <c r="G1312" s="58" t="s">
        <v>9803</v>
      </c>
      <c r="H1312" s="8" t="s">
        <v>11118</v>
      </c>
    </row>
    <row r="1313" spans="3:8" ht="15" customHeight="1" x14ac:dyDescent="0.25">
      <c r="C1313" s="52" t="s">
        <v>1874</v>
      </c>
      <c r="D1313" s="55" t="s">
        <v>408</v>
      </c>
      <c r="F1313" s="58" t="s">
        <v>8326</v>
      </c>
      <c r="G1313" s="58" t="s">
        <v>9804</v>
      </c>
      <c r="H1313" s="8" t="s">
        <v>11119</v>
      </c>
    </row>
    <row r="1314" spans="3:8" ht="15" customHeight="1" x14ac:dyDescent="0.25">
      <c r="C1314" s="52" t="s">
        <v>1875</v>
      </c>
      <c r="D1314" s="55" t="s">
        <v>338</v>
      </c>
      <c r="F1314" s="58" t="s">
        <v>8274</v>
      </c>
      <c r="G1314" s="58" t="s">
        <v>9805</v>
      </c>
      <c r="H1314" s="8" t="s">
        <v>11120</v>
      </c>
    </row>
    <row r="1315" spans="3:8" ht="15" customHeight="1" x14ac:dyDescent="0.25">
      <c r="C1315" s="52" t="s">
        <v>1876</v>
      </c>
      <c r="D1315" s="55" t="s">
        <v>799</v>
      </c>
      <c r="F1315" s="58" t="s">
        <v>8374</v>
      </c>
      <c r="G1315" s="58" t="s">
        <v>9806</v>
      </c>
      <c r="H1315" s="8" t="s">
        <v>11121</v>
      </c>
    </row>
    <row r="1316" spans="3:8" ht="15" customHeight="1" x14ac:dyDescent="0.25">
      <c r="C1316" s="52" t="s">
        <v>1877</v>
      </c>
      <c r="D1316" s="55" t="s">
        <v>308</v>
      </c>
      <c r="F1316" s="58" t="s">
        <v>8242</v>
      </c>
      <c r="G1316" s="58" t="s">
        <v>9807</v>
      </c>
      <c r="H1316" s="8" t="s">
        <v>11122</v>
      </c>
    </row>
    <row r="1317" spans="3:8" ht="15" customHeight="1" x14ac:dyDescent="0.25">
      <c r="C1317" s="52" t="s">
        <v>1878</v>
      </c>
      <c r="D1317" s="55" t="s">
        <v>1127</v>
      </c>
      <c r="F1317" s="58" t="s">
        <v>8316</v>
      </c>
      <c r="G1317" s="58" t="s">
        <v>9808</v>
      </c>
      <c r="H1317" s="8" t="s">
        <v>11123</v>
      </c>
    </row>
    <row r="1318" spans="3:8" ht="15" customHeight="1" x14ac:dyDescent="0.25">
      <c r="C1318" s="52" t="s">
        <v>1879</v>
      </c>
      <c r="D1318" s="55" t="s">
        <v>573</v>
      </c>
      <c r="F1318" s="58" t="s">
        <v>8292</v>
      </c>
      <c r="G1318" s="58" t="s">
        <v>9809</v>
      </c>
      <c r="H1318" s="8" t="s">
        <v>11124</v>
      </c>
    </row>
    <row r="1319" spans="3:8" ht="15" customHeight="1" x14ac:dyDescent="0.25">
      <c r="C1319" s="52" t="s">
        <v>1880</v>
      </c>
      <c r="D1319" s="55" t="s">
        <v>518</v>
      </c>
    </row>
    <row r="1320" spans="3:8" ht="15" customHeight="1" x14ac:dyDescent="0.25">
      <c r="C1320" s="52" t="s">
        <v>1881</v>
      </c>
      <c r="D1320" s="55" t="s">
        <v>1464</v>
      </c>
    </row>
    <row r="1321" spans="3:8" ht="15" customHeight="1" x14ac:dyDescent="0.25">
      <c r="C1321" s="52" t="s">
        <v>1882</v>
      </c>
      <c r="D1321" s="55" t="s">
        <v>500</v>
      </c>
    </row>
    <row r="1322" spans="3:8" ht="15" customHeight="1" x14ac:dyDescent="0.25">
      <c r="C1322" s="52" t="s">
        <v>1883</v>
      </c>
      <c r="D1322" s="55" t="s">
        <v>811</v>
      </c>
    </row>
    <row r="1323" spans="3:8" ht="15" customHeight="1" x14ac:dyDescent="0.25">
      <c r="C1323" s="52" t="s">
        <v>1884</v>
      </c>
      <c r="D1323" s="55" t="s">
        <v>904</v>
      </c>
    </row>
    <row r="1324" spans="3:8" ht="15" customHeight="1" x14ac:dyDescent="0.25">
      <c r="C1324" s="52" t="s">
        <v>1885</v>
      </c>
      <c r="D1324" s="55" t="s">
        <v>813</v>
      </c>
    </row>
    <row r="1325" spans="3:8" ht="15" customHeight="1" x14ac:dyDescent="0.25">
      <c r="C1325" s="52" t="s">
        <v>1886</v>
      </c>
      <c r="D1325" s="55" t="s">
        <v>1887</v>
      </c>
    </row>
    <row r="1326" spans="3:8" ht="15" customHeight="1" x14ac:dyDescent="0.25">
      <c r="C1326" s="52" t="s">
        <v>1888</v>
      </c>
      <c r="D1326" s="55" t="s">
        <v>910</v>
      </c>
    </row>
    <row r="1327" spans="3:8" ht="15" customHeight="1" x14ac:dyDescent="0.25">
      <c r="C1327" s="52" t="s">
        <v>1889</v>
      </c>
      <c r="D1327" s="55" t="s">
        <v>1890</v>
      </c>
    </row>
    <row r="1328" spans="3:8" ht="15" customHeight="1" x14ac:dyDescent="0.25">
      <c r="C1328" s="52" t="s">
        <v>1891</v>
      </c>
      <c r="D1328" s="55" t="s">
        <v>1892</v>
      </c>
    </row>
    <row r="1329" spans="3:4" ht="15" customHeight="1" x14ac:dyDescent="0.25">
      <c r="C1329" s="52" t="s">
        <v>1893</v>
      </c>
      <c r="D1329" s="55" t="s">
        <v>452</v>
      </c>
    </row>
    <row r="1330" spans="3:4" ht="15" customHeight="1" x14ac:dyDescent="0.25">
      <c r="C1330" s="52" t="s">
        <v>1894</v>
      </c>
      <c r="D1330" s="55" t="s">
        <v>1895</v>
      </c>
    </row>
    <row r="1331" spans="3:4" ht="15" customHeight="1" x14ac:dyDescent="0.25">
      <c r="C1331" s="52" t="s">
        <v>1896</v>
      </c>
      <c r="D1331" s="55" t="s">
        <v>292</v>
      </c>
    </row>
    <row r="1332" spans="3:4" ht="15" customHeight="1" x14ac:dyDescent="0.25">
      <c r="C1332" s="52" t="s">
        <v>1897</v>
      </c>
      <c r="D1332" s="55" t="s">
        <v>382</v>
      </c>
    </row>
    <row r="1333" spans="3:4" ht="15" customHeight="1" x14ac:dyDescent="0.25">
      <c r="C1333" s="52" t="s">
        <v>1898</v>
      </c>
      <c r="D1333" s="55" t="s">
        <v>571</v>
      </c>
    </row>
    <row r="1334" spans="3:4" ht="15" customHeight="1" x14ac:dyDescent="0.25">
      <c r="C1334" s="52" t="s">
        <v>1899</v>
      </c>
      <c r="D1334" s="55" t="s">
        <v>458</v>
      </c>
    </row>
    <row r="1335" spans="3:4" ht="15" customHeight="1" x14ac:dyDescent="0.25">
      <c r="C1335" s="52" t="s">
        <v>1900</v>
      </c>
      <c r="D1335" s="55" t="s">
        <v>458</v>
      </c>
    </row>
    <row r="1336" spans="3:4" ht="15" customHeight="1" x14ac:dyDescent="0.25">
      <c r="C1336" s="52" t="s">
        <v>1901</v>
      </c>
      <c r="D1336" s="55" t="s">
        <v>461</v>
      </c>
    </row>
    <row r="1337" spans="3:4" ht="15" customHeight="1" x14ac:dyDescent="0.25">
      <c r="C1337" s="52" t="s">
        <v>1902</v>
      </c>
      <c r="D1337" s="55" t="s">
        <v>463</v>
      </c>
    </row>
    <row r="1338" spans="3:4" ht="15" customHeight="1" x14ac:dyDescent="0.25">
      <c r="C1338" s="52" t="s">
        <v>1903</v>
      </c>
      <c r="D1338" s="55" t="s">
        <v>465</v>
      </c>
    </row>
    <row r="1339" spans="3:4" ht="15" customHeight="1" x14ac:dyDescent="0.25">
      <c r="C1339" s="52" t="s">
        <v>1904</v>
      </c>
      <c r="D1339" s="55" t="s">
        <v>467</v>
      </c>
    </row>
    <row r="1340" spans="3:4" ht="15" customHeight="1" x14ac:dyDescent="0.25">
      <c r="C1340" s="52" t="s">
        <v>1905</v>
      </c>
      <c r="D1340" s="55" t="s">
        <v>469</v>
      </c>
    </row>
    <row r="1341" spans="3:4" ht="15" customHeight="1" x14ac:dyDescent="0.25">
      <c r="C1341" s="52" t="s">
        <v>1906</v>
      </c>
      <c r="D1341" s="55" t="s">
        <v>471</v>
      </c>
    </row>
    <row r="1342" spans="3:4" ht="15" customHeight="1" x14ac:dyDescent="0.25">
      <c r="C1342" s="52" t="s">
        <v>1907</v>
      </c>
      <c r="D1342" s="55" t="s">
        <v>473</v>
      </c>
    </row>
    <row r="1343" spans="3:4" ht="15" customHeight="1" x14ac:dyDescent="0.25">
      <c r="C1343" s="52" t="s">
        <v>1908</v>
      </c>
      <c r="D1343" s="55" t="s">
        <v>473</v>
      </c>
    </row>
    <row r="1344" spans="3:4" ht="15" customHeight="1" x14ac:dyDescent="0.25">
      <c r="C1344" s="52" t="s">
        <v>1909</v>
      </c>
      <c r="D1344" s="55" t="s">
        <v>34</v>
      </c>
    </row>
    <row r="1345" spans="3:4" ht="15" customHeight="1" x14ac:dyDescent="0.25">
      <c r="C1345" s="52" t="s">
        <v>1910</v>
      </c>
      <c r="D1345" s="55" t="s">
        <v>34</v>
      </c>
    </row>
    <row r="1346" spans="3:4" ht="15" customHeight="1" x14ac:dyDescent="0.25">
      <c r="C1346" s="52" t="s">
        <v>1911</v>
      </c>
      <c r="D1346" s="55" t="s">
        <v>388</v>
      </c>
    </row>
    <row r="1347" spans="3:4" ht="15" customHeight="1" x14ac:dyDescent="0.25">
      <c r="C1347" s="52" t="s">
        <v>1912</v>
      </c>
      <c r="D1347" s="55" t="s">
        <v>444</v>
      </c>
    </row>
    <row r="1348" spans="3:4" ht="15" customHeight="1" x14ac:dyDescent="0.25">
      <c r="C1348" s="52" t="s">
        <v>1913</v>
      </c>
      <c r="D1348" s="55" t="s">
        <v>412</v>
      </c>
    </row>
    <row r="1349" spans="3:4" ht="15" customHeight="1" x14ac:dyDescent="0.25">
      <c r="C1349" s="52" t="s">
        <v>1914</v>
      </c>
      <c r="D1349" s="55" t="s">
        <v>551</v>
      </c>
    </row>
    <row r="1350" spans="3:4" ht="15" customHeight="1" x14ac:dyDescent="0.25">
      <c r="C1350" s="52" t="s">
        <v>1915</v>
      </c>
      <c r="D1350" s="55" t="s">
        <v>302</v>
      </c>
    </row>
    <row r="1351" spans="3:4" ht="15" customHeight="1" x14ac:dyDescent="0.25">
      <c r="C1351" s="52" t="s">
        <v>1916</v>
      </c>
      <c r="D1351" s="55" t="s">
        <v>1025</v>
      </c>
    </row>
    <row r="1352" spans="3:4" ht="15" customHeight="1" x14ac:dyDescent="0.25">
      <c r="C1352" s="52" t="s">
        <v>1917</v>
      </c>
      <c r="D1352" s="55" t="s">
        <v>362</v>
      </c>
    </row>
    <row r="1353" spans="3:4" ht="15" customHeight="1" x14ac:dyDescent="0.25">
      <c r="C1353" s="52" t="s">
        <v>1918</v>
      </c>
      <c r="D1353" s="55" t="s">
        <v>354</v>
      </c>
    </row>
    <row r="1354" spans="3:4" ht="15" customHeight="1" x14ac:dyDescent="0.25">
      <c r="C1354" s="52" t="s">
        <v>1919</v>
      </c>
      <c r="D1354" s="55" t="s">
        <v>1078</v>
      </c>
    </row>
    <row r="1355" spans="3:4" ht="15" customHeight="1" x14ac:dyDescent="0.25">
      <c r="C1355" s="52" t="s">
        <v>1920</v>
      </c>
      <c r="D1355" s="55" t="s">
        <v>1921</v>
      </c>
    </row>
    <row r="1356" spans="3:4" ht="15" customHeight="1" x14ac:dyDescent="0.25">
      <c r="C1356" s="52" t="s">
        <v>1922</v>
      </c>
      <c r="D1356" s="55" t="s">
        <v>1923</v>
      </c>
    </row>
    <row r="1357" spans="3:4" ht="15" customHeight="1" x14ac:dyDescent="0.25">
      <c r="C1357" s="52" t="s">
        <v>1924</v>
      </c>
      <c r="D1357" s="55" t="s">
        <v>667</v>
      </c>
    </row>
    <row r="1358" spans="3:4" ht="15" customHeight="1" x14ac:dyDescent="0.25">
      <c r="C1358" s="52" t="s">
        <v>1925</v>
      </c>
      <c r="D1358" s="55" t="s">
        <v>434</v>
      </c>
    </row>
    <row r="1359" spans="3:4" ht="15" customHeight="1" x14ac:dyDescent="0.25">
      <c r="C1359" s="52" t="s">
        <v>1926</v>
      </c>
      <c r="D1359" s="55" t="s">
        <v>849</v>
      </c>
    </row>
    <row r="1360" spans="3:4" ht="15" customHeight="1" x14ac:dyDescent="0.25">
      <c r="C1360" s="52" t="s">
        <v>1927</v>
      </c>
      <c r="D1360" s="55" t="s">
        <v>970</v>
      </c>
    </row>
    <row r="1361" spans="3:4" ht="15" customHeight="1" x14ac:dyDescent="0.25">
      <c r="C1361" s="52" t="s">
        <v>1928</v>
      </c>
      <c r="D1361" s="55" t="s">
        <v>479</v>
      </c>
    </row>
    <row r="1362" spans="3:4" ht="15" customHeight="1" x14ac:dyDescent="0.25">
      <c r="C1362" s="52" t="s">
        <v>1929</v>
      </c>
      <c r="D1362" s="55" t="s">
        <v>536</v>
      </c>
    </row>
    <row r="1363" spans="3:4" ht="15" customHeight="1" x14ac:dyDescent="0.25">
      <c r="C1363" s="52" t="s">
        <v>1930</v>
      </c>
      <c r="D1363" s="55" t="s">
        <v>406</v>
      </c>
    </row>
    <row r="1364" spans="3:4" ht="15" customHeight="1" x14ac:dyDescent="0.25">
      <c r="C1364" s="52" t="s">
        <v>1931</v>
      </c>
      <c r="D1364" s="55" t="s">
        <v>326</v>
      </c>
    </row>
    <row r="1365" spans="3:4" ht="15" customHeight="1" x14ac:dyDescent="0.25">
      <c r="C1365" s="52" t="s">
        <v>1932</v>
      </c>
      <c r="D1365" s="55" t="s">
        <v>521</v>
      </c>
    </row>
    <row r="1366" spans="3:4" ht="15" customHeight="1" x14ac:dyDescent="0.25">
      <c r="C1366" s="52" t="s">
        <v>1933</v>
      </c>
      <c r="D1366" s="55" t="s">
        <v>294</v>
      </c>
    </row>
    <row r="1367" spans="3:4" ht="15" customHeight="1" x14ac:dyDescent="0.25">
      <c r="C1367" s="52" t="s">
        <v>1934</v>
      </c>
      <c r="D1367" s="55" t="s">
        <v>750</v>
      </c>
    </row>
    <row r="1368" spans="3:4" ht="15" customHeight="1" x14ac:dyDescent="0.25">
      <c r="C1368" s="52" t="s">
        <v>1935</v>
      </c>
      <c r="D1368" s="55" t="s">
        <v>342</v>
      </c>
    </row>
    <row r="1369" spans="3:4" ht="15" customHeight="1" x14ac:dyDescent="0.25">
      <c r="C1369" s="52" t="s">
        <v>1936</v>
      </c>
      <c r="D1369" s="55" t="s">
        <v>516</v>
      </c>
    </row>
    <row r="1370" spans="3:4" ht="15" customHeight="1" x14ac:dyDescent="0.25">
      <c r="C1370" s="52" t="s">
        <v>1937</v>
      </c>
      <c r="D1370" s="55" t="s">
        <v>495</v>
      </c>
    </row>
    <row r="1371" spans="3:4" ht="15" customHeight="1" x14ac:dyDescent="0.25">
      <c r="C1371" s="52" t="s">
        <v>1938</v>
      </c>
      <c r="D1371" s="55" t="s">
        <v>318</v>
      </c>
    </row>
    <row r="1372" spans="3:4" ht="15" customHeight="1" x14ac:dyDescent="0.25">
      <c r="C1372" s="52" t="s">
        <v>1939</v>
      </c>
      <c r="D1372" s="55" t="s">
        <v>1231</v>
      </c>
    </row>
    <row r="1373" spans="3:4" ht="15" customHeight="1" x14ac:dyDescent="0.25">
      <c r="C1373" s="52" t="s">
        <v>1940</v>
      </c>
      <c r="D1373" s="55" t="s">
        <v>1941</v>
      </c>
    </row>
    <row r="1374" spans="3:4" ht="15" customHeight="1" x14ac:dyDescent="0.25">
      <c r="C1374" s="52" t="s">
        <v>1942</v>
      </c>
      <c r="D1374" s="55" t="s">
        <v>346</v>
      </c>
    </row>
    <row r="1375" spans="3:4" ht="15" customHeight="1" x14ac:dyDescent="0.25">
      <c r="C1375" s="52" t="s">
        <v>1943</v>
      </c>
      <c r="D1375" s="55" t="s">
        <v>404</v>
      </c>
    </row>
    <row r="1376" spans="3:4" ht="15" customHeight="1" x14ac:dyDescent="0.25">
      <c r="C1376" s="52" t="s">
        <v>1944</v>
      </c>
      <c r="D1376" s="55" t="s">
        <v>428</v>
      </c>
    </row>
    <row r="1377" spans="3:4" ht="15" customHeight="1" x14ac:dyDescent="0.25">
      <c r="C1377" s="52" t="s">
        <v>1945</v>
      </c>
      <c r="D1377" s="55" t="s">
        <v>1339</v>
      </c>
    </row>
    <row r="1378" spans="3:4" ht="15" customHeight="1" x14ac:dyDescent="0.25">
      <c r="C1378" s="52" t="s">
        <v>1946</v>
      </c>
      <c r="D1378" s="55" t="s">
        <v>370</v>
      </c>
    </row>
    <row r="1379" spans="3:4" ht="15" customHeight="1" x14ac:dyDescent="0.25">
      <c r="C1379" s="52" t="s">
        <v>1947</v>
      </c>
      <c r="D1379" s="55" t="s">
        <v>773</v>
      </c>
    </row>
    <row r="1380" spans="3:4" ht="15" customHeight="1" x14ac:dyDescent="0.25">
      <c r="C1380" s="52" t="s">
        <v>1948</v>
      </c>
      <c r="D1380" s="55" t="s">
        <v>1035</v>
      </c>
    </row>
    <row r="1381" spans="3:4" ht="15" customHeight="1" x14ac:dyDescent="0.25">
      <c r="C1381" s="52" t="s">
        <v>1949</v>
      </c>
      <c r="D1381" s="55" t="s">
        <v>538</v>
      </c>
    </row>
    <row r="1382" spans="3:4" ht="15" customHeight="1" x14ac:dyDescent="0.25">
      <c r="C1382" s="52" t="s">
        <v>1950</v>
      </c>
      <c r="D1382" s="55" t="s">
        <v>1106</v>
      </c>
    </row>
    <row r="1383" spans="3:4" ht="15" customHeight="1" x14ac:dyDescent="0.25">
      <c r="C1383" s="52" t="s">
        <v>1951</v>
      </c>
      <c r="D1383" s="55" t="s">
        <v>497</v>
      </c>
    </row>
    <row r="1384" spans="3:4" ht="15" customHeight="1" x14ac:dyDescent="0.25">
      <c r="C1384" s="52" t="s">
        <v>1952</v>
      </c>
      <c r="D1384" s="55" t="s">
        <v>336</v>
      </c>
    </row>
    <row r="1385" spans="3:4" ht="15" customHeight="1" x14ac:dyDescent="0.25">
      <c r="C1385" s="52" t="s">
        <v>1953</v>
      </c>
      <c r="D1385" s="55" t="s">
        <v>384</v>
      </c>
    </row>
    <row r="1386" spans="3:4" ht="15" customHeight="1" x14ac:dyDescent="0.25">
      <c r="C1386" s="52" t="s">
        <v>1954</v>
      </c>
      <c r="D1386" s="55" t="s">
        <v>400</v>
      </c>
    </row>
    <row r="1387" spans="3:4" ht="15" customHeight="1" x14ac:dyDescent="0.25">
      <c r="C1387" s="52" t="s">
        <v>1955</v>
      </c>
      <c r="D1387" s="55" t="s">
        <v>322</v>
      </c>
    </row>
    <row r="1388" spans="3:4" ht="15" customHeight="1" x14ac:dyDescent="0.25">
      <c r="C1388" s="52" t="s">
        <v>1956</v>
      </c>
      <c r="D1388" s="55" t="s">
        <v>306</v>
      </c>
    </row>
    <row r="1389" spans="3:4" ht="15" customHeight="1" x14ac:dyDescent="0.25">
      <c r="C1389" s="52" t="s">
        <v>1957</v>
      </c>
      <c r="D1389" s="55" t="s">
        <v>310</v>
      </c>
    </row>
    <row r="1390" spans="3:4" ht="15" customHeight="1" x14ac:dyDescent="0.25">
      <c r="C1390" s="52" t="s">
        <v>1958</v>
      </c>
      <c r="D1390" s="55" t="s">
        <v>430</v>
      </c>
    </row>
    <row r="1391" spans="3:4" ht="15" customHeight="1" x14ac:dyDescent="0.25">
      <c r="C1391" s="52" t="s">
        <v>1959</v>
      </c>
      <c r="D1391" s="55" t="s">
        <v>296</v>
      </c>
    </row>
    <row r="1392" spans="3:4" ht="15" customHeight="1" x14ac:dyDescent="0.25">
      <c r="C1392" s="52" t="s">
        <v>1960</v>
      </c>
      <c r="D1392" s="55" t="s">
        <v>1009</v>
      </c>
    </row>
    <row r="1393" spans="3:4" ht="15" customHeight="1" x14ac:dyDescent="0.25">
      <c r="C1393" s="52" t="s">
        <v>1961</v>
      </c>
      <c r="D1393" s="55" t="s">
        <v>366</v>
      </c>
    </row>
    <row r="1394" spans="3:4" ht="15" customHeight="1" x14ac:dyDescent="0.25">
      <c r="C1394" s="52" t="s">
        <v>1962</v>
      </c>
      <c r="D1394" s="55" t="s">
        <v>364</v>
      </c>
    </row>
    <row r="1395" spans="3:4" ht="15" customHeight="1" x14ac:dyDescent="0.25">
      <c r="C1395" s="52" t="s">
        <v>1963</v>
      </c>
      <c r="D1395" s="55" t="s">
        <v>438</v>
      </c>
    </row>
    <row r="1396" spans="3:4" ht="15" customHeight="1" x14ac:dyDescent="0.25">
      <c r="C1396" s="52" t="s">
        <v>1964</v>
      </c>
      <c r="D1396" s="55" t="s">
        <v>544</v>
      </c>
    </row>
    <row r="1397" spans="3:4" ht="15" customHeight="1" x14ac:dyDescent="0.25">
      <c r="C1397" s="52" t="s">
        <v>1965</v>
      </c>
      <c r="D1397" s="55" t="s">
        <v>398</v>
      </c>
    </row>
    <row r="1398" spans="3:4" ht="15" customHeight="1" x14ac:dyDescent="0.25">
      <c r="C1398" s="52" t="s">
        <v>1966</v>
      </c>
      <c r="D1398" s="55" t="s">
        <v>314</v>
      </c>
    </row>
    <row r="1399" spans="3:4" ht="15" customHeight="1" x14ac:dyDescent="0.25">
      <c r="C1399" s="52" t="s">
        <v>1967</v>
      </c>
      <c r="D1399" s="55" t="s">
        <v>1968</v>
      </c>
    </row>
    <row r="1400" spans="3:4" ht="15" customHeight="1" x14ac:dyDescent="0.25">
      <c r="C1400" s="52" t="s">
        <v>1969</v>
      </c>
      <c r="D1400" s="55" t="s">
        <v>1970</v>
      </c>
    </row>
    <row r="1401" spans="3:4" ht="15" customHeight="1" x14ac:dyDescent="0.25">
      <c r="C1401" s="52" t="s">
        <v>1971</v>
      </c>
      <c r="D1401" s="55" t="s">
        <v>1972</v>
      </c>
    </row>
    <row r="1402" spans="3:4" ht="15" customHeight="1" x14ac:dyDescent="0.25">
      <c r="C1402" s="52" t="s">
        <v>1973</v>
      </c>
      <c r="D1402" s="55" t="s">
        <v>1266</v>
      </c>
    </row>
    <row r="1403" spans="3:4" ht="15" customHeight="1" x14ac:dyDescent="0.25">
      <c r="C1403" s="52" t="s">
        <v>1974</v>
      </c>
      <c r="D1403" s="55" t="s">
        <v>1975</v>
      </c>
    </row>
    <row r="1404" spans="3:4" ht="15" customHeight="1" x14ac:dyDescent="0.25">
      <c r="C1404" s="52" t="s">
        <v>1976</v>
      </c>
      <c r="D1404" s="55" t="s">
        <v>484</v>
      </c>
    </row>
    <row r="1405" spans="3:4" ht="15" customHeight="1" x14ac:dyDescent="0.25">
      <c r="C1405" s="52" t="s">
        <v>1977</v>
      </c>
      <c r="D1405" s="55" t="s">
        <v>573</v>
      </c>
    </row>
    <row r="1406" spans="3:4" ht="15" customHeight="1" x14ac:dyDescent="0.25">
      <c r="C1406" s="52" t="s">
        <v>1978</v>
      </c>
      <c r="D1406" s="55" t="s">
        <v>518</v>
      </c>
    </row>
    <row r="1407" spans="3:4" ht="15" customHeight="1" x14ac:dyDescent="0.25">
      <c r="C1407" s="52" t="s">
        <v>1979</v>
      </c>
      <c r="D1407" s="55" t="s">
        <v>1675</v>
      </c>
    </row>
    <row r="1408" spans="3:4" ht="15" customHeight="1" x14ac:dyDescent="0.25">
      <c r="C1408" s="52" t="s">
        <v>1980</v>
      </c>
      <c r="D1408" s="55" t="s">
        <v>1464</v>
      </c>
    </row>
    <row r="1409" spans="3:4" ht="15" customHeight="1" x14ac:dyDescent="0.25">
      <c r="C1409" s="52" t="s">
        <v>1981</v>
      </c>
      <c r="D1409" s="55" t="s">
        <v>1466</v>
      </c>
    </row>
    <row r="1410" spans="3:4" ht="15" customHeight="1" x14ac:dyDescent="0.25">
      <c r="C1410" s="52" t="s">
        <v>1982</v>
      </c>
      <c r="D1410" s="55" t="s">
        <v>703</v>
      </c>
    </row>
    <row r="1411" spans="3:4" ht="15" customHeight="1" x14ac:dyDescent="0.25">
      <c r="C1411" s="52" t="s">
        <v>1983</v>
      </c>
      <c r="D1411" s="55" t="s">
        <v>1470</v>
      </c>
    </row>
    <row r="1412" spans="3:4" ht="15" customHeight="1" x14ac:dyDescent="0.25">
      <c r="C1412" s="52" t="s">
        <v>1984</v>
      </c>
      <c r="D1412" s="55" t="s">
        <v>1472</v>
      </c>
    </row>
    <row r="1413" spans="3:4" ht="15" customHeight="1" x14ac:dyDescent="0.25">
      <c r="C1413" s="52" t="s">
        <v>1985</v>
      </c>
      <c r="D1413" s="55" t="s">
        <v>1986</v>
      </c>
    </row>
    <row r="1414" spans="3:4" ht="15" customHeight="1" x14ac:dyDescent="0.25">
      <c r="C1414" s="52" t="s">
        <v>1987</v>
      </c>
      <c r="D1414" s="55" t="s">
        <v>899</v>
      </c>
    </row>
    <row r="1415" spans="3:4" ht="15" customHeight="1" x14ac:dyDescent="0.25">
      <c r="C1415" s="52" t="s">
        <v>1988</v>
      </c>
      <c r="D1415" s="55" t="s">
        <v>1989</v>
      </c>
    </row>
    <row r="1416" spans="3:4" ht="15" customHeight="1" x14ac:dyDescent="0.25">
      <c r="C1416" s="52" t="s">
        <v>1990</v>
      </c>
      <c r="D1416" s="55" t="s">
        <v>396</v>
      </c>
    </row>
    <row r="1417" spans="3:4" ht="15" customHeight="1" x14ac:dyDescent="0.25">
      <c r="C1417" s="52" t="s">
        <v>1991</v>
      </c>
      <c r="D1417" s="55" t="s">
        <v>1144</v>
      </c>
    </row>
    <row r="1418" spans="3:4" ht="15" customHeight="1" x14ac:dyDescent="0.25">
      <c r="C1418" s="52" t="s">
        <v>1992</v>
      </c>
      <c r="D1418" s="55" t="s">
        <v>1993</v>
      </c>
    </row>
    <row r="1419" spans="3:4" ht="15" customHeight="1" x14ac:dyDescent="0.25">
      <c r="C1419" s="52" t="s">
        <v>1994</v>
      </c>
      <c r="D1419" s="55" t="s">
        <v>1995</v>
      </c>
    </row>
    <row r="1420" spans="3:4" ht="15" customHeight="1" x14ac:dyDescent="0.25">
      <c r="C1420" s="52" t="s">
        <v>1996</v>
      </c>
      <c r="D1420" s="55" t="s">
        <v>1997</v>
      </c>
    </row>
    <row r="1421" spans="3:4" ht="15" customHeight="1" x14ac:dyDescent="0.25">
      <c r="C1421" s="52" t="s">
        <v>1998</v>
      </c>
      <c r="D1421" s="55" t="s">
        <v>813</v>
      </c>
    </row>
    <row r="1422" spans="3:4" ht="15" customHeight="1" x14ac:dyDescent="0.25">
      <c r="C1422" s="52" t="s">
        <v>1999</v>
      </c>
      <c r="D1422" s="55" t="s">
        <v>2000</v>
      </c>
    </row>
    <row r="1423" spans="3:4" ht="15" customHeight="1" x14ac:dyDescent="0.25">
      <c r="C1423" s="52" t="s">
        <v>2001</v>
      </c>
      <c r="D1423" s="55" t="s">
        <v>2002</v>
      </c>
    </row>
    <row r="1424" spans="3:4" ht="15" customHeight="1" x14ac:dyDescent="0.25">
      <c r="C1424" s="52" t="s">
        <v>2003</v>
      </c>
      <c r="D1424" s="55" t="s">
        <v>2004</v>
      </c>
    </row>
    <row r="1425" spans="3:4" ht="15" customHeight="1" x14ac:dyDescent="0.25">
      <c r="C1425" s="52" t="s">
        <v>2005</v>
      </c>
      <c r="D1425" s="55" t="s">
        <v>2006</v>
      </c>
    </row>
    <row r="1426" spans="3:4" ht="15" customHeight="1" x14ac:dyDescent="0.25">
      <c r="C1426" s="52" t="s">
        <v>2007</v>
      </c>
      <c r="D1426" s="55" t="s">
        <v>1892</v>
      </c>
    </row>
    <row r="1427" spans="3:4" ht="15" customHeight="1" x14ac:dyDescent="0.25">
      <c r="C1427" s="52" t="s">
        <v>2008</v>
      </c>
      <c r="D1427" s="55" t="s">
        <v>452</v>
      </c>
    </row>
    <row r="1428" spans="3:4" ht="15" customHeight="1" x14ac:dyDescent="0.25">
      <c r="C1428" s="52" t="s">
        <v>2009</v>
      </c>
      <c r="D1428" s="55" t="s">
        <v>316</v>
      </c>
    </row>
    <row r="1429" spans="3:4" ht="15" customHeight="1" x14ac:dyDescent="0.25">
      <c r="C1429" s="52" t="s">
        <v>2010</v>
      </c>
      <c r="D1429" s="55" t="s">
        <v>821</v>
      </c>
    </row>
    <row r="1430" spans="3:4" ht="15" customHeight="1" x14ac:dyDescent="0.25">
      <c r="C1430" s="52" t="s">
        <v>2011</v>
      </c>
      <c r="D1430" s="55" t="s">
        <v>458</v>
      </c>
    </row>
    <row r="1431" spans="3:4" ht="15" customHeight="1" x14ac:dyDescent="0.25">
      <c r="C1431" s="52" t="s">
        <v>2012</v>
      </c>
      <c r="D1431" s="55" t="s">
        <v>458</v>
      </c>
    </row>
    <row r="1432" spans="3:4" ht="15" customHeight="1" x14ac:dyDescent="0.25">
      <c r="C1432" s="52" t="s">
        <v>2013</v>
      </c>
      <c r="D1432" s="55" t="s">
        <v>461</v>
      </c>
    </row>
    <row r="1433" spans="3:4" ht="15" customHeight="1" x14ac:dyDescent="0.25">
      <c r="C1433" s="52" t="s">
        <v>2014</v>
      </c>
      <c r="D1433" s="55" t="s">
        <v>463</v>
      </c>
    </row>
    <row r="1434" spans="3:4" ht="15" customHeight="1" x14ac:dyDescent="0.25">
      <c r="C1434" s="52" t="s">
        <v>2015</v>
      </c>
      <c r="D1434" s="55" t="s">
        <v>465</v>
      </c>
    </row>
    <row r="1435" spans="3:4" ht="15" customHeight="1" x14ac:dyDescent="0.25">
      <c r="C1435" s="52" t="s">
        <v>2016</v>
      </c>
      <c r="D1435" s="55" t="s">
        <v>467</v>
      </c>
    </row>
    <row r="1436" spans="3:4" ht="15" customHeight="1" x14ac:dyDescent="0.25">
      <c r="C1436" s="52" t="s">
        <v>2017</v>
      </c>
      <c r="D1436" s="55" t="s">
        <v>469</v>
      </c>
    </row>
    <row r="1437" spans="3:4" ht="15" customHeight="1" x14ac:dyDescent="0.25">
      <c r="C1437" s="52" t="s">
        <v>2018</v>
      </c>
      <c r="D1437" s="55" t="s">
        <v>471</v>
      </c>
    </row>
    <row r="1438" spans="3:4" ht="15" customHeight="1" x14ac:dyDescent="0.25">
      <c r="C1438" s="52" t="s">
        <v>2019</v>
      </c>
      <c r="D1438" s="55" t="s">
        <v>473</v>
      </c>
    </row>
    <row r="1439" spans="3:4" ht="15" customHeight="1" x14ac:dyDescent="0.25">
      <c r="C1439" s="52" t="s">
        <v>2020</v>
      </c>
      <c r="D1439" s="55" t="s">
        <v>473</v>
      </c>
    </row>
    <row r="1440" spans="3:4" ht="15" customHeight="1" x14ac:dyDescent="0.25">
      <c r="C1440" s="52" t="s">
        <v>2021</v>
      </c>
      <c r="D1440" s="55" t="s">
        <v>34</v>
      </c>
    </row>
    <row r="1441" spans="3:4" ht="15" customHeight="1" x14ac:dyDescent="0.25">
      <c r="C1441" s="52" t="s">
        <v>2022</v>
      </c>
      <c r="D1441" s="55" t="s">
        <v>34</v>
      </c>
    </row>
    <row r="1442" spans="3:4" ht="15" customHeight="1" x14ac:dyDescent="0.25">
      <c r="C1442" s="52" t="s">
        <v>2023</v>
      </c>
      <c r="D1442" s="55" t="s">
        <v>378</v>
      </c>
    </row>
    <row r="1443" spans="3:4" ht="15" customHeight="1" x14ac:dyDescent="0.25">
      <c r="C1443" s="52" t="s">
        <v>2024</v>
      </c>
      <c r="D1443" s="55" t="s">
        <v>418</v>
      </c>
    </row>
    <row r="1444" spans="3:4" ht="15" customHeight="1" x14ac:dyDescent="0.25">
      <c r="C1444" s="52" t="s">
        <v>2025</v>
      </c>
      <c r="D1444" s="55" t="s">
        <v>436</v>
      </c>
    </row>
    <row r="1445" spans="3:4" ht="15" customHeight="1" x14ac:dyDescent="0.25">
      <c r="C1445" s="52" t="s">
        <v>2026</v>
      </c>
      <c r="D1445" s="55" t="s">
        <v>444</v>
      </c>
    </row>
    <row r="1446" spans="3:4" ht="15" customHeight="1" x14ac:dyDescent="0.25">
      <c r="C1446" s="52" t="s">
        <v>2027</v>
      </c>
      <c r="D1446" s="55" t="s">
        <v>312</v>
      </c>
    </row>
    <row r="1447" spans="3:4" ht="15" customHeight="1" x14ac:dyDescent="0.25">
      <c r="C1447" s="52" t="s">
        <v>2028</v>
      </c>
      <c r="D1447" s="55" t="s">
        <v>551</v>
      </c>
    </row>
    <row r="1448" spans="3:4" ht="15" customHeight="1" x14ac:dyDescent="0.25">
      <c r="C1448" s="52" t="s">
        <v>2029</v>
      </c>
      <c r="D1448" s="55" t="s">
        <v>454</v>
      </c>
    </row>
    <row r="1449" spans="3:4" ht="15" customHeight="1" x14ac:dyDescent="0.25">
      <c r="C1449" s="52" t="s">
        <v>2030</v>
      </c>
      <c r="D1449" s="55" t="s">
        <v>298</v>
      </c>
    </row>
    <row r="1450" spans="3:4" ht="15" customHeight="1" x14ac:dyDescent="0.25">
      <c r="C1450" s="52" t="s">
        <v>2031</v>
      </c>
      <c r="D1450" s="55" t="s">
        <v>450</v>
      </c>
    </row>
    <row r="1451" spans="3:4" ht="15" customHeight="1" x14ac:dyDescent="0.25">
      <c r="C1451" s="52" t="s">
        <v>2032</v>
      </c>
      <c r="D1451" s="55" t="s">
        <v>1025</v>
      </c>
    </row>
    <row r="1452" spans="3:4" ht="15" customHeight="1" x14ac:dyDescent="0.25">
      <c r="C1452" s="52" t="s">
        <v>2033</v>
      </c>
      <c r="D1452" s="55" t="s">
        <v>2034</v>
      </c>
    </row>
    <row r="1453" spans="3:4" ht="15" customHeight="1" x14ac:dyDescent="0.25">
      <c r="C1453" s="52" t="s">
        <v>2035</v>
      </c>
      <c r="D1453" s="55" t="s">
        <v>446</v>
      </c>
    </row>
    <row r="1454" spans="3:4" ht="15" customHeight="1" x14ac:dyDescent="0.25">
      <c r="C1454" s="52" t="s">
        <v>2036</v>
      </c>
      <c r="D1454" s="55" t="s">
        <v>362</v>
      </c>
    </row>
    <row r="1455" spans="3:4" ht="15" customHeight="1" x14ac:dyDescent="0.25">
      <c r="C1455" s="52" t="s">
        <v>2037</v>
      </c>
      <c r="D1455" s="55" t="s">
        <v>354</v>
      </c>
    </row>
    <row r="1456" spans="3:4" ht="15" customHeight="1" x14ac:dyDescent="0.25">
      <c r="C1456" s="52" t="s">
        <v>2038</v>
      </c>
      <c r="D1456" s="55" t="s">
        <v>2039</v>
      </c>
    </row>
    <row r="1457" spans="3:4" ht="15" customHeight="1" x14ac:dyDescent="0.25">
      <c r="C1457" s="52" t="s">
        <v>2040</v>
      </c>
      <c r="D1457" s="55" t="s">
        <v>392</v>
      </c>
    </row>
    <row r="1458" spans="3:4" ht="15" customHeight="1" x14ac:dyDescent="0.25">
      <c r="C1458" s="52" t="s">
        <v>2041</v>
      </c>
      <c r="D1458" s="55" t="s">
        <v>1078</v>
      </c>
    </row>
    <row r="1459" spans="3:4" ht="15" customHeight="1" x14ac:dyDescent="0.25">
      <c r="C1459" s="52" t="s">
        <v>2042</v>
      </c>
      <c r="D1459" s="55" t="s">
        <v>320</v>
      </c>
    </row>
    <row r="1460" spans="3:4" ht="15" customHeight="1" x14ac:dyDescent="0.25">
      <c r="C1460" s="52" t="s">
        <v>2043</v>
      </c>
      <c r="D1460" s="55" t="s">
        <v>290</v>
      </c>
    </row>
    <row r="1461" spans="3:4" ht="15" customHeight="1" x14ac:dyDescent="0.25">
      <c r="C1461" s="52" t="s">
        <v>2044</v>
      </c>
      <c r="D1461" s="55" t="s">
        <v>406</v>
      </c>
    </row>
    <row r="1462" spans="3:4" ht="15" customHeight="1" x14ac:dyDescent="0.25">
      <c r="C1462" s="52" t="s">
        <v>2045</v>
      </c>
      <c r="D1462" s="55" t="s">
        <v>2046</v>
      </c>
    </row>
    <row r="1463" spans="3:4" ht="15" customHeight="1" x14ac:dyDescent="0.25">
      <c r="C1463" s="52" t="s">
        <v>2047</v>
      </c>
      <c r="D1463" s="55" t="s">
        <v>742</v>
      </c>
    </row>
    <row r="1464" spans="3:4" ht="15" customHeight="1" x14ac:dyDescent="0.25">
      <c r="C1464" s="52" t="s">
        <v>2048</v>
      </c>
      <c r="D1464" s="55" t="s">
        <v>326</v>
      </c>
    </row>
    <row r="1465" spans="3:4" ht="15" customHeight="1" x14ac:dyDescent="0.25">
      <c r="C1465" s="52" t="s">
        <v>2049</v>
      </c>
      <c r="D1465" s="55" t="s">
        <v>521</v>
      </c>
    </row>
    <row r="1466" spans="3:4" ht="15" customHeight="1" x14ac:dyDescent="0.25">
      <c r="C1466" s="52" t="s">
        <v>2050</v>
      </c>
      <c r="D1466" s="55" t="s">
        <v>492</v>
      </c>
    </row>
    <row r="1467" spans="3:4" ht="15" customHeight="1" x14ac:dyDescent="0.25">
      <c r="C1467" s="52" t="s">
        <v>2051</v>
      </c>
      <c r="D1467" s="55" t="s">
        <v>324</v>
      </c>
    </row>
    <row r="1468" spans="3:4" ht="15" customHeight="1" x14ac:dyDescent="0.25">
      <c r="C1468" s="52" t="s">
        <v>2052</v>
      </c>
      <c r="D1468" s="55" t="s">
        <v>350</v>
      </c>
    </row>
    <row r="1469" spans="3:4" ht="15" customHeight="1" x14ac:dyDescent="0.25">
      <c r="C1469" s="52" t="s">
        <v>2053</v>
      </c>
      <c r="D1469" s="55" t="s">
        <v>304</v>
      </c>
    </row>
    <row r="1470" spans="3:4" ht="15" customHeight="1" x14ac:dyDescent="0.25">
      <c r="C1470" s="52" t="s">
        <v>2054</v>
      </c>
      <c r="D1470" s="55" t="s">
        <v>422</v>
      </c>
    </row>
    <row r="1471" spans="3:4" ht="15" customHeight="1" x14ac:dyDescent="0.25">
      <c r="C1471" s="52" t="s">
        <v>2055</v>
      </c>
      <c r="D1471" s="55" t="s">
        <v>2056</v>
      </c>
    </row>
    <row r="1472" spans="3:4" ht="15" customHeight="1" x14ac:dyDescent="0.25">
      <c r="C1472" s="52" t="s">
        <v>2057</v>
      </c>
      <c r="D1472" s="55" t="s">
        <v>637</v>
      </c>
    </row>
    <row r="1473" spans="3:4" ht="15" customHeight="1" x14ac:dyDescent="0.25">
      <c r="C1473" s="52" t="s">
        <v>2058</v>
      </c>
      <c r="D1473" s="55" t="s">
        <v>346</v>
      </c>
    </row>
    <row r="1474" spans="3:4" ht="15" customHeight="1" x14ac:dyDescent="0.25">
      <c r="C1474" s="52" t="s">
        <v>2059</v>
      </c>
      <c r="D1474" s="55" t="s">
        <v>404</v>
      </c>
    </row>
    <row r="1475" spans="3:4" ht="15" customHeight="1" x14ac:dyDescent="0.25">
      <c r="C1475" s="52" t="s">
        <v>2060</v>
      </c>
      <c r="D1475" s="55" t="s">
        <v>1337</v>
      </c>
    </row>
    <row r="1476" spans="3:4" ht="15" customHeight="1" x14ac:dyDescent="0.25">
      <c r="C1476" s="52" t="s">
        <v>2061</v>
      </c>
      <c r="D1476" s="55" t="s">
        <v>1339</v>
      </c>
    </row>
    <row r="1477" spans="3:4" ht="15" customHeight="1" x14ac:dyDescent="0.25">
      <c r="C1477" s="52" t="s">
        <v>2062</v>
      </c>
      <c r="D1477" s="55" t="s">
        <v>370</v>
      </c>
    </row>
    <row r="1478" spans="3:4" ht="15" customHeight="1" x14ac:dyDescent="0.25">
      <c r="C1478" s="52" t="s">
        <v>2063</v>
      </c>
      <c r="D1478" s="55" t="s">
        <v>420</v>
      </c>
    </row>
    <row r="1479" spans="3:4" ht="15" customHeight="1" x14ac:dyDescent="0.25">
      <c r="C1479" s="52" t="s">
        <v>2064</v>
      </c>
      <c r="D1479" s="55" t="s">
        <v>989</v>
      </c>
    </row>
    <row r="1480" spans="3:4" ht="15" customHeight="1" x14ac:dyDescent="0.25">
      <c r="C1480" s="52" t="s">
        <v>2065</v>
      </c>
      <c r="D1480" s="55" t="s">
        <v>448</v>
      </c>
    </row>
    <row r="1481" spans="3:4" ht="15" customHeight="1" x14ac:dyDescent="0.25">
      <c r="C1481" s="52" t="s">
        <v>2066</v>
      </c>
      <c r="D1481" s="55" t="s">
        <v>497</v>
      </c>
    </row>
    <row r="1482" spans="3:4" ht="15" customHeight="1" x14ac:dyDescent="0.25">
      <c r="C1482" s="52" t="s">
        <v>2067</v>
      </c>
      <c r="D1482" s="55" t="s">
        <v>336</v>
      </c>
    </row>
    <row r="1483" spans="3:4" ht="15" customHeight="1" x14ac:dyDescent="0.25">
      <c r="C1483" s="52" t="s">
        <v>2068</v>
      </c>
      <c r="D1483" s="55" t="s">
        <v>1000</v>
      </c>
    </row>
    <row r="1484" spans="3:4" ht="15" customHeight="1" x14ac:dyDescent="0.25">
      <c r="C1484" s="52" t="s">
        <v>2069</v>
      </c>
      <c r="D1484" s="55" t="s">
        <v>416</v>
      </c>
    </row>
    <row r="1485" spans="3:4" ht="15" customHeight="1" x14ac:dyDescent="0.25">
      <c r="C1485" s="52" t="s">
        <v>2070</v>
      </c>
      <c r="D1485" s="55" t="s">
        <v>344</v>
      </c>
    </row>
    <row r="1486" spans="3:4" ht="15" customHeight="1" x14ac:dyDescent="0.25">
      <c r="C1486" s="52" t="s">
        <v>2071</v>
      </c>
      <c r="D1486" s="55" t="s">
        <v>432</v>
      </c>
    </row>
    <row r="1487" spans="3:4" ht="15" customHeight="1" x14ac:dyDescent="0.25">
      <c r="C1487" s="52" t="s">
        <v>2072</v>
      </c>
      <c r="D1487" s="55" t="s">
        <v>1004</v>
      </c>
    </row>
    <row r="1488" spans="3:4" ht="15" customHeight="1" x14ac:dyDescent="0.25">
      <c r="C1488" s="52" t="s">
        <v>2073</v>
      </c>
      <c r="D1488" s="55" t="s">
        <v>2074</v>
      </c>
    </row>
    <row r="1489" spans="3:4" ht="15" customHeight="1" x14ac:dyDescent="0.25">
      <c r="C1489" s="52" t="s">
        <v>2075</v>
      </c>
      <c r="D1489" s="55" t="s">
        <v>384</v>
      </c>
    </row>
    <row r="1490" spans="3:4" ht="15" customHeight="1" x14ac:dyDescent="0.25">
      <c r="C1490" s="52" t="s">
        <v>2076</v>
      </c>
      <c r="D1490" s="55" t="s">
        <v>400</v>
      </c>
    </row>
    <row r="1491" spans="3:4" ht="15" customHeight="1" x14ac:dyDescent="0.25">
      <c r="C1491" s="52" t="s">
        <v>2077</v>
      </c>
      <c r="D1491" s="55" t="s">
        <v>322</v>
      </c>
    </row>
    <row r="1492" spans="3:4" ht="15" customHeight="1" x14ac:dyDescent="0.25">
      <c r="C1492" s="52" t="s">
        <v>2078</v>
      </c>
      <c r="D1492" s="55" t="s">
        <v>306</v>
      </c>
    </row>
    <row r="1493" spans="3:4" ht="15" customHeight="1" x14ac:dyDescent="0.25">
      <c r="C1493" s="52" t="s">
        <v>2079</v>
      </c>
      <c r="D1493" s="55" t="s">
        <v>310</v>
      </c>
    </row>
    <row r="1494" spans="3:4" ht="15" customHeight="1" x14ac:dyDescent="0.25">
      <c r="C1494" s="52" t="s">
        <v>2080</v>
      </c>
      <c r="D1494" s="55" t="s">
        <v>430</v>
      </c>
    </row>
    <row r="1495" spans="3:4" ht="15" customHeight="1" x14ac:dyDescent="0.25">
      <c r="C1495" s="52" t="s">
        <v>2081</v>
      </c>
      <c r="D1495" s="55" t="s">
        <v>296</v>
      </c>
    </row>
    <row r="1496" spans="3:4" ht="15" customHeight="1" x14ac:dyDescent="0.25">
      <c r="C1496" s="52" t="s">
        <v>2082</v>
      </c>
      <c r="D1496" s="55" t="s">
        <v>366</v>
      </c>
    </row>
    <row r="1497" spans="3:4" ht="15" customHeight="1" x14ac:dyDescent="0.25">
      <c r="C1497" s="52" t="s">
        <v>2083</v>
      </c>
      <c r="D1497" s="55" t="s">
        <v>2084</v>
      </c>
    </row>
    <row r="1498" spans="3:4" ht="15" customHeight="1" x14ac:dyDescent="0.25">
      <c r="C1498" s="52" t="s">
        <v>2085</v>
      </c>
      <c r="D1498" s="55" t="s">
        <v>364</v>
      </c>
    </row>
    <row r="1499" spans="3:4" ht="15" customHeight="1" x14ac:dyDescent="0.25">
      <c r="C1499" s="52" t="s">
        <v>2086</v>
      </c>
      <c r="D1499" s="55" t="s">
        <v>438</v>
      </c>
    </row>
    <row r="1500" spans="3:4" ht="15" customHeight="1" x14ac:dyDescent="0.25">
      <c r="C1500" s="52" t="s">
        <v>2087</v>
      </c>
      <c r="D1500" s="55" t="s">
        <v>398</v>
      </c>
    </row>
    <row r="1501" spans="3:4" ht="15" customHeight="1" x14ac:dyDescent="0.25">
      <c r="C1501" s="52" t="s">
        <v>2088</v>
      </c>
      <c r="D1501" s="55" t="s">
        <v>334</v>
      </c>
    </row>
    <row r="1502" spans="3:4" ht="15" customHeight="1" x14ac:dyDescent="0.25">
      <c r="C1502" s="52" t="s">
        <v>2089</v>
      </c>
      <c r="D1502" s="55" t="s">
        <v>314</v>
      </c>
    </row>
    <row r="1503" spans="3:4" ht="15" customHeight="1" x14ac:dyDescent="0.25">
      <c r="C1503" s="52" t="s">
        <v>2090</v>
      </c>
      <c r="D1503" s="55" t="s">
        <v>408</v>
      </c>
    </row>
    <row r="1504" spans="3:4" ht="15" customHeight="1" x14ac:dyDescent="0.25">
      <c r="C1504" s="52" t="s">
        <v>2091</v>
      </c>
      <c r="D1504" s="55" t="s">
        <v>338</v>
      </c>
    </row>
    <row r="1505" spans="3:4" ht="15" customHeight="1" x14ac:dyDescent="0.25">
      <c r="C1505" s="52" t="s">
        <v>2092</v>
      </c>
      <c r="D1505" s="55" t="s">
        <v>2093</v>
      </c>
    </row>
    <row r="1506" spans="3:4" ht="15" customHeight="1" x14ac:dyDescent="0.25">
      <c r="C1506" s="52" t="s">
        <v>2094</v>
      </c>
      <c r="D1506" s="55" t="s">
        <v>2095</v>
      </c>
    </row>
    <row r="1507" spans="3:4" ht="15" customHeight="1" x14ac:dyDescent="0.25">
      <c r="C1507" s="52" t="s">
        <v>2096</v>
      </c>
      <c r="D1507" s="55" t="s">
        <v>573</v>
      </c>
    </row>
    <row r="1508" spans="3:4" ht="15" customHeight="1" x14ac:dyDescent="0.25">
      <c r="C1508" s="52" t="s">
        <v>2097</v>
      </c>
      <c r="D1508" s="55" t="s">
        <v>2098</v>
      </c>
    </row>
    <row r="1509" spans="3:4" ht="15" customHeight="1" x14ac:dyDescent="0.25">
      <c r="C1509" s="52" t="s">
        <v>2099</v>
      </c>
      <c r="D1509" s="55" t="s">
        <v>2100</v>
      </c>
    </row>
    <row r="1510" spans="3:4" ht="15" customHeight="1" x14ac:dyDescent="0.25">
      <c r="C1510" s="52" t="s">
        <v>2101</v>
      </c>
      <c r="D1510" s="55" t="s">
        <v>2102</v>
      </c>
    </row>
    <row r="1511" spans="3:4" ht="15" customHeight="1" x14ac:dyDescent="0.25">
      <c r="C1511" s="52" t="s">
        <v>2103</v>
      </c>
      <c r="D1511" s="55" t="s">
        <v>703</v>
      </c>
    </row>
    <row r="1512" spans="3:4" ht="15" customHeight="1" x14ac:dyDescent="0.25">
      <c r="C1512" s="52" t="s">
        <v>2104</v>
      </c>
      <c r="D1512" s="55" t="s">
        <v>2105</v>
      </c>
    </row>
    <row r="1513" spans="3:4" ht="15" customHeight="1" x14ac:dyDescent="0.25">
      <c r="C1513" s="52" t="s">
        <v>2106</v>
      </c>
      <c r="D1513" s="55" t="s">
        <v>2107</v>
      </c>
    </row>
    <row r="1514" spans="3:4" ht="15" customHeight="1" x14ac:dyDescent="0.25">
      <c r="C1514" s="52" t="s">
        <v>2108</v>
      </c>
      <c r="D1514" s="55" t="s">
        <v>2109</v>
      </c>
    </row>
    <row r="1515" spans="3:4" ht="15" customHeight="1" x14ac:dyDescent="0.25">
      <c r="C1515" s="52" t="s">
        <v>2110</v>
      </c>
      <c r="D1515" s="55" t="s">
        <v>2111</v>
      </c>
    </row>
    <row r="1516" spans="3:4" ht="15" customHeight="1" x14ac:dyDescent="0.25">
      <c r="C1516" s="52" t="s">
        <v>2112</v>
      </c>
      <c r="D1516" s="55" t="s">
        <v>2113</v>
      </c>
    </row>
    <row r="1517" spans="3:4" ht="15" customHeight="1" x14ac:dyDescent="0.25">
      <c r="C1517" s="52" t="s">
        <v>2114</v>
      </c>
      <c r="D1517" s="55" t="s">
        <v>2115</v>
      </c>
    </row>
    <row r="1518" spans="3:4" ht="15" customHeight="1" x14ac:dyDescent="0.25">
      <c r="C1518" s="52" t="s">
        <v>2116</v>
      </c>
      <c r="D1518" s="55" t="s">
        <v>813</v>
      </c>
    </row>
    <row r="1519" spans="3:4" ht="15" customHeight="1" x14ac:dyDescent="0.25">
      <c r="C1519" s="52" t="s">
        <v>2117</v>
      </c>
      <c r="D1519" s="55" t="s">
        <v>2118</v>
      </c>
    </row>
    <row r="1520" spans="3:4" ht="15" customHeight="1" x14ac:dyDescent="0.25">
      <c r="C1520" s="52" t="s">
        <v>2119</v>
      </c>
      <c r="D1520" s="55" t="s">
        <v>2120</v>
      </c>
    </row>
    <row r="1521" spans="3:4" ht="15" customHeight="1" x14ac:dyDescent="0.25">
      <c r="C1521" s="52" t="s">
        <v>2121</v>
      </c>
      <c r="D1521" s="55" t="s">
        <v>2122</v>
      </c>
    </row>
    <row r="1522" spans="3:4" ht="15" customHeight="1" x14ac:dyDescent="0.25">
      <c r="C1522" s="52" t="s">
        <v>2123</v>
      </c>
      <c r="D1522" s="55" t="s">
        <v>382</v>
      </c>
    </row>
    <row r="1523" spans="3:4" ht="15" customHeight="1" x14ac:dyDescent="0.25">
      <c r="C1523" s="52" t="s">
        <v>2124</v>
      </c>
      <c r="D1523" s="55" t="s">
        <v>424</v>
      </c>
    </row>
    <row r="1524" spans="3:4" ht="15" customHeight="1" x14ac:dyDescent="0.25">
      <c r="C1524" s="52" t="s">
        <v>2125</v>
      </c>
      <c r="D1524" s="55" t="s">
        <v>2126</v>
      </c>
    </row>
    <row r="1525" spans="3:4" ht="15" customHeight="1" x14ac:dyDescent="0.25">
      <c r="C1525" s="52" t="s">
        <v>2127</v>
      </c>
      <c r="D1525" s="55" t="s">
        <v>356</v>
      </c>
    </row>
    <row r="1526" spans="3:4" ht="15" customHeight="1" x14ac:dyDescent="0.25">
      <c r="C1526" s="52" t="s">
        <v>2128</v>
      </c>
      <c r="D1526" s="55" t="s">
        <v>458</v>
      </c>
    </row>
    <row r="1527" spans="3:4" ht="15" customHeight="1" x14ac:dyDescent="0.25">
      <c r="C1527" s="52" t="s">
        <v>2129</v>
      </c>
      <c r="D1527" s="55" t="s">
        <v>458</v>
      </c>
    </row>
    <row r="1528" spans="3:4" ht="15" customHeight="1" x14ac:dyDescent="0.25">
      <c r="C1528" s="52" t="s">
        <v>2130</v>
      </c>
      <c r="D1528" s="55" t="s">
        <v>461</v>
      </c>
    </row>
    <row r="1529" spans="3:4" ht="15" customHeight="1" x14ac:dyDescent="0.25">
      <c r="C1529" s="52" t="s">
        <v>2131</v>
      </c>
      <c r="D1529" s="55" t="s">
        <v>463</v>
      </c>
    </row>
    <row r="1530" spans="3:4" ht="15" customHeight="1" x14ac:dyDescent="0.25">
      <c r="C1530" s="52" t="s">
        <v>2132</v>
      </c>
      <c r="D1530" s="55" t="s">
        <v>465</v>
      </c>
    </row>
    <row r="1531" spans="3:4" ht="15" customHeight="1" x14ac:dyDescent="0.25">
      <c r="C1531" s="52" t="s">
        <v>2133</v>
      </c>
      <c r="D1531" s="55" t="s">
        <v>467</v>
      </c>
    </row>
    <row r="1532" spans="3:4" ht="15" customHeight="1" x14ac:dyDescent="0.25">
      <c r="C1532" s="52" t="s">
        <v>2134</v>
      </c>
      <c r="D1532" s="55" t="s">
        <v>469</v>
      </c>
    </row>
    <row r="1533" spans="3:4" ht="15" customHeight="1" x14ac:dyDescent="0.25">
      <c r="C1533" s="52" t="s">
        <v>2135</v>
      </c>
      <c r="D1533" s="55" t="s">
        <v>471</v>
      </c>
    </row>
    <row r="1534" spans="3:4" ht="15" customHeight="1" x14ac:dyDescent="0.25">
      <c r="C1534" s="52" t="s">
        <v>2136</v>
      </c>
      <c r="D1534" s="55" t="s">
        <v>473</v>
      </c>
    </row>
    <row r="1535" spans="3:4" ht="15" customHeight="1" x14ac:dyDescent="0.25">
      <c r="C1535" s="52" t="s">
        <v>2137</v>
      </c>
      <c r="D1535" s="55" t="s">
        <v>473</v>
      </c>
    </row>
    <row r="1536" spans="3:4" ht="15" customHeight="1" x14ac:dyDescent="0.25">
      <c r="C1536" s="52" t="s">
        <v>2138</v>
      </c>
      <c r="D1536" s="55" t="s">
        <v>34</v>
      </c>
    </row>
    <row r="1537" spans="3:4" ht="15" customHeight="1" x14ac:dyDescent="0.25">
      <c r="C1537" s="52" t="s">
        <v>2139</v>
      </c>
      <c r="D1537" s="55" t="s">
        <v>34</v>
      </c>
    </row>
    <row r="1538" spans="3:4" ht="15" customHeight="1" x14ac:dyDescent="0.25">
      <c r="C1538" s="52" t="s">
        <v>2140</v>
      </c>
      <c r="D1538" s="55" t="s">
        <v>300</v>
      </c>
    </row>
    <row r="1539" spans="3:4" ht="15" customHeight="1" x14ac:dyDescent="0.25">
      <c r="C1539" s="52" t="s">
        <v>2141</v>
      </c>
      <c r="D1539" s="55" t="s">
        <v>551</v>
      </c>
    </row>
    <row r="1540" spans="3:4" ht="15" customHeight="1" x14ac:dyDescent="0.25">
      <c r="C1540" s="52" t="s">
        <v>2142</v>
      </c>
      <c r="D1540" s="55" t="s">
        <v>298</v>
      </c>
    </row>
    <row r="1541" spans="3:4" ht="15" customHeight="1" x14ac:dyDescent="0.25">
      <c r="C1541" s="52" t="s">
        <v>2143</v>
      </c>
      <c r="D1541" s="55" t="s">
        <v>1025</v>
      </c>
    </row>
    <row r="1542" spans="3:4" ht="15" customHeight="1" x14ac:dyDescent="0.25">
      <c r="C1542" s="52" t="s">
        <v>2144</v>
      </c>
      <c r="D1542" s="55" t="s">
        <v>564</v>
      </c>
    </row>
    <row r="1543" spans="3:4" ht="15" customHeight="1" x14ac:dyDescent="0.25">
      <c r="C1543" s="52" t="s">
        <v>2145</v>
      </c>
      <c r="D1543" s="55" t="s">
        <v>548</v>
      </c>
    </row>
    <row r="1544" spans="3:4" ht="15" customHeight="1" x14ac:dyDescent="0.25">
      <c r="C1544" s="52" t="s">
        <v>2146</v>
      </c>
      <c r="D1544" s="55" t="s">
        <v>446</v>
      </c>
    </row>
    <row r="1545" spans="3:4" ht="15" customHeight="1" x14ac:dyDescent="0.25">
      <c r="C1545" s="52" t="s">
        <v>2147</v>
      </c>
      <c r="D1545" s="55" t="s">
        <v>354</v>
      </c>
    </row>
    <row r="1546" spans="3:4" ht="15" customHeight="1" x14ac:dyDescent="0.25">
      <c r="C1546" s="52" t="s">
        <v>2148</v>
      </c>
      <c r="D1546" s="55" t="s">
        <v>392</v>
      </c>
    </row>
    <row r="1547" spans="3:4" ht="15" customHeight="1" x14ac:dyDescent="0.25">
      <c r="C1547" s="52" t="s">
        <v>2149</v>
      </c>
      <c r="D1547" s="55" t="s">
        <v>667</v>
      </c>
    </row>
    <row r="1548" spans="3:4" ht="15" customHeight="1" x14ac:dyDescent="0.25">
      <c r="C1548" s="52" t="s">
        <v>2150</v>
      </c>
      <c r="D1548" s="55" t="s">
        <v>512</v>
      </c>
    </row>
    <row r="1549" spans="3:4" ht="15" customHeight="1" x14ac:dyDescent="0.25">
      <c r="C1549" s="52" t="s">
        <v>2151</v>
      </c>
      <c r="D1549" s="55" t="s">
        <v>970</v>
      </c>
    </row>
    <row r="1550" spans="3:4" ht="15" customHeight="1" x14ac:dyDescent="0.25">
      <c r="C1550" s="52" t="s">
        <v>2152</v>
      </c>
      <c r="D1550" s="55" t="s">
        <v>368</v>
      </c>
    </row>
    <row r="1551" spans="3:4" ht="15" customHeight="1" x14ac:dyDescent="0.25">
      <c r="C1551" s="52" t="s">
        <v>2153</v>
      </c>
      <c r="D1551" s="55" t="s">
        <v>320</v>
      </c>
    </row>
    <row r="1552" spans="3:4" ht="15" customHeight="1" x14ac:dyDescent="0.25">
      <c r="C1552" s="52" t="s">
        <v>2154</v>
      </c>
      <c r="D1552" s="55" t="s">
        <v>406</v>
      </c>
    </row>
    <row r="1553" spans="3:4" ht="15" customHeight="1" x14ac:dyDescent="0.25">
      <c r="C1553" s="52" t="s">
        <v>2155</v>
      </c>
      <c r="D1553" s="55" t="s">
        <v>742</v>
      </c>
    </row>
    <row r="1554" spans="3:4" ht="15" customHeight="1" x14ac:dyDescent="0.25">
      <c r="C1554" s="52" t="s">
        <v>2156</v>
      </c>
      <c r="D1554" s="55" t="s">
        <v>326</v>
      </c>
    </row>
    <row r="1555" spans="3:4" ht="15" customHeight="1" x14ac:dyDescent="0.25">
      <c r="C1555" s="52" t="s">
        <v>2157</v>
      </c>
      <c r="D1555" s="55" t="s">
        <v>510</v>
      </c>
    </row>
    <row r="1556" spans="3:4" ht="15" customHeight="1" x14ac:dyDescent="0.25">
      <c r="C1556" s="52" t="s">
        <v>2158</v>
      </c>
      <c r="D1556" s="55" t="s">
        <v>521</v>
      </c>
    </row>
    <row r="1557" spans="3:4" ht="15" customHeight="1" x14ac:dyDescent="0.25">
      <c r="C1557" s="52" t="s">
        <v>2159</v>
      </c>
      <c r="D1557" s="55" t="s">
        <v>294</v>
      </c>
    </row>
    <row r="1558" spans="3:4" ht="15" customHeight="1" x14ac:dyDescent="0.25">
      <c r="C1558" s="52" t="s">
        <v>2160</v>
      </c>
      <c r="D1558" s="55" t="s">
        <v>324</v>
      </c>
    </row>
    <row r="1559" spans="3:4" ht="15" customHeight="1" x14ac:dyDescent="0.25">
      <c r="C1559" s="52" t="s">
        <v>2161</v>
      </c>
      <c r="D1559" s="55" t="s">
        <v>342</v>
      </c>
    </row>
    <row r="1560" spans="3:4" ht="15" customHeight="1" x14ac:dyDescent="0.25">
      <c r="C1560" s="52" t="s">
        <v>2162</v>
      </c>
      <c r="D1560" s="55" t="s">
        <v>304</v>
      </c>
    </row>
    <row r="1561" spans="3:4" ht="15" customHeight="1" x14ac:dyDescent="0.25">
      <c r="C1561" s="52" t="s">
        <v>2163</v>
      </c>
      <c r="D1561" s="55" t="s">
        <v>422</v>
      </c>
    </row>
    <row r="1562" spans="3:4" ht="15" customHeight="1" x14ac:dyDescent="0.25">
      <c r="C1562" s="52" t="s">
        <v>2164</v>
      </c>
      <c r="D1562" s="55" t="s">
        <v>372</v>
      </c>
    </row>
    <row r="1563" spans="3:4" ht="15" customHeight="1" x14ac:dyDescent="0.25">
      <c r="C1563" s="52" t="s">
        <v>2165</v>
      </c>
      <c r="D1563" s="55" t="s">
        <v>637</v>
      </c>
    </row>
    <row r="1564" spans="3:4" ht="15" customHeight="1" x14ac:dyDescent="0.25">
      <c r="C1564" s="52" t="s">
        <v>2166</v>
      </c>
      <c r="D1564" s="55" t="s">
        <v>346</v>
      </c>
    </row>
    <row r="1565" spans="3:4" ht="15" customHeight="1" x14ac:dyDescent="0.25">
      <c r="C1565" s="52" t="s">
        <v>2167</v>
      </c>
      <c r="D1565" s="55" t="s">
        <v>404</v>
      </c>
    </row>
    <row r="1566" spans="3:4" ht="15" customHeight="1" x14ac:dyDescent="0.25">
      <c r="C1566" s="52" t="s">
        <v>2168</v>
      </c>
      <c r="D1566" s="55" t="s">
        <v>486</v>
      </c>
    </row>
    <row r="1567" spans="3:4" ht="15" customHeight="1" x14ac:dyDescent="0.25">
      <c r="C1567" s="52" t="s">
        <v>2169</v>
      </c>
      <c r="D1567" s="55" t="s">
        <v>1339</v>
      </c>
    </row>
    <row r="1568" spans="3:4" ht="15" customHeight="1" x14ac:dyDescent="0.25">
      <c r="C1568" s="52" t="s">
        <v>2170</v>
      </c>
      <c r="D1568" s="55" t="s">
        <v>2171</v>
      </c>
    </row>
    <row r="1569" spans="3:4" ht="15" customHeight="1" x14ac:dyDescent="0.25">
      <c r="C1569" s="52" t="s">
        <v>2172</v>
      </c>
      <c r="D1569" s="55" t="s">
        <v>370</v>
      </c>
    </row>
    <row r="1570" spans="3:4" ht="15" customHeight="1" x14ac:dyDescent="0.25">
      <c r="C1570" s="52" t="s">
        <v>2173</v>
      </c>
      <c r="D1570" s="55" t="s">
        <v>420</v>
      </c>
    </row>
    <row r="1571" spans="3:4" ht="15" customHeight="1" x14ac:dyDescent="0.25">
      <c r="C1571" s="52" t="s">
        <v>2174</v>
      </c>
      <c r="D1571" s="55" t="s">
        <v>773</v>
      </c>
    </row>
    <row r="1572" spans="3:4" ht="15" customHeight="1" x14ac:dyDescent="0.25">
      <c r="C1572" s="52" t="s">
        <v>2175</v>
      </c>
      <c r="D1572" s="55" t="s">
        <v>989</v>
      </c>
    </row>
    <row r="1573" spans="3:4" ht="15" customHeight="1" x14ac:dyDescent="0.25">
      <c r="C1573" s="52" t="s">
        <v>2176</v>
      </c>
      <c r="D1573" s="55" t="s">
        <v>593</v>
      </c>
    </row>
    <row r="1574" spans="3:4" ht="15" customHeight="1" x14ac:dyDescent="0.25">
      <c r="C1574" s="52" t="s">
        <v>2177</v>
      </c>
      <c r="D1574" s="55" t="s">
        <v>1035</v>
      </c>
    </row>
    <row r="1575" spans="3:4" ht="15" customHeight="1" x14ac:dyDescent="0.25">
      <c r="C1575" s="52" t="s">
        <v>2178</v>
      </c>
      <c r="D1575" s="55" t="s">
        <v>688</v>
      </c>
    </row>
    <row r="1576" spans="3:4" ht="15" customHeight="1" x14ac:dyDescent="0.25">
      <c r="C1576" s="52" t="s">
        <v>2179</v>
      </c>
      <c r="D1576" s="55" t="s">
        <v>448</v>
      </c>
    </row>
    <row r="1577" spans="3:4" ht="15" customHeight="1" x14ac:dyDescent="0.25">
      <c r="C1577" s="52" t="s">
        <v>2180</v>
      </c>
      <c r="D1577" s="55" t="s">
        <v>872</v>
      </c>
    </row>
    <row r="1578" spans="3:4" ht="15" customHeight="1" x14ac:dyDescent="0.25">
      <c r="C1578" s="52" t="s">
        <v>2181</v>
      </c>
      <c r="D1578" s="55" t="s">
        <v>579</v>
      </c>
    </row>
    <row r="1579" spans="3:4" ht="15" customHeight="1" x14ac:dyDescent="0.25">
      <c r="C1579" s="52" t="s">
        <v>2182</v>
      </c>
      <c r="D1579" s="55" t="s">
        <v>336</v>
      </c>
    </row>
    <row r="1580" spans="3:4" ht="15" customHeight="1" x14ac:dyDescent="0.25">
      <c r="C1580" s="52" t="s">
        <v>2183</v>
      </c>
      <c r="D1580" s="55" t="s">
        <v>1241</v>
      </c>
    </row>
    <row r="1581" spans="3:4" ht="15" customHeight="1" x14ac:dyDescent="0.25">
      <c r="C1581" s="52" t="s">
        <v>2184</v>
      </c>
      <c r="D1581" s="55" t="s">
        <v>1243</v>
      </c>
    </row>
    <row r="1582" spans="3:4" ht="15" customHeight="1" x14ac:dyDescent="0.25">
      <c r="C1582" s="52" t="s">
        <v>2185</v>
      </c>
      <c r="D1582" s="55" t="s">
        <v>344</v>
      </c>
    </row>
    <row r="1583" spans="3:4" ht="15" customHeight="1" x14ac:dyDescent="0.25">
      <c r="C1583" s="52" t="s">
        <v>2186</v>
      </c>
      <c r="D1583" s="55" t="s">
        <v>384</v>
      </c>
    </row>
    <row r="1584" spans="3:4" ht="15" customHeight="1" x14ac:dyDescent="0.25">
      <c r="C1584" s="52" t="s">
        <v>2187</v>
      </c>
      <c r="D1584" s="55" t="s">
        <v>386</v>
      </c>
    </row>
    <row r="1585" spans="3:4" ht="15" customHeight="1" x14ac:dyDescent="0.25">
      <c r="C1585" s="52" t="s">
        <v>2188</v>
      </c>
      <c r="D1585" s="55" t="s">
        <v>306</v>
      </c>
    </row>
    <row r="1586" spans="3:4" ht="15" customHeight="1" x14ac:dyDescent="0.25">
      <c r="C1586" s="52" t="s">
        <v>2189</v>
      </c>
      <c r="D1586" s="55" t="s">
        <v>310</v>
      </c>
    </row>
    <row r="1587" spans="3:4" ht="15" customHeight="1" x14ac:dyDescent="0.25">
      <c r="C1587" s="52" t="s">
        <v>2190</v>
      </c>
      <c r="D1587" s="55" t="s">
        <v>430</v>
      </c>
    </row>
    <row r="1588" spans="3:4" ht="15" customHeight="1" x14ac:dyDescent="0.25">
      <c r="C1588" s="52" t="s">
        <v>2191</v>
      </c>
      <c r="D1588" s="55" t="s">
        <v>296</v>
      </c>
    </row>
    <row r="1589" spans="3:4" ht="15" customHeight="1" x14ac:dyDescent="0.25">
      <c r="C1589" s="52" t="s">
        <v>2192</v>
      </c>
      <c r="D1589" s="55" t="s">
        <v>366</v>
      </c>
    </row>
    <row r="1590" spans="3:4" ht="15" customHeight="1" x14ac:dyDescent="0.25">
      <c r="C1590" s="52" t="s">
        <v>2193</v>
      </c>
      <c r="D1590" s="55" t="s">
        <v>364</v>
      </c>
    </row>
    <row r="1591" spans="3:4" ht="15" customHeight="1" x14ac:dyDescent="0.25">
      <c r="C1591" s="52" t="s">
        <v>2194</v>
      </c>
      <c r="D1591" s="55" t="s">
        <v>438</v>
      </c>
    </row>
    <row r="1592" spans="3:4" ht="15" customHeight="1" x14ac:dyDescent="0.25">
      <c r="C1592" s="52" t="s">
        <v>2195</v>
      </c>
      <c r="D1592" s="55" t="s">
        <v>332</v>
      </c>
    </row>
    <row r="1593" spans="3:4" ht="15" customHeight="1" x14ac:dyDescent="0.25">
      <c r="C1593" s="52" t="s">
        <v>2196</v>
      </c>
      <c r="D1593" s="55" t="s">
        <v>398</v>
      </c>
    </row>
    <row r="1594" spans="3:4" ht="15" customHeight="1" x14ac:dyDescent="0.25">
      <c r="C1594" s="52" t="s">
        <v>2197</v>
      </c>
      <c r="D1594" s="55" t="s">
        <v>799</v>
      </c>
    </row>
    <row r="1595" spans="3:4" ht="15" customHeight="1" x14ac:dyDescent="0.25">
      <c r="C1595" s="52" t="s">
        <v>2198</v>
      </c>
      <c r="D1595" s="55" t="s">
        <v>1972</v>
      </c>
    </row>
    <row r="1596" spans="3:4" ht="15" customHeight="1" x14ac:dyDescent="0.25">
      <c r="C1596" s="52" t="s">
        <v>2199</v>
      </c>
      <c r="D1596" s="55" t="s">
        <v>1266</v>
      </c>
    </row>
    <row r="1597" spans="3:4" ht="15" customHeight="1" x14ac:dyDescent="0.25">
      <c r="C1597" s="52" t="s">
        <v>2200</v>
      </c>
      <c r="D1597" s="55" t="s">
        <v>801</v>
      </c>
    </row>
    <row r="1598" spans="3:4" ht="15" customHeight="1" x14ac:dyDescent="0.25">
      <c r="C1598" s="52" t="s">
        <v>2201</v>
      </c>
      <c r="D1598" s="55" t="s">
        <v>308</v>
      </c>
    </row>
    <row r="1599" spans="3:4" ht="15" customHeight="1" x14ac:dyDescent="0.25">
      <c r="C1599" s="52" t="s">
        <v>2202</v>
      </c>
      <c r="D1599" s="55" t="s">
        <v>1123</v>
      </c>
    </row>
    <row r="1600" spans="3:4" ht="15" customHeight="1" x14ac:dyDescent="0.25">
      <c r="C1600" s="52" t="s">
        <v>2203</v>
      </c>
      <c r="D1600" s="55" t="s">
        <v>484</v>
      </c>
    </row>
    <row r="1601" spans="3:4" ht="15" customHeight="1" x14ac:dyDescent="0.25">
      <c r="C1601" s="52" t="s">
        <v>2204</v>
      </c>
      <c r="D1601" s="55" t="s">
        <v>2205</v>
      </c>
    </row>
    <row r="1602" spans="3:4" ht="15" customHeight="1" x14ac:dyDescent="0.25">
      <c r="C1602" s="52" t="s">
        <v>2206</v>
      </c>
      <c r="D1602" s="55" t="s">
        <v>573</v>
      </c>
    </row>
    <row r="1603" spans="3:4" ht="15" customHeight="1" x14ac:dyDescent="0.25">
      <c r="C1603" s="52" t="s">
        <v>2207</v>
      </c>
      <c r="D1603" s="55" t="s">
        <v>588</v>
      </c>
    </row>
    <row r="1604" spans="3:4" ht="15" customHeight="1" x14ac:dyDescent="0.25">
      <c r="C1604" s="52" t="s">
        <v>2208</v>
      </c>
      <c r="D1604" s="55" t="s">
        <v>703</v>
      </c>
    </row>
    <row r="1605" spans="3:4" ht="15" customHeight="1" x14ac:dyDescent="0.25">
      <c r="C1605" s="52" t="s">
        <v>2209</v>
      </c>
      <c r="D1605" s="55" t="s">
        <v>1472</v>
      </c>
    </row>
    <row r="1606" spans="3:4" ht="15" customHeight="1" x14ac:dyDescent="0.25">
      <c r="C1606" s="52" t="s">
        <v>2210</v>
      </c>
      <c r="D1606" s="55" t="s">
        <v>500</v>
      </c>
    </row>
    <row r="1607" spans="3:4" ht="15" customHeight="1" x14ac:dyDescent="0.25">
      <c r="C1607" s="52" t="s">
        <v>2211</v>
      </c>
      <c r="D1607" s="55" t="s">
        <v>1989</v>
      </c>
    </row>
    <row r="1608" spans="3:4" ht="15" customHeight="1" x14ac:dyDescent="0.25">
      <c r="C1608" s="52" t="s">
        <v>2212</v>
      </c>
      <c r="D1608" s="55" t="s">
        <v>904</v>
      </c>
    </row>
    <row r="1609" spans="3:4" ht="15" customHeight="1" x14ac:dyDescent="0.25">
      <c r="C1609" s="52" t="s">
        <v>2213</v>
      </c>
      <c r="D1609" s="55" t="s">
        <v>906</v>
      </c>
    </row>
    <row r="1610" spans="3:4" ht="15" customHeight="1" x14ac:dyDescent="0.25">
      <c r="C1610" s="52" t="s">
        <v>2214</v>
      </c>
      <c r="D1610" s="55" t="s">
        <v>813</v>
      </c>
    </row>
    <row r="1611" spans="3:4" ht="15" customHeight="1" x14ac:dyDescent="0.25">
      <c r="C1611" s="52" t="s">
        <v>2215</v>
      </c>
      <c r="D1611" s="55" t="s">
        <v>1887</v>
      </c>
    </row>
    <row r="1612" spans="3:4" ht="15" customHeight="1" x14ac:dyDescent="0.25">
      <c r="C1612" s="52" t="s">
        <v>2216</v>
      </c>
      <c r="D1612" s="55" t="s">
        <v>2217</v>
      </c>
    </row>
    <row r="1613" spans="3:4" ht="15" customHeight="1" x14ac:dyDescent="0.25">
      <c r="C1613" s="52" t="s">
        <v>2218</v>
      </c>
      <c r="D1613" s="55" t="s">
        <v>2219</v>
      </c>
    </row>
    <row r="1614" spans="3:4" ht="15" customHeight="1" x14ac:dyDescent="0.25">
      <c r="C1614" s="52" t="s">
        <v>2220</v>
      </c>
      <c r="D1614" s="55" t="s">
        <v>2221</v>
      </c>
    </row>
    <row r="1615" spans="3:4" ht="15" customHeight="1" x14ac:dyDescent="0.25">
      <c r="C1615" s="52" t="s">
        <v>2222</v>
      </c>
      <c r="D1615" s="55" t="s">
        <v>936</v>
      </c>
    </row>
    <row r="1616" spans="3:4" ht="15" customHeight="1" x14ac:dyDescent="0.25">
      <c r="C1616" s="52" t="s">
        <v>2223</v>
      </c>
      <c r="D1616" s="55" t="s">
        <v>2224</v>
      </c>
    </row>
    <row r="1617" spans="3:4" ht="15" customHeight="1" x14ac:dyDescent="0.25">
      <c r="C1617" s="52" t="s">
        <v>2225</v>
      </c>
      <c r="D1617" s="55" t="s">
        <v>2226</v>
      </c>
    </row>
    <row r="1618" spans="3:4" ht="15" customHeight="1" x14ac:dyDescent="0.25">
      <c r="C1618" s="52" t="s">
        <v>2227</v>
      </c>
      <c r="D1618" s="55" t="s">
        <v>2228</v>
      </c>
    </row>
    <row r="1619" spans="3:4" ht="15" customHeight="1" x14ac:dyDescent="0.25">
      <c r="C1619" s="52" t="s">
        <v>2229</v>
      </c>
      <c r="D1619" s="55" t="s">
        <v>452</v>
      </c>
    </row>
    <row r="1620" spans="3:4" ht="15" customHeight="1" x14ac:dyDescent="0.25">
      <c r="C1620" s="52" t="s">
        <v>2230</v>
      </c>
      <c r="D1620" s="55" t="s">
        <v>2231</v>
      </c>
    </row>
    <row r="1621" spans="3:4" ht="15" customHeight="1" x14ac:dyDescent="0.25">
      <c r="C1621" s="52" t="s">
        <v>2232</v>
      </c>
      <c r="D1621" s="55" t="s">
        <v>382</v>
      </c>
    </row>
    <row r="1622" spans="3:4" ht="15" customHeight="1" x14ac:dyDescent="0.25">
      <c r="C1622" s="52" t="s">
        <v>2233</v>
      </c>
      <c r="D1622" s="55" t="s">
        <v>458</v>
      </c>
    </row>
    <row r="1623" spans="3:4" ht="15" customHeight="1" x14ac:dyDescent="0.25">
      <c r="C1623" s="52" t="s">
        <v>2234</v>
      </c>
      <c r="D1623" s="55" t="s">
        <v>458</v>
      </c>
    </row>
    <row r="1624" spans="3:4" ht="15" customHeight="1" x14ac:dyDescent="0.25">
      <c r="C1624" s="52" t="s">
        <v>2235</v>
      </c>
      <c r="D1624" s="55" t="s">
        <v>461</v>
      </c>
    </row>
    <row r="1625" spans="3:4" ht="15" customHeight="1" x14ac:dyDescent="0.25">
      <c r="C1625" s="52" t="s">
        <v>2236</v>
      </c>
      <c r="D1625" s="55" t="s">
        <v>463</v>
      </c>
    </row>
    <row r="1626" spans="3:4" ht="15" customHeight="1" x14ac:dyDescent="0.25">
      <c r="C1626" s="52" t="s">
        <v>2237</v>
      </c>
      <c r="D1626" s="55" t="s">
        <v>465</v>
      </c>
    </row>
    <row r="1627" spans="3:4" ht="15" customHeight="1" x14ac:dyDescent="0.25">
      <c r="C1627" s="52" t="s">
        <v>2238</v>
      </c>
      <c r="D1627" s="55" t="s">
        <v>467</v>
      </c>
    </row>
    <row r="1628" spans="3:4" ht="15" customHeight="1" x14ac:dyDescent="0.25">
      <c r="C1628" s="52" t="s">
        <v>2239</v>
      </c>
      <c r="D1628" s="55" t="s">
        <v>469</v>
      </c>
    </row>
    <row r="1629" spans="3:4" ht="15" customHeight="1" x14ac:dyDescent="0.25">
      <c r="C1629" s="52" t="s">
        <v>2240</v>
      </c>
      <c r="D1629" s="55" t="s">
        <v>471</v>
      </c>
    </row>
    <row r="1630" spans="3:4" ht="15" customHeight="1" x14ac:dyDescent="0.25">
      <c r="C1630" s="52" t="s">
        <v>2241</v>
      </c>
      <c r="D1630" s="55" t="s">
        <v>473</v>
      </c>
    </row>
    <row r="1631" spans="3:4" ht="15" customHeight="1" x14ac:dyDescent="0.25">
      <c r="C1631" s="52" t="s">
        <v>2242</v>
      </c>
      <c r="D1631" s="55" t="s">
        <v>473</v>
      </c>
    </row>
    <row r="1632" spans="3:4" ht="15" customHeight="1" x14ac:dyDescent="0.25">
      <c r="C1632" s="52" t="s">
        <v>2243</v>
      </c>
      <c r="D1632" s="55" t="s">
        <v>34</v>
      </c>
    </row>
    <row r="1633" spans="3:4" ht="15" customHeight="1" x14ac:dyDescent="0.25">
      <c r="C1633" s="52" t="s">
        <v>2244</v>
      </c>
      <c r="D1633" s="55" t="s">
        <v>34</v>
      </c>
    </row>
    <row r="1634" spans="3:4" ht="15" customHeight="1" x14ac:dyDescent="0.25">
      <c r="C1634" s="52" t="s">
        <v>2245</v>
      </c>
      <c r="D1634" s="55" t="s">
        <v>378</v>
      </c>
    </row>
    <row r="1635" spans="3:4" ht="15" customHeight="1" x14ac:dyDescent="0.25">
      <c r="C1635" s="52" t="s">
        <v>2246</v>
      </c>
      <c r="D1635" s="55" t="s">
        <v>418</v>
      </c>
    </row>
    <row r="1636" spans="3:4" ht="15" customHeight="1" x14ac:dyDescent="0.25">
      <c r="C1636" s="52" t="s">
        <v>2247</v>
      </c>
      <c r="D1636" s="55" t="s">
        <v>436</v>
      </c>
    </row>
    <row r="1637" spans="3:4" ht="15" customHeight="1" x14ac:dyDescent="0.25">
      <c r="C1637" s="52" t="s">
        <v>2248</v>
      </c>
      <c r="D1637" s="55" t="s">
        <v>300</v>
      </c>
    </row>
    <row r="1638" spans="3:4" ht="15" customHeight="1" x14ac:dyDescent="0.25">
      <c r="C1638" s="52" t="s">
        <v>2249</v>
      </c>
      <c r="D1638" s="55" t="s">
        <v>388</v>
      </c>
    </row>
    <row r="1639" spans="3:4" ht="15" customHeight="1" x14ac:dyDescent="0.25">
      <c r="C1639" s="52" t="s">
        <v>2250</v>
      </c>
      <c r="D1639" s="55" t="s">
        <v>444</v>
      </c>
    </row>
    <row r="1640" spans="3:4" ht="15" customHeight="1" x14ac:dyDescent="0.25">
      <c r="C1640" s="52" t="s">
        <v>2251</v>
      </c>
      <c r="D1640" s="55" t="s">
        <v>312</v>
      </c>
    </row>
    <row r="1641" spans="3:4" ht="15" customHeight="1" x14ac:dyDescent="0.25">
      <c r="C1641" s="52" t="s">
        <v>2252</v>
      </c>
      <c r="D1641" s="55" t="s">
        <v>412</v>
      </c>
    </row>
    <row r="1642" spans="3:4" ht="15" customHeight="1" x14ac:dyDescent="0.25">
      <c r="C1642" s="52" t="s">
        <v>2253</v>
      </c>
      <c r="D1642" s="55" t="s">
        <v>302</v>
      </c>
    </row>
    <row r="1643" spans="3:4" ht="15" customHeight="1" x14ac:dyDescent="0.25">
      <c r="C1643" s="52" t="s">
        <v>2254</v>
      </c>
      <c r="D1643" s="55" t="s">
        <v>726</v>
      </c>
    </row>
    <row r="1644" spans="3:4" ht="15" customHeight="1" x14ac:dyDescent="0.25">
      <c r="C1644" s="52" t="s">
        <v>2255</v>
      </c>
      <c r="D1644" s="55" t="s">
        <v>450</v>
      </c>
    </row>
    <row r="1645" spans="3:4" ht="15" customHeight="1" x14ac:dyDescent="0.25">
      <c r="C1645" s="52" t="s">
        <v>2256</v>
      </c>
      <c r="D1645" s="55" t="s">
        <v>1025</v>
      </c>
    </row>
    <row r="1646" spans="3:4" ht="15" customHeight="1" x14ac:dyDescent="0.25">
      <c r="C1646" s="52" t="s">
        <v>2257</v>
      </c>
      <c r="D1646" s="55" t="s">
        <v>564</v>
      </c>
    </row>
    <row r="1647" spans="3:4" ht="15" customHeight="1" x14ac:dyDescent="0.25">
      <c r="C1647" s="52" t="s">
        <v>2258</v>
      </c>
      <c r="D1647" s="55" t="s">
        <v>2259</v>
      </c>
    </row>
    <row r="1648" spans="3:4" ht="15" customHeight="1" x14ac:dyDescent="0.25">
      <c r="C1648" s="52" t="s">
        <v>2260</v>
      </c>
      <c r="D1648" s="55" t="s">
        <v>2261</v>
      </c>
    </row>
    <row r="1649" spans="3:4" ht="15" customHeight="1" x14ac:dyDescent="0.25">
      <c r="C1649" s="52" t="s">
        <v>2262</v>
      </c>
      <c r="D1649" s="55" t="s">
        <v>446</v>
      </c>
    </row>
    <row r="1650" spans="3:4" ht="15" customHeight="1" x14ac:dyDescent="0.25">
      <c r="C1650" s="52" t="s">
        <v>2263</v>
      </c>
      <c r="D1650" s="55" t="s">
        <v>354</v>
      </c>
    </row>
    <row r="1651" spans="3:4" ht="15" customHeight="1" x14ac:dyDescent="0.25">
      <c r="C1651" s="52" t="s">
        <v>2264</v>
      </c>
      <c r="D1651" s="55" t="s">
        <v>442</v>
      </c>
    </row>
    <row r="1652" spans="3:4" ht="15" customHeight="1" x14ac:dyDescent="0.25">
      <c r="C1652" s="52" t="s">
        <v>2265</v>
      </c>
      <c r="D1652" s="55" t="s">
        <v>434</v>
      </c>
    </row>
    <row r="1653" spans="3:4" ht="15" customHeight="1" x14ac:dyDescent="0.25">
      <c r="C1653" s="52" t="s">
        <v>2266</v>
      </c>
      <c r="D1653" s="55" t="s">
        <v>512</v>
      </c>
    </row>
    <row r="1654" spans="3:4" ht="15" customHeight="1" x14ac:dyDescent="0.25">
      <c r="C1654" s="52" t="s">
        <v>2267</v>
      </c>
      <c r="D1654" s="55" t="s">
        <v>523</v>
      </c>
    </row>
    <row r="1655" spans="3:4" ht="15" customHeight="1" x14ac:dyDescent="0.25">
      <c r="C1655" s="52" t="s">
        <v>2268</v>
      </c>
      <c r="D1655" s="55" t="s">
        <v>536</v>
      </c>
    </row>
    <row r="1656" spans="3:4" ht="15" customHeight="1" x14ac:dyDescent="0.25">
      <c r="C1656" s="52" t="s">
        <v>2269</v>
      </c>
      <c r="D1656" s="55" t="s">
        <v>642</v>
      </c>
    </row>
    <row r="1657" spans="3:4" ht="15" customHeight="1" x14ac:dyDescent="0.25">
      <c r="C1657" s="52" t="s">
        <v>2270</v>
      </c>
      <c r="D1657" s="55" t="s">
        <v>368</v>
      </c>
    </row>
    <row r="1658" spans="3:4" ht="15" customHeight="1" x14ac:dyDescent="0.25">
      <c r="C1658" s="52" t="s">
        <v>2271</v>
      </c>
      <c r="D1658" s="55" t="s">
        <v>320</v>
      </c>
    </row>
    <row r="1659" spans="3:4" ht="15" customHeight="1" x14ac:dyDescent="0.25">
      <c r="C1659" s="52" t="s">
        <v>2272</v>
      </c>
      <c r="D1659" s="55" t="s">
        <v>290</v>
      </c>
    </row>
    <row r="1660" spans="3:4" ht="15" customHeight="1" x14ac:dyDescent="0.25">
      <c r="C1660" s="52" t="s">
        <v>2273</v>
      </c>
      <c r="D1660" s="55" t="s">
        <v>742</v>
      </c>
    </row>
    <row r="1661" spans="3:4" ht="15" customHeight="1" x14ac:dyDescent="0.25">
      <c r="C1661" s="52" t="s">
        <v>2274</v>
      </c>
      <c r="D1661" s="55" t="s">
        <v>326</v>
      </c>
    </row>
    <row r="1662" spans="3:4" ht="15" customHeight="1" x14ac:dyDescent="0.25">
      <c r="C1662" s="52" t="s">
        <v>2275</v>
      </c>
      <c r="D1662" s="55" t="s">
        <v>510</v>
      </c>
    </row>
    <row r="1663" spans="3:4" ht="15" customHeight="1" x14ac:dyDescent="0.25">
      <c r="C1663" s="52" t="s">
        <v>2276</v>
      </c>
      <c r="D1663" s="55" t="s">
        <v>294</v>
      </c>
    </row>
    <row r="1664" spans="3:4" ht="15" customHeight="1" x14ac:dyDescent="0.25">
      <c r="C1664" s="52" t="s">
        <v>2277</v>
      </c>
      <c r="D1664" s="55" t="s">
        <v>1093</v>
      </c>
    </row>
    <row r="1665" spans="3:4" ht="15" customHeight="1" x14ac:dyDescent="0.25">
      <c r="C1665" s="52" t="s">
        <v>2278</v>
      </c>
      <c r="D1665" s="55" t="s">
        <v>324</v>
      </c>
    </row>
    <row r="1666" spans="3:4" ht="15" customHeight="1" x14ac:dyDescent="0.25">
      <c r="C1666" s="52" t="s">
        <v>2279</v>
      </c>
      <c r="D1666" s="55" t="s">
        <v>350</v>
      </c>
    </row>
    <row r="1667" spans="3:4" ht="15" customHeight="1" x14ac:dyDescent="0.25">
      <c r="C1667" s="52" t="s">
        <v>2280</v>
      </c>
      <c r="D1667" s="55" t="s">
        <v>342</v>
      </c>
    </row>
    <row r="1668" spans="3:4" ht="15" customHeight="1" x14ac:dyDescent="0.25">
      <c r="C1668" s="52" t="s">
        <v>2281</v>
      </c>
      <c r="D1668" s="55" t="s">
        <v>2282</v>
      </c>
    </row>
    <row r="1669" spans="3:4" ht="15" customHeight="1" x14ac:dyDescent="0.25">
      <c r="C1669" s="52" t="s">
        <v>2283</v>
      </c>
      <c r="D1669" s="55" t="s">
        <v>304</v>
      </c>
    </row>
    <row r="1670" spans="3:4" ht="15" customHeight="1" x14ac:dyDescent="0.25">
      <c r="C1670" s="52" t="s">
        <v>2284</v>
      </c>
      <c r="D1670" s="55" t="s">
        <v>422</v>
      </c>
    </row>
    <row r="1671" spans="3:4" ht="15" customHeight="1" x14ac:dyDescent="0.25">
      <c r="C1671" s="52" t="s">
        <v>2285</v>
      </c>
      <c r="D1671" s="55" t="s">
        <v>352</v>
      </c>
    </row>
    <row r="1672" spans="3:4" ht="15" customHeight="1" x14ac:dyDescent="0.25">
      <c r="C1672" s="52" t="s">
        <v>2286</v>
      </c>
      <c r="D1672" s="55" t="s">
        <v>330</v>
      </c>
    </row>
    <row r="1673" spans="3:4" ht="15" customHeight="1" x14ac:dyDescent="0.25">
      <c r="C1673" s="52" t="s">
        <v>2287</v>
      </c>
      <c r="D1673" s="55" t="s">
        <v>596</v>
      </c>
    </row>
    <row r="1674" spans="3:4" ht="15" customHeight="1" x14ac:dyDescent="0.25">
      <c r="C1674" s="52" t="s">
        <v>2288</v>
      </c>
      <c r="D1674" s="55" t="s">
        <v>623</v>
      </c>
    </row>
    <row r="1675" spans="3:4" ht="15" customHeight="1" x14ac:dyDescent="0.25">
      <c r="C1675" s="52" t="s">
        <v>2289</v>
      </c>
      <c r="D1675" s="55" t="s">
        <v>516</v>
      </c>
    </row>
    <row r="1676" spans="3:4" ht="15" customHeight="1" x14ac:dyDescent="0.25">
      <c r="C1676" s="52" t="s">
        <v>2290</v>
      </c>
      <c r="D1676" s="55" t="s">
        <v>495</v>
      </c>
    </row>
    <row r="1677" spans="3:4" ht="15" customHeight="1" x14ac:dyDescent="0.25">
      <c r="C1677" s="52" t="s">
        <v>2291</v>
      </c>
      <c r="D1677" s="55" t="s">
        <v>318</v>
      </c>
    </row>
    <row r="1678" spans="3:4" ht="15" customHeight="1" x14ac:dyDescent="0.25">
      <c r="C1678" s="52" t="s">
        <v>2292</v>
      </c>
      <c r="D1678" s="55" t="s">
        <v>1941</v>
      </c>
    </row>
    <row r="1679" spans="3:4" ht="15" customHeight="1" x14ac:dyDescent="0.25">
      <c r="C1679" s="52" t="s">
        <v>2293</v>
      </c>
      <c r="D1679" s="55" t="s">
        <v>2171</v>
      </c>
    </row>
    <row r="1680" spans="3:4" ht="15" customHeight="1" x14ac:dyDescent="0.25">
      <c r="C1680" s="52" t="s">
        <v>2294</v>
      </c>
      <c r="D1680" s="55" t="s">
        <v>773</v>
      </c>
    </row>
    <row r="1681" spans="3:4" ht="15" customHeight="1" x14ac:dyDescent="0.25">
      <c r="C1681" s="52" t="s">
        <v>2295</v>
      </c>
      <c r="D1681" s="55" t="s">
        <v>989</v>
      </c>
    </row>
    <row r="1682" spans="3:4" ht="15" customHeight="1" x14ac:dyDescent="0.25">
      <c r="C1682" s="52" t="s">
        <v>2296</v>
      </c>
      <c r="D1682" s="55" t="s">
        <v>340</v>
      </c>
    </row>
    <row r="1683" spans="3:4" ht="15" customHeight="1" x14ac:dyDescent="0.25">
      <c r="C1683" s="52" t="s">
        <v>2297</v>
      </c>
      <c r="D1683" s="55" t="s">
        <v>593</v>
      </c>
    </row>
    <row r="1684" spans="3:4" ht="15" customHeight="1" x14ac:dyDescent="0.25">
      <c r="C1684" s="52" t="s">
        <v>2298</v>
      </c>
      <c r="D1684" s="55" t="s">
        <v>448</v>
      </c>
    </row>
    <row r="1685" spans="3:4" ht="15" customHeight="1" x14ac:dyDescent="0.25">
      <c r="C1685" s="52" t="s">
        <v>2299</v>
      </c>
      <c r="D1685" s="55" t="s">
        <v>348</v>
      </c>
    </row>
    <row r="1686" spans="3:4" ht="15" customHeight="1" x14ac:dyDescent="0.25">
      <c r="C1686" s="52" t="s">
        <v>2300</v>
      </c>
      <c r="D1686" s="55" t="s">
        <v>336</v>
      </c>
    </row>
    <row r="1687" spans="3:4" ht="15" customHeight="1" x14ac:dyDescent="0.25">
      <c r="C1687" s="52" t="s">
        <v>2301</v>
      </c>
      <c r="D1687" s="55" t="s">
        <v>1000</v>
      </c>
    </row>
    <row r="1688" spans="3:4" ht="15" customHeight="1" x14ac:dyDescent="0.25">
      <c r="C1688" s="52" t="s">
        <v>2302</v>
      </c>
      <c r="D1688" s="55" t="s">
        <v>416</v>
      </c>
    </row>
    <row r="1689" spans="3:4" ht="15" customHeight="1" x14ac:dyDescent="0.25">
      <c r="C1689" s="52" t="s">
        <v>2303</v>
      </c>
      <c r="D1689" s="55" t="s">
        <v>344</v>
      </c>
    </row>
    <row r="1690" spans="3:4" ht="15" customHeight="1" x14ac:dyDescent="0.25">
      <c r="C1690" s="52" t="s">
        <v>2304</v>
      </c>
      <c r="D1690" s="55" t="s">
        <v>432</v>
      </c>
    </row>
    <row r="1691" spans="3:4" ht="15" customHeight="1" x14ac:dyDescent="0.25">
      <c r="C1691" s="52" t="s">
        <v>2305</v>
      </c>
      <c r="D1691" s="55" t="s">
        <v>386</v>
      </c>
    </row>
    <row r="1692" spans="3:4" ht="15" customHeight="1" x14ac:dyDescent="0.25">
      <c r="C1692" s="52" t="s">
        <v>2306</v>
      </c>
      <c r="D1692" s="55" t="s">
        <v>1009</v>
      </c>
    </row>
    <row r="1693" spans="3:4" ht="15" customHeight="1" x14ac:dyDescent="0.25">
      <c r="C1693" s="52" t="s">
        <v>2307</v>
      </c>
      <c r="D1693" s="55" t="s">
        <v>2308</v>
      </c>
    </row>
    <row r="1694" spans="3:4" ht="15" customHeight="1" x14ac:dyDescent="0.25">
      <c r="C1694" s="52" t="s">
        <v>2309</v>
      </c>
      <c r="D1694" s="55" t="s">
        <v>364</v>
      </c>
    </row>
    <row r="1695" spans="3:4" ht="15" customHeight="1" x14ac:dyDescent="0.25">
      <c r="C1695" s="52" t="s">
        <v>2310</v>
      </c>
      <c r="D1695" s="55" t="s">
        <v>414</v>
      </c>
    </row>
    <row r="1696" spans="3:4" ht="15" customHeight="1" x14ac:dyDescent="0.25">
      <c r="C1696" s="52" t="s">
        <v>2311</v>
      </c>
      <c r="D1696" s="55" t="s">
        <v>799</v>
      </c>
    </row>
    <row r="1697" spans="3:4" ht="15" customHeight="1" x14ac:dyDescent="0.25">
      <c r="C1697" s="52" t="s">
        <v>2312</v>
      </c>
      <c r="D1697" s="55" t="s">
        <v>2313</v>
      </c>
    </row>
    <row r="1698" spans="3:4" ht="15" customHeight="1" x14ac:dyDescent="0.25">
      <c r="C1698" s="52" t="s">
        <v>2314</v>
      </c>
      <c r="D1698" s="55" t="s">
        <v>573</v>
      </c>
    </row>
    <row r="1699" spans="3:4" ht="15" customHeight="1" x14ac:dyDescent="0.25">
      <c r="C1699" s="52" t="s">
        <v>2315</v>
      </c>
      <c r="D1699" s="55" t="s">
        <v>1464</v>
      </c>
    </row>
    <row r="1700" spans="3:4" ht="15" customHeight="1" x14ac:dyDescent="0.25">
      <c r="C1700" s="52" t="s">
        <v>2316</v>
      </c>
      <c r="D1700" s="55" t="s">
        <v>528</v>
      </c>
    </row>
    <row r="1701" spans="3:4" ht="15" customHeight="1" x14ac:dyDescent="0.25">
      <c r="C1701" s="52" t="s">
        <v>2317</v>
      </c>
      <c r="D1701" s="55" t="s">
        <v>811</v>
      </c>
    </row>
    <row r="1702" spans="3:4" ht="15" customHeight="1" x14ac:dyDescent="0.25">
      <c r="C1702" s="52" t="s">
        <v>2318</v>
      </c>
      <c r="D1702" s="55" t="s">
        <v>376</v>
      </c>
    </row>
    <row r="1703" spans="3:4" ht="15" customHeight="1" x14ac:dyDescent="0.25">
      <c r="C1703" s="52" t="s">
        <v>2319</v>
      </c>
      <c r="D1703" s="55" t="s">
        <v>328</v>
      </c>
    </row>
    <row r="1704" spans="3:4" ht="15" customHeight="1" x14ac:dyDescent="0.25">
      <c r="C1704" s="52" t="s">
        <v>2320</v>
      </c>
      <c r="D1704" s="55" t="s">
        <v>1372</v>
      </c>
    </row>
    <row r="1705" spans="3:4" ht="15" customHeight="1" x14ac:dyDescent="0.25">
      <c r="C1705" s="52" t="s">
        <v>2321</v>
      </c>
      <c r="D1705" s="55" t="s">
        <v>813</v>
      </c>
    </row>
    <row r="1706" spans="3:4" ht="15" customHeight="1" x14ac:dyDescent="0.25">
      <c r="C1706" s="52" t="s">
        <v>2322</v>
      </c>
      <c r="D1706" s="55" t="s">
        <v>2323</v>
      </c>
    </row>
    <row r="1707" spans="3:4" ht="15" customHeight="1" x14ac:dyDescent="0.25">
      <c r="C1707" s="52" t="s">
        <v>2324</v>
      </c>
      <c r="D1707" s="55" t="s">
        <v>1146</v>
      </c>
    </row>
    <row r="1708" spans="3:4" ht="15" customHeight="1" x14ac:dyDescent="0.25">
      <c r="C1708" s="52" t="s">
        <v>2325</v>
      </c>
      <c r="D1708" s="55" t="s">
        <v>1277</v>
      </c>
    </row>
    <row r="1709" spans="3:4" ht="15" customHeight="1" x14ac:dyDescent="0.25">
      <c r="C1709" s="52" t="s">
        <v>2326</v>
      </c>
      <c r="D1709" s="55" t="s">
        <v>1688</v>
      </c>
    </row>
    <row r="1710" spans="3:4" ht="15" customHeight="1" x14ac:dyDescent="0.25">
      <c r="C1710" s="52" t="s">
        <v>2327</v>
      </c>
      <c r="D1710" s="55" t="s">
        <v>2328</v>
      </c>
    </row>
    <row r="1711" spans="3:4" ht="15" customHeight="1" x14ac:dyDescent="0.25">
      <c r="C1711" s="52" t="s">
        <v>2329</v>
      </c>
      <c r="D1711" s="55" t="s">
        <v>2330</v>
      </c>
    </row>
    <row r="1712" spans="3:4" ht="15" customHeight="1" x14ac:dyDescent="0.25">
      <c r="C1712" s="52" t="s">
        <v>2331</v>
      </c>
      <c r="D1712" s="55" t="s">
        <v>2332</v>
      </c>
    </row>
    <row r="1713" spans="3:4" ht="15" customHeight="1" x14ac:dyDescent="0.25">
      <c r="C1713" s="52" t="s">
        <v>2333</v>
      </c>
      <c r="D1713" s="55" t="s">
        <v>2334</v>
      </c>
    </row>
    <row r="1714" spans="3:4" ht="15" customHeight="1" x14ac:dyDescent="0.25">
      <c r="C1714" s="52" t="s">
        <v>2335</v>
      </c>
      <c r="D1714" s="55" t="s">
        <v>2336</v>
      </c>
    </row>
    <row r="1715" spans="3:4" ht="15" customHeight="1" x14ac:dyDescent="0.25">
      <c r="C1715" s="52" t="s">
        <v>2337</v>
      </c>
      <c r="D1715" s="55" t="s">
        <v>2228</v>
      </c>
    </row>
    <row r="1716" spans="3:4" ht="15" customHeight="1" x14ac:dyDescent="0.25">
      <c r="C1716" s="52" t="s">
        <v>2338</v>
      </c>
      <c r="D1716" s="55" t="s">
        <v>292</v>
      </c>
    </row>
    <row r="1717" spans="3:4" ht="15" customHeight="1" x14ac:dyDescent="0.25">
      <c r="C1717" s="52" t="s">
        <v>2339</v>
      </c>
      <c r="D1717" s="55" t="s">
        <v>316</v>
      </c>
    </row>
    <row r="1718" spans="3:4" ht="15" customHeight="1" x14ac:dyDescent="0.25">
      <c r="C1718" s="52" t="s">
        <v>2340</v>
      </c>
      <c r="D1718" s="55" t="s">
        <v>458</v>
      </c>
    </row>
    <row r="1719" spans="3:4" ht="15" customHeight="1" x14ac:dyDescent="0.25">
      <c r="C1719" s="52" t="s">
        <v>2341</v>
      </c>
      <c r="D1719" s="55" t="s">
        <v>458</v>
      </c>
    </row>
    <row r="1720" spans="3:4" ht="15" customHeight="1" x14ac:dyDescent="0.25">
      <c r="C1720" s="52" t="s">
        <v>2342</v>
      </c>
      <c r="D1720" s="55" t="s">
        <v>461</v>
      </c>
    </row>
    <row r="1721" spans="3:4" ht="15" customHeight="1" x14ac:dyDescent="0.25">
      <c r="C1721" s="52" t="s">
        <v>2343</v>
      </c>
      <c r="D1721" s="55" t="s">
        <v>463</v>
      </c>
    </row>
    <row r="1722" spans="3:4" ht="15" customHeight="1" x14ac:dyDescent="0.25">
      <c r="C1722" s="52" t="s">
        <v>2344</v>
      </c>
      <c r="D1722" s="55" t="s">
        <v>465</v>
      </c>
    </row>
    <row r="1723" spans="3:4" ht="15" customHeight="1" x14ac:dyDescent="0.25">
      <c r="C1723" s="52" t="s">
        <v>2345</v>
      </c>
      <c r="D1723" s="55" t="s">
        <v>467</v>
      </c>
    </row>
    <row r="1724" spans="3:4" ht="15" customHeight="1" x14ac:dyDescent="0.25">
      <c r="C1724" s="52" t="s">
        <v>2346</v>
      </c>
      <c r="D1724" s="55" t="s">
        <v>469</v>
      </c>
    </row>
    <row r="1725" spans="3:4" ht="15" customHeight="1" x14ac:dyDescent="0.25">
      <c r="C1725" s="52" t="s">
        <v>2347</v>
      </c>
      <c r="D1725" s="55" t="s">
        <v>471</v>
      </c>
    </row>
    <row r="1726" spans="3:4" ht="15" customHeight="1" x14ac:dyDescent="0.25">
      <c r="C1726" s="52" t="s">
        <v>2348</v>
      </c>
      <c r="D1726" s="55" t="s">
        <v>473</v>
      </c>
    </row>
    <row r="1727" spans="3:4" ht="15" customHeight="1" x14ac:dyDescent="0.25">
      <c r="C1727" s="52" t="s">
        <v>2349</v>
      </c>
      <c r="D1727" s="55" t="s">
        <v>473</v>
      </c>
    </row>
    <row r="1728" spans="3:4" ht="15" customHeight="1" x14ac:dyDescent="0.25">
      <c r="C1728" s="52" t="s">
        <v>2350</v>
      </c>
      <c r="D1728" s="55" t="s">
        <v>34</v>
      </c>
    </row>
    <row r="1729" spans="3:4" ht="15" customHeight="1" x14ac:dyDescent="0.25">
      <c r="C1729" s="52" t="s">
        <v>2351</v>
      </c>
      <c r="D1729" s="55" t="s">
        <v>34</v>
      </c>
    </row>
    <row r="1730" spans="3:4" ht="15" customHeight="1" x14ac:dyDescent="0.25">
      <c r="C1730" s="52" t="s">
        <v>2352</v>
      </c>
      <c r="D1730" s="55" t="s">
        <v>378</v>
      </c>
    </row>
    <row r="1731" spans="3:4" ht="15" customHeight="1" x14ac:dyDescent="0.25">
      <c r="C1731" s="52" t="s">
        <v>2353</v>
      </c>
      <c r="D1731" s="55" t="s">
        <v>418</v>
      </c>
    </row>
    <row r="1732" spans="3:4" ht="15" customHeight="1" x14ac:dyDescent="0.25">
      <c r="C1732" s="52" t="s">
        <v>2354</v>
      </c>
      <c r="D1732" s="55" t="s">
        <v>436</v>
      </c>
    </row>
    <row r="1733" spans="3:4" ht="15" customHeight="1" x14ac:dyDescent="0.25">
      <c r="C1733" s="52" t="s">
        <v>2355</v>
      </c>
      <c r="D1733" s="55" t="s">
        <v>300</v>
      </c>
    </row>
    <row r="1734" spans="3:4" ht="15" customHeight="1" x14ac:dyDescent="0.25">
      <c r="C1734" s="52" t="s">
        <v>2356</v>
      </c>
      <c r="D1734" s="55" t="s">
        <v>388</v>
      </c>
    </row>
    <row r="1735" spans="3:4" ht="15" customHeight="1" x14ac:dyDescent="0.25">
      <c r="C1735" s="52" t="s">
        <v>2357</v>
      </c>
      <c r="D1735" s="55" t="s">
        <v>444</v>
      </c>
    </row>
    <row r="1736" spans="3:4" ht="15" customHeight="1" x14ac:dyDescent="0.25">
      <c r="C1736" s="52" t="s">
        <v>2358</v>
      </c>
      <c r="D1736" s="55" t="s">
        <v>312</v>
      </c>
    </row>
    <row r="1737" spans="3:4" ht="15" customHeight="1" x14ac:dyDescent="0.25">
      <c r="C1737" s="52" t="s">
        <v>2359</v>
      </c>
      <c r="D1737" s="55" t="s">
        <v>412</v>
      </c>
    </row>
    <row r="1738" spans="3:4" ht="15" customHeight="1" x14ac:dyDescent="0.25">
      <c r="C1738" s="52" t="s">
        <v>2360</v>
      </c>
      <c r="D1738" s="55" t="s">
        <v>551</v>
      </c>
    </row>
    <row r="1739" spans="3:4" ht="15" customHeight="1" x14ac:dyDescent="0.25">
      <c r="C1739" s="52" t="s">
        <v>2361</v>
      </c>
      <c r="D1739" s="55" t="s">
        <v>454</v>
      </c>
    </row>
    <row r="1740" spans="3:4" ht="15" customHeight="1" x14ac:dyDescent="0.25">
      <c r="C1740" s="52" t="s">
        <v>2362</v>
      </c>
      <c r="D1740" s="55" t="s">
        <v>298</v>
      </c>
    </row>
    <row r="1741" spans="3:4" ht="15" customHeight="1" x14ac:dyDescent="0.25">
      <c r="C1741" s="52" t="s">
        <v>2363</v>
      </c>
      <c r="D1741" s="55" t="s">
        <v>446</v>
      </c>
    </row>
    <row r="1742" spans="3:4" ht="15" customHeight="1" x14ac:dyDescent="0.25">
      <c r="C1742" s="52" t="s">
        <v>2364</v>
      </c>
      <c r="D1742" s="55" t="s">
        <v>380</v>
      </c>
    </row>
    <row r="1743" spans="3:4" ht="15" customHeight="1" x14ac:dyDescent="0.25">
      <c r="C1743" s="52" t="s">
        <v>2365</v>
      </c>
      <c r="D1743" s="55" t="s">
        <v>362</v>
      </c>
    </row>
    <row r="1744" spans="3:4" ht="15" customHeight="1" x14ac:dyDescent="0.25">
      <c r="C1744" s="52" t="s">
        <v>2366</v>
      </c>
      <c r="D1744" s="55" t="s">
        <v>354</v>
      </c>
    </row>
    <row r="1745" spans="3:4" ht="15" customHeight="1" x14ac:dyDescent="0.25">
      <c r="C1745" s="52" t="s">
        <v>2367</v>
      </c>
      <c r="D1745" s="55" t="s">
        <v>392</v>
      </c>
    </row>
    <row r="1746" spans="3:4" ht="15" customHeight="1" x14ac:dyDescent="0.25">
      <c r="C1746" s="52" t="s">
        <v>2368</v>
      </c>
      <c r="D1746" s="55" t="s">
        <v>442</v>
      </c>
    </row>
    <row r="1747" spans="3:4" ht="15" customHeight="1" x14ac:dyDescent="0.25">
      <c r="C1747" s="52" t="s">
        <v>2369</v>
      </c>
      <c r="D1747" s="55" t="s">
        <v>2370</v>
      </c>
    </row>
    <row r="1748" spans="3:4" ht="15" customHeight="1" x14ac:dyDescent="0.25">
      <c r="C1748" s="52" t="s">
        <v>2371</v>
      </c>
      <c r="D1748" s="55" t="s">
        <v>970</v>
      </c>
    </row>
    <row r="1749" spans="3:4" ht="15" customHeight="1" x14ac:dyDescent="0.25">
      <c r="C1749" s="52" t="s">
        <v>2372</v>
      </c>
      <c r="D1749" s="55" t="s">
        <v>479</v>
      </c>
    </row>
    <row r="1750" spans="3:4" ht="15" customHeight="1" x14ac:dyDescent="0.25">
      <c r="C1750" s="52" t="s">
        <v>2373</v>
      </c>
      <c r="D1750" s="55" t="s">
        <v>642</v>
      </c>
    </row>
    <row r="1751" spans="3:4" ht="15" customHeight="1" x14ac:dyDescent="0.25">
      <c r="C1751" s="52" t="s">
        <v>2374</v>
      </c>
      <c r="D1751" s="55" t="s">
        <v>526</v>
      </c>
    </row>
    <row r="1752" spans="3:4" ht="15" customHeight="1" x14ac:dyDescent="0.25">
      <c r="C1752" s="52" t="s">
        <v>2375</v>
      </c>
      <c r="D1752" s="55" t="s">
        <v>507</v>
      </c>
    </row>
    <row r="1753" spans="3:4" ht="15" customHeight="1" x14ac:dyDescent="0.25">
      <c r="C1753" s="52" t="s">
        <v>2376</v>
      </c>
      <c r="D1753" s="55" t="s">
        <v>368</v>
      </c>
    </row>
    <row r="1754" spans="3:4" ht="15" customHeight="1" x14ac:dyDescent="0.25">
      <c r="C1754" s="52" t="s">
        <v>2377</v>
      </c>
      <c r="D1754" s="55" t="s">
        <v>320</v>
      </c>
    </row>
    <row r="1755" spans="3:4" ht="15" customHeight="1" x14ac:dyDescent="0.25">
      <c r="C1755" s="52" t="s">
        <v>2378</v>
      </c>
      <c r="D1755" s="55" t="s">
        <v>406</v>
      </c>
    </row>
    <row r="1756" spans="3:4" ht="15" customHeight="1" x14ac:dyDescent="0.25">
      <c r="C1756" s="52" t="s">
        <v>2379</v>
      </c>
      <c r="D1756" s="55" t="s">
        <v>742</v>
      </c>
    </row>
    <row r="1757" spans="3:4" ht="15" customHeight="1" x14ac:dyDescent="0.25">
      <c r="C1757" s="52" t="s">
        <v>2380</v>
      </c>
      <c r="D1757" s="55" t="s">
        <v>326</v>
      </c>
    </row>
    <row r="1758" spans="3:4" ht="15" customHeight="1" x14ac:dyDescent="0.25">
      <c r="C1758" s="52" t="s">
        <v>2381</v>
      </c>
      <c r="D1758" s="55" t="s">
        <v>294</v>
      </c>
    </row>
    <row r="1759" spans="3:4" ht="15" customHeight="1" x14ac:dyDescent="0.25">
      <c r="C1759" s="52" t="s">
        <v>2382</v>
      </c>
      <c r="D1759" s="55" t="s">
        <v>750</v>
      </c>
    </row>
    <row r="1760" spans="3:4" ht="15" customHeight="1" x14ac:dyDescent="0.25">
      <c r="C1760" s="52" t="s">
        <v>2383</v>
      </c>
      <c r="D1760" s="55" t="s">
        <v>324</v>
      </c>
    </row>
    <row r="1761" spans="3:4" ht="15" customHeight="1" x14ac:dyDescent="0.25">
      <c r="C1761" s="52" t="s">
        <v>2384</v>
      </c>
      <c r="D1761" s="55" t="s">
        <v>350</v>
      </c>
    </row>
    <row r="1762" spans="3:4" ht="15" customHeight="1" x14ac:dyDescent="0.25">
      <c r="C1762" s="52" t="s">
        <v>2385</v>
      </c>
      <c r="D1762" s="55" t="s">
        <v>304</v>
      </c>
    </row>
    <row r="1763" spans="3:4" ht="15" customHeight="1" x14ac:dyDescent="0.25">
      <c r="C1763" s="52" t="s">
        <v>2386</v>
      </c>
      <c r="D1763" s="55" t="s">
        <v>352</v>
      </c>
    </row>
    <row r="1764" spans="3:4" ht="15" customHeight="1" x14ac:dyDescent="0.25">
      <c r="C1764" s="52" t="s">
        <v>2387</v>
      </c>
      <c r="D1764" s="55" t="s">
        <v>330</v>
      </c>
    </row>
    <row r="1765" spans="3:4" ht="15" customHeight="1" x14ac:dyDescent="0.25">
      <c r="C1765" s="52" t="s">
        <v>2388</v>
      </c>
      <c r="D1765" s="55" t="s">
        <v>318</v>
      </c>
    </row>
    <row r="1766" spans="3:4" ht="15" customHeight="1" x14ac:dyDescent="0.25">
      <c r="C1766" s="52" t="s">
        <v>2389</v>
      </c>
      <c r="D1766" s="55" t="s">
        <v>637</v>
      </c>
    </row>
    <row r="1767" spans="3:4" ht="15" customHeight="1" x14ac:dyDescent="0.25">
      <c r="C1767" s="52" t="s">
        <v>2390</v>
      </c>
      <c r="D1767" s="55" t="s">
        <v>1941</v>
      </c>
    </row>
    <row r="1768" spans="3:4" ht="15" customHeight="1" x14ac:dyDescent="0.25">
      <c r="C1768" s="52" t="s">
        <v>2391</v>
      </c>
      <c r="D1768" s="55" t="s">
        <v>514</v>
      </c>
    </row>
    <row r="1769" spans="3:4" ht="15" customHeight="1" x14ac:dyDescent="0.25">
      <c r="C1769" s="52" t="s">
        <v>2392</v>
      </c>
      <c r="D1769" s="55" t="s">
        <v>404</v>
      </c>
    </row>
    <row r="1770" spans="3:4" ht="15" customHeight="1" x14ac:dyDescent="0.25">
      <c r="C1770" s="52" t="s">
        <v>2393</v>
      </c>
      <c r="D1770" s="55" t="s">
        <v>428</v>
      </c>
    </row>
    <row r="1771" spans="3:4" ht="15" customHeight="1" x14ac:dyDescent="0.25">
      <c r="C1771" s="52" t="s">
        <v>2394</v>
      </c>
      <c r="D1771" s="55" t="s">
        <v>773</v>
      </c>
    </row>
    <row r="1772" spans="3:4" ht="15" customHeight="1" x14ac:dyDescent="0.25">
      <c r="C1772" s="52" t="s">
        <v>2395</v>
      </c>
      <c r="D1772" s="55" t="s">
        <v>989</v>
      </c>
    </row>
    <row r="1773" spans="3:4" ht="15" customHeight="1" x14ac:dyDescent="0.25">
      <c r="C1773" s="52" t="s">
        <v>2396</v>
      </c>
      <c r="D1773" s="55" t="s">
        <v>340</v>
      </c>
    </row>
    <row r="1774" spans="3:4" ht="15" customHeight="1" x14ac:dyDescent="0.25">
      <c r="C1774" s="52" t="s">
        <v>2397</v>
      </c>
      <c r="D1774" s="55" t="s">
        <v>538</v>
      </c>
    </row>
    <row r="1775" spans="3:4" ht="15" customHeight="1" x14ac:dyDescent="0.25">
      <c r="C1775" s="52" t="s">
        <v>2398</v>
      </c>
      <c r="D1775" s="55" t="s">
        <v>872</v>
      </c>
    </row>
    <row r="1776" spans="3:4" ht="15" customHeight="1" x14ac:dyDescent="0.25">
      <c r="C1776" s="52" t="s">
        <v>2399</v>
      </c>
      <c r="D1776" s="55" t="s">
        <v>497</v>
      </c>
    </row>
    <row r="1777" spans="3:4" ht="15" customHeight="1" x14ac:dyDescent="0.25">
      <c r="C1777" s="52" t="s">
        <v>2400</v>
      </c>
      <c r="D1777" s="55" t="s">
        <v>579</v>
      </c>
    </row>
    <row r="1778" spans="3:4" ht="15" customHeight="1" x14ac:dyDescent="0.25">
      <c r="C1778" s="52" t="s">
        <v>2401</v>
      </c>
      <c r="D1778" s="55" t="s">
        <v>2402</v>
      </c>
    </row>
    <row r="1779" spans="3:4" ht="15" customHeight="1" x14ac:dyDescent="0.25">
      <c r="C1779" s="52" t="s">
        <v>2403</v>
      </c>
      <c r="D1779" s="55" t="s">
        <v>532</v>
      </c>
    </row>
    <row r="1780" spans="3:4" ht="15" customHeight="1" x14ac:dyDescent="0.25">
      <c r="C1780" s="52" t="s">
        <v>2404</v>
      </c>
      <c r="D1780" s="55" t="s">
        <v>344</v>
      </c>
    </row>
    <row r="1781" spans="3:4" ht="15" customHeight="1" x14ac:dyDescent="0.25">
      <c r="C1781" s="52" t="s">
        <v>2405</v>
      </c>
      <c r="D1781" s="55" t="s">
        <v>432</v>
      </c>
    </row>
    <row r="1782" spans="3:4" ht="15" customHeight="1" x14ac:dyDescent="0.25">
      <c r="C1782" s="52" t="s">
        <v>2406</v>
      </c>
      <c r="D1782" s="55" t="s">
        <v>400</v>
      </c>
    </row>
    <row r="1783" spans="3:4" ht="15" customHeight="1" x14ac:dyDescent="0.25">
      <c r="C1783" s="52" t="s">
        <v>2407</v>
      </c>
      <c r="D1783" s="55" t="s">
        <v>322</v>
      </c>
    </row>
    <row r="1784" spans="3:4" ht="15" customHeight="1" x14ac:dyDescent="0.25">
      <c r="C1784" s="52" t="s">
        <v>2408</v>
      </c>
      <c r="D1784" s="55" t="s">
        <v>386</v>
      </c>
    </row>
    <row r="1785" spans="3:4" ht="15" customHeight="1" x14ac:dyDescent="0.25">
      <c r="C1785" s="52" t="s">
        <v>2409</v>
      </c>
      <c r="D1785" s="55" t="s">
        <v>306</v>
      </c>
    </row>
    <row r="1786" spans="3:4" ht="15" customHeight="1" x14ac:dyDescent="0.25">
      <c r="C1786" s="52" t="s">
        <v>2410</v>
      </c>
      <c r="D1786" s="55" t="s">
        <v>310</v>
      </c>
    </row>
    <row r="1787" spans="3:4" ht="15" customHeight="1" x14ac:dyDescent="0.25">
      <c r="C1787" s="52" t="s">
        <v>2411</v>
      </c>
      <c r="D1787" s="55" t="s">
        <v>1009</v>
      </c>
    </row>
    <row r="1788" spans="3:4" ht="15" customHeight="1" x14ac:dyDescent="0.25">
      <c r="C1788" s="52" t="s">
        <v>2412</v>
      </c>
      <c r="D1788" s="55" t="s">
        <v>366</v>
      </c>
    </row>
    <row r="1789" spans="3:4" ht="15" customHeight="1" x14ac:dyDescent="0.25">
      <c r="C1789" s="52" t="s">
        <v>2413</v>
      </c>
      <c r="D1789" s="55" t="s">
        <v>364</v>
      </c>
    </row>
    <row r="1790" spans="3:4" ht="15" customHeight="1" x14ac:dyDescent="0.25">
      <c r="C1790" s="52" t="s">
        <v>2414</v>
      </c>
      <c r="D1790" s="55" t="s">
        <v>438</v>
      </c>
    </row>
    <row r="1791" spans="3:4" ht="15" customHeight="1" x14ac:dyDescent="0.25">
      <c r="C1791" s="52" t="s">
        <v>2415</v>
      </c>
      <c r="D1791" s="55" t="s">
        <v>398</v>
      </c>
    </row>
    <row r="1792" spans="3:4" ht="15" customHeight="1" x14ac:dyDescent="0.25">
      <c r="C1792" s="52" t="s">
        <v>2416</v>
      </c>
      <c r="D1792" s="55" t="s">
        <v>314</v>
      </c>
    </row>
    <row r="1793" spans="3:4" ht="15" customHeight="1" x14ac:dyDescent="0.25">
      <c r="C1793" s="52" t="s">
        <v>2417</v>
      </c>
      <c r="D1793" s="55" t="s">
        <v>484</v>
      </c>
    </row>
    <row r="1794" spans="3:4" ht="15" customHeight="1" x14ac:dyDescent="0.25">
      <c r="C1794" s="52" t="s">
        <v>2418</v>
      </c>
      <c r="D1794" s="55" t="s">
        <v>573</v>
      </c>
    </row>
    <row r="1795" spans="3:4" ht="15" customHeight="1" x14ac:dyDescent="0.25">
      <c r="C1795" s="52" t="s">
        <v>2419</v>
      </c>
      <c r="D1795" s="55" t="s">
        <v>1462</v>
      </c>
    </row>
    <row r="1796" spans="3:4" ht="15" customHeight="1" x14ac:dyDescent="0.25">
      <c r="C1796" s="52" t="s">
        <v>2420</v>
      </c>
      <c r="D1796" s="55" t="s">
        <v>518</v>
      </c>
    </row>
    <row r="1797" spans="3:4" ht="15" customHeight="1" x14ac:dyDescent="0.25">
      <c r="C1797" s="52" t="s">
        <v>2421</v>
      </c>
      <c r="D1797" s="55" t="s">
        <v>1466</v>
      </c>
    </row>
    <row r="1798" spans="3:4" ht="15" customHeight="1" x14ac:dyDescent="0.25">
      <c r="C1798" s="52" t="s">
        <v>2422</v>
      </c>
      <c r="D1798" s="55" t="s">
        <v>588</v>
      </c>
    </row>
    <row r="1799" spans="3:4" ht="15" customHeight="1" x14ac:dyDescent="0.25">
      <c r="C1799" s="52" t="s">
        <v>2423</v>
      </c>
      <c r="D1799" s="55" t="s">
        <v>396</v>
      </c>
    </row>
    <row r="1800" spans="3:4" ht="15" customHeight="1" x14ac:dyDescent="0.25">
      <c r="C1800" s="52" t="s">
        <v>2424</v>
      </c>
      <c r="D1800" s="55" t="s">
        <v>904</v>
      </c>
    </row>
    <row r="1801" spans="3:4" ht="15" customHeight="1" x14ac:dyDescent="0.25">
      <c r="C1801" s="52" t="s">
        <v>2425</v>
      </c>
      <c r="D1801" s="55" t="s">
        <v>2426</v>
      </c>
    </row>
    <row r="1802" spans="3:4" ht="15" customHeight="1" x14ac:dyDescent="0.25">
      <c r="C1802" s="52" t="s">
        <v>2427</v>
      </c>
      <c r="D1802" s="55" t="s">
        <v>2428</v>
      </c>
    </row>
    <row r="1803" spans="3:4" ht="15" customHeight="1" x14ac:dyDescent="0.25">
      <c r="C1803" s="52" t="s">
        <v>2429</v>
      </c>
      <c r="D1803" s="55" t="s">
        <v>1277</v>
      </c>
    </row>
    <row r="1804" spans="3:4" ht="15" customHeight="1" x14ac:dyDescent="0.25">
      <c r="C1804" s="52" t="s">
        <v>2430</v>
      </c>
      <c r="D1804" s="55" t="s">
        <v>910</v>
      </c>
    </row>
    <row r="1805" spans="3:4" ht="15" customHeight="1" x14ac:dyDescent="0.25">
      <c r="C1805" s="52" t="s">
        <v>2431</v>
      </c>
      <c r="D1805" s="55" t="s">
        <v>2432</v>
      </c>
    </row>
    <row r="1806" spans="3:4" ht="15" customHeight="1" x14ac:dyDescent="0.25">
      <c r="C1806" s="52" t="s">
        <v>2433</v>
      </c>
      <c r="D1806" s="55" t="s">
        <v>2330</v>
      </c>
    </row>
    <row r="1807" spans="3:4" ht="15" customHeight="1" x14ac:dyDescent="0.25">
      <c r="C1807" s="52" t="s">
        <v>2434</v>
      </c>
      <c r="D1807" s="55" t="s">
        <v>2435</v>
      </c>
    </row>
    <row r="1808" spans="3:4" ht="15" customHeight="1" x14ac:dyDescent="0.25">
      <c r="C1808" s="52" t="s">
        <v>2436</v>
      </c>
      <c r="D1808" s="55" t="s">
        <v>2437</v>
      </c>
    </row>
    <row r="1809" spans="3:4" ht="15" customHeight="1" x14ac:dyDescent="0.25">
      <c r="C1809" s="52" t="s">
        <v>2438</v>
      </c>
      <c r="D1809" s="55" t="s">
        <v>2439</v>
      </c>
    </row>
    <row r="1810" spans="3:4" ht="15" customHeight="1" x14ac:dyDescent="0.25">
      <c r="C1810" s="52" t="s">
        <v>2440</v>
      </c>
      <c r="D1810" s="55" t="s">
        <v>452</v>
      </c>
    </row>
    <row r="1811" spans="3:4" ht="15" customHeight="1" x14ac:dyDescent="0.25">
      <c r="C1811" s="52" t="s">
        <v>2441</v>
      </c>
      <c r="D1811" s="55" t="s">
        <v>316</v>
      </c>
    </row>
    <row r="1812" spans="3:4" ht="15" customHeight="1" x14ac:dyDescent="0.25">
      <c r="C1812" s="52" t="s">
        <v>2442</v>
      </c>
      <c r="D1812" s="55" t="s">
        <v>356</v>
      </c>
    </row>
    <row r="1813" spans="3:4" ht="15" customHeight="1" x14ac:dyDescent="0.25">
      <c r="C1813" s="52" t="s">
        <v>2443</v>
      </c>
      <c r="D1813" s="55" t="s">
        <v>571</v>
      </c>
    </row>
    <row r="1814" spans="3:4" ht="15" customHeight="1" x14ac:dyDescent="0.25">
      <c r="C1814" s="52" t="s">
        <v>2444</v>
      </c>
      <c r="D1814" s="55" t="s">
        <v>458</v>
      </c>
    </row>
    <row r="1815" spans="3:4" ht="15" customHeight="1" x14ac:dyDescent="0.25">
      <c r="C1815" s="52" t="s">
        <v>2445</v>
      </c>
      <c r="D1815" s="55" t="s">
        <v>458</v>
      </c>
    </row>
    <row r="1816" spans="3:4" ht="15" customHeight="1" x14ac:dyDescent="0.25">
      <c r="C1816" s="52" t="s">
        <v>2446</v>
      </c>
      <c r="D1816" s="55" t="s">
        <v>461</v>
      </c>
    </row>
    <row r="1817" spans="3:4" ht="15" customHeight="1" x14ac:dyDescent="0.25">
      <c r="C1817" s="52" t="s">
        <v>2447</v>
      </c>
      <c r="D1817" s="55" t="s">
        <v>463</v>
      </c>
    </row>
    <row r="1818" spans="3:4" ht="15" customHeight="1" x14ac:dyDescent="0.25">
      <c r="C1818" s="52" t="s">
        <v>2448</v>
      </c>
      <c r="D1818" s="55" t="s">
        <v>465</v>
      </c>
    </row>
    <row r="1819" spans="3:4" ht="15" customHeight="1" x14ac:dyDescent="0.25">
      <c r="C1819" s="52" t="s">
        <v>2449</v>
      </c>
      <c r="D1819" s="55" t="s">
        <v>467</v>
      </c>
    </row>
    <row r="1820" spans="3:4" ht="15" customHeight="1" x14ac:dyDescent="0.25">
      <c r="C1820" s="52" t="s">
        <v>2450</v>
      </c>
      <c r="D1820" s="55" t="s">
        <v>469</v>
      </c>
    </row>
    <row r="1821" spans="3:4" ht="15" customHeight="1" x14ac:dyDescent="0.25">
      <c r="C1821" s="52" t="s">
        <v>2451</v>
      </c>
      <c r="D1821" s="55" t="s">
        <v>471</v>
      </c>
    </row>
    <row r="1822" spans="3:4" ht="15" customHeight="1" x14ac:dyDescent="0.25">
      <c r="C1822" s="52" t="s">
        <v>2452</v>
      </c>
      <c r="D1822" s="55" t="s">
        <v>473</v>
      </c>
    </row>
    <row r="1823" spans="3:4" ht="15" customHeight="1" x14ac:dyDescent="0.25">
      <c r="C1823" s="52" t="s">
        <v>2453</v>
      </c>
      <c r="D1823" s="55" t="s">
        <v>473</v>
      </c>
    </row>
    <row r="1824" spans="3:4" ht="15" customHeight="1" x14ac:dyDescent="0.25">
      <c r="C1824" s="52" t="s">
        <v>2454</v>
      </c>
      <c r="D1824" s="55" t="s">
        <v>34</v>
      </c>
    </row>
    <row r="1825" spans="3:4" ht="15" customHeight="1" x14ac:dyDescent="0.25">
      <c r="C1825" s="52" t="s">
        <v>2455</v>
      </c>
      <c r="D1825" s="55" t="s">
        <v>34</v>
      </c>
    </row>
    <row r="1826" spans="3:4" ht="15" customHeight="1" x14ac:dyDescent="0.25">
      <c r="C1826" s="52" t="s">
        <v>2456</v>
      </c>
      <c r="D1826" s="55" t="s">
        <v>551</v>
      </c>
    </row>
    <row r="1827" spans="3:4" ht="15" customHeight="1" x14ac:dyDescent="0.25">
      <c r="C1827" s="52" t="s">
        <v>2457</v>
      </c>
      <c r="D1827" s="55" t="s">
        <v>454</v>
      </c>
    </row>
    <row r="1828" spans="3:4" ht="15" customHeight="1" x14ac:dyDescent="0.25">
      <c r="C1828" s="52" t="s">
        <v>2458</v>
      </c>
      <c r="D1828" s="55" t="s">
        <v>302</v>
      </c>
    </row>
    <row r="1829" spans="3:4" ht="15" customHeight="1" x14ac:dyDescent="0.25">
      <c r="C1829" s="52" t="s">
        <v>2459</v>
      </c>
      <c r="D1829" s="55" t="s">
        <v>450</v>
      </c>
    </row>
    <row r="1830" spans="3:4" ht="15" customHeight="1" x14ac:dyDescent="0.25">
      <c r="C1830" s="52" t="s">
        <v>2460</v>
      </c>
      <c r="D1830" s="55" t="s">
        <v>1025</v>
      </c>
    </row>
    <row r="1831" spans="3:4" ht="15" customHeight="1" x14ac:dyDescent="0.25">
      <c r="C1831" s="52" t="s">
        <v>2461</v>
      </c>
      <c r="D1831" s="55" t="s">
        <v>564</v>
      </c>
    </row>
    <row r="1832" spans="3:4" ht="15" customHeight="1" x14ac:dyDescent="0.25">
      <c r="C1832" s="52" t="s">
        <v>2462</v>
      </c>
      <c r="D1832" s="55" t="s">
        <v>380</v>
      </c>
    </row>
    <row r="1833" spans="3:4" ht="15" customHeight="1" x14ac:dyDescent="0.25">
      <c r="C1833" s="52" t="s">
        <v>2463</v>
      </c>
      <c r="D1833" s="55" t="s">
        <v>354</v>
      </c>
    </row>
    <row r="1834" spans="3:4" ht="15" customHeight="1" x14ac:dyDescent="0.25">
      <c r="C1834" s="52" t="s">
        <v>2464</v>
      </c>
      <c r="D1834" s="55" t="s">
        <v>392</v>
      </c>
    </row>
    <row r="1835" spans="3:4" ht="15" customHeight="1" x14ac:dyDescent="0.25">
      <c r="C1835" s="52" t="s">
        <v>2465</v>
      </c>
      <c r="D1835" s="55" t="s">
        <v>1921</v>
      </c>
    </row>
    <row r="1836" spans="3:4" ht="15" customHeight="1" x14ac:dyDescent="0.25">
      <c r="C1836" s="52" t="s">
        <v>2466</v>
      </c>
      <c r="D1836" s="55" t="s">
        <v>442</v>
      </c>
    </row>
    <row r="1837" spans="3:4" ht="15" customHeight="1" x14ac:dyDescent="0.25">
      <c r="C1837" s="52" t="s">
        <v>2467</v>
      </c>
      <c r="D1837" s="55" t="s">
        <v>1923</v>
      </c>
    </row>
    <row r="1838" spans="3:4" ht="15" customHeight="1" x14ac:dyDescent="0.25">
      <c r="C1838" s="52" t="s">
        <v>2468</v>
      </c>
      <c r="D1838" s="55" t="s">
        <v>849</v>
      </c>
    </row>
    <row r="1839" spans="3:4" ht="15" customHeight="1" x14ac:dyDescent="0.25">
      <c r="C1839" s="52" t="s">
        <v>2469</v>
      </c>
      <c r="D1839" s="55" t="s">
        <v>512</v>
      </c>
    </row>
    <row r="1840" spans="3:4" ht="15" customHeight="1" x14ac:dyDescent="0.25">
      <c r="C1840" s="52" t="s">
        <v>2470</v>
      </c>
      <c r="D1840" s="55" t="s">
        <v>2471</v>
      </c>
    </row>
    <row r="1841" spans="3:4" ht="15" customHeight="1" x14ac:dyDescent="0.25">
      <c r="C1841" s="52" t="s">
        <v>2472</v>
      </c>
      <c r="D1841" s="55" t="s">
        <v>970</v>
      </c>
    </row>
    <row r="1842" spans="3:4" ht="15" customHeight="1" x14ac:dyDescent="0.25">
      <c r="C1842" s="52" t="s">
        <v>2473</v>
      </c>
      <c r="D1842" s="55" t="s">
        <v>479</v>
      </c>
    </row>
    <row r="1843" spans="3:4" ht="15" customHeight="1" x14ac:dyDescent="0.25">
      <c r="C1843" s="52" t="s">
        <v>2474</v>
      </c>
      <c r="D1843" s="55" t="s">
        <v>523</v>
      </c>
    </row>
    <row r="1844" spans="3:4" ht="15" customHeight="1" x14ac:dyDescent="0.25">
      <c r="C1844" s="52" t="s">
        <v>2475</v>
      </c>
      <c r="D1844" s="55" t="s">
        <v>642</v>
      </c>
    </row>
    <row r="1845" spans="3:4" ht="15" customHeight="1" x14ac:dyDescent="0.25">
      <c r="C1845" s="52" t="s">
        <v>2476</v>
      </c>
      <c r="D1845" s="55" t="s">
        <v>526</v>
      </c>
    </row>
    <row r="1846" spans="3:4" ht="15" customHeight="1" x14ac:dyDescent="0.25">
      <c r="C1846" s="52" t="s">
        <v>2477</v>
      </c>
      <c r="D1846" s="55" t="s">
        <v>320</v>
      </c>
    </row>
    <row r="1847" spans="3:4" ht="15" customHeight="1" x14ac:dyDescent="0.25">
      <c r="C1847" s="52" t="s">
        <v>2478</v>
      </c>
      <c r="D1847" s="55" t="s">
        <v>290</v>
      </c>
    </row>
    <row r="1848" spans="3:4" ht="15" customHeight="1" x14ac:dyDescent="0.25">
      <c r="C1848" s="52" t="s">
        <v>2479</v>
      </c>
      <c r="D1848" s="55" t="s">
        <v>406</v>
      </c>
    </row>
    <row r="1849" spans="3:4" ht="15" customHeight="1" x14ac:dyDescent="0.25">
      <c r="C1849" s="52" t="s">
        <v>2480</v>
      </c>
      <c r="D1849" s="55" t="s">
        <v>742</v>
      </c>
    </row>
    <row r="1850" spans="3:4" ht="15" customHeight="1" x14ac:dyDescent="0.25">
      <c r="C1850" s="52" t="s">
        <v>2481</v>
      </c>
      <c r="D1850" s="55" t="s">
        <v>326</v>
      </c>
    </row>
    <row r="1851" spans="3:4" ht="15" customHeight="1" x14ac:dyDescent="0.25">
      <c r="C1851" s="52" t="s">
        <v>2482</v>
      </c>
      <c r="D1851" s="55" t="s">
        <v>510</v>
      </c>
    </row>
    <row r="1852" spans="3:4" ht="15" customHeight="1" x14ac:dyDescent="0.25">
      <c r="C1852" s="52" t="s">
        <v>2483</v>
      </c>
      <c r="D1852" s="55" t="s">
        <v>750</v>
      </c>
    </row>
    <row r="1853" spans="3:4" ht="15" customHeight="1" x14ac:dyDescent="0.25">
      <c r="C1853" s="52" t="s">
        <v>2484</v>
      </c>
      <c r="D1853" s="55" t="s">
        <v>1423</v>
      </c>
    </row>
    <row r="1854" spans="3:4" ht="15" customHeight="1" x14ac:dyDescent="0.25">
      <c r="C1854" s="52" t="s">
        <v>2485</v>
      </c>
      <c r="D1854" s="55" t="s">
        <v>324</v>
      </c>
    </row>
    <row r="1855" spans="3:4" ht="15" customHeight="1" x14ac:dyDescent="0.25">
      <c r="C1855" s="52" t="s">
        <v>2486</v>
      </c>
      <c r="D1855" s="55" t="s">
        <v>342</v>
      </c>
    </row>
    <row r="1856" spans="3:4" ht="15" customHeight="1" x14ac:dyDescent="0.25">
      <c r="C1856" s="52" t="s">
        <v>2487</v>
      </c>
      <c r="D1856" s="55" t="s">
        <v>304</v>
      </c>
    </row>
    <row r="1857" spans="3:4" ht="15" customHeight="1" x14ac:dyDescent="0.25">
      <c r="C1857" s="52" t="s">
        <v>2488</v>
      </c>
      <c r="D1857" s="55" t="s">
        <v>422</v>
      </c>
    </row>
    <row r="1858" spans="3:4" ht="15" customHeight="1" x14ac:dyDescent="0.25">
      <c r="C1858" s="52" t="s">
        <v>2489</v>
      </c>
      <c r="D1858" s="55" t="s">
        <v>352</v>
      </c>
    </row>
    <row r="1859" spans="3:4" ht="15" customHeight="1" x14ac:dyDescent="0.25">
      <c r="C1859" s="52" t="s">
        <v>2490</v>
      </c>
      <c r="D1859" s="55" t="s">
        <v>623</v>
      </c>
    </row>
    <row r="1860" spans="3:4" ht="15" customHeight="1" x14ac:dyDescent="0.25">
      <c r="C1860" s="52" t="s">
        <v>2491</v>
      </c>
      <c r="D1860" s="55" t="s">
        <v>516</v>
      </c>
    </row>
    <row r="1861" spans="3:4" ht="15" customHeight="1" x14ac:dyDescent="0.25">
      <c r="C1861" s="52" t="s">
        <v>2492</v>
      </c>
      <c r="D1861" s="55" t="s">
        <v>1337</v>
      </c>
    </row>
    <row r="1862" spans="3:4" ht="15" customHeight="1" x14ac:dyDescent="0.25">
      <c r="C1862" s="52" t="s">
        <v>2493</v>
      </c>
      <c r="D1862" s="55" t="s">
        <v>593</v>
      </c>
    </row>
    <row r="1863" spans="3:4" ht="15" customHeight="1" x14ac:dyDescent="0.25">
      <c r="C1863" s="52" t="s">
        <v>2494</v>
      </c>
      <c r="D1863" s="55" t="s">
        <v>2495</v>
      </c>
    </row>
    <row r="1864" spans="3:4" ht="15" customHeight="1" x14ac:dyDescent="0.25">
      <c r="C1864" s="52" t="s">
        <v>2496</v>
      </c>
      <c r="D1864" s="55" t="s">
        <v>538</v>
      </c>
    </row>
    <row r="1865" spans="3:4" ht="15" customHeight="1" x14ac:dyDescent="0.25">
      <c r="C1865" s="52" t="s">
        <v>2497</v>
      </c>
      <c r="D1865" s="55" t="s">
        <v>688</v>
      </c>
    </row>
    <row r="1866" spans="3:4" ht="15" customHeight="1" x14ac:dyDescent="0.25">
      <c r="C1866" s="52" t="s">
        <v>2498</v>
      </c>
      <c r="D1866" s="55" t="s">
        <v>448</v>
      </c>
    </row>
    <row r="1867" spans="3:4" ht="15" customHeight="1" x14ac:dyDescent="0.25">
      <c r="C1867" s="52" t="s">
        <v>2499</v>
      </c>
      <c r="D1867" s="55" t="s">
        <v>482</v>
      </c>
    </row>
    <row r="1868" spans="3:4" ht="15" customHeight="1" x14ac:dyDescent="0.25">
      <c r="C1868" s="52" t="s">
        <v>2500</v>
      </c>
      <c r="D1868" s="55" t="s">
        <v>348</v>
      </c>
    </row>
    <row r="1869" spans="3:4" ht="15" customHeight="1" x14ac:dyDescent="0.25">
      <c r="C1869" s="52" t="s">
        <v>2501</v>
      </c>
      <c r="D1869" s="55" t="s">
        <v>497</v>
      </c>
    </row>
    <row r="1870" spans="3:4" ht="15" customHeight="1" x14ac:dyDescent="0.25">
      <c r="C1870" s="52" t="s">
        <v>2502</v>
      </c>
      <c r="D1870" s="55" t="s">
        <v>336</v>
      </c>
    </row>
    <row r="1871" spans="3:4" ht="15" customHeight="1" x14ac:dyDescent="0.25">
      <c r="C1871" s="52" t="s">
        <v>2503</v>
      </c>
      <c r="D1871" s="55" t="s">
        <v>2504</v>
      </c>
    </row>
    <row r="1872" spans="3:4" ht="15" customHeight="1" x14ac:dyDescent="0.25">
      <c r="C1872" s="52" t="s">
        <v>2505</v>
      </c>
      <c r="D1872" s="55" t="s">
        <v>700</v>
      </c>
    </row>
    <row r="1873" spans="3:4" ht="15" customHeight="1" x14ac:dyDescent="0.25">
      <c r="C1873" s="52" t="s">
        <v>2506</v>
      </c>
      <c r="D1873" s="55" t="s">
        <v>1000</v>
      </c>
    </row>
    <row r="1874" spans="3:4" ht="15" customHeight="1" x14ac:dyDescent="0.25">
      <c r="C1874" s="52" t="s">
        <v>2507</v>
      </c>
      <c r="D1874" s="55" t="s">
        <v>344</v>
      </c>
    </row>
    <row r="1875" spans="3:4" ht="15" customHeight="1" x14ac:dyDescent="0.25">
      <c r="C1875" s="52" t="s">
        <v>2508</v>
      </c>
      <c r="D1875" s="55" t="s">
        <v>400</v>
      </c>
    </row>
    <row r="1876" spans="3:4" ht="15" customHeight="1" x14ac:dyDescent="0.25">
      <c r="C1876" s="52" t="s">
        <v>2509</v>
      </c>
      <c r="D1876" s="55" t="s">
        <v>386</v>
      </c>
    </row>
    <row r="1877" spans="3:4" ht="15" customHeight="1" x14ac:dyDescent="0.25">
      <c r="C1877" s="52" t="s">
        <v>2510</v>
      </c>
      <c r="D1877" s="55" t="s">
        <v>366</v>
      </c>
    </row>
    <row r="1878" spans="3:4" ht="15" customHeight="1" x14ac:dyDescent="0.25">
      <c r="C1878" s="52" t="s">
        <v>2511</v>
      </c>
      <c r="D1878" s="55" t="s">
        <v>2512</v>
      </c>
    </row>
    <row r="1879" spans="3:4" ht="15" customHeight="1" x14ac:dyDescent="0.25">
      <c r="C1879" s="52" t="s">
        <v>2513</v>
      </c>
      <c r="D1879" s="55" t="s">
        <v>1456</v>
      </c>
    </row>
    <row r="1880" spans="3:4" ht="15" customHeight="1" x14ac:dyDescent="0.25">
      <c r="C1880" s="52" t="s">
        <v>2514</v>
      </c>
      <c r="D1880" s="55" t="s">
        <v>334</v>
      </c>
    </row>
    <row r="1881" spans="3:4" ht="15" customHeight="1" x14ac:dyDescent="0.25">
      <c r="C1881" s="52" t="s">
        <v>2515</v>
      </c>
      <c r="D1881" s="55" t="s">
        <v>314</v>
      </c>
    </row>
    <row r="1882" spans="3:4" ht="15" customHeight="1" x14ac:dyDescent="0.25">
      <c r="C1882" s="52" t="s">
        <v>2516</v>
      </c>
      <c r="D1882" s="55" t="s">
        <v>408</v>
      </c>
    </row>
    <row r="1883" spans="3:4" ht="15" customHeight="1" x14ac:dyDescent="0.25">
      <c r="C1883" s="52" t="s">
        <v>2517</v>
      </c>
      <c r="D1883" s="55" t="s">
        <v>799</v>
      </c>
    </row>
    <row r="1884" spans="3:4" ht="15" customHeight="1" x14ac:dyDescent="0.25">
      <c r="C1884" s="52" t="s">
        <v>2518</v>
      </c>
      <c r="D1884" s="55" t="s">
        <v>2519</v>
      </c>
    </row>
    <row r="1885" spans="3:4" ht="15" customHeight="1" x14ac:dyDescent="0.25">
      <c r="C1885" s="52" t="s">
        <v>2520</v>
      </c>
      <c r="D1885" s="55" t="s">
        <v>1266</v>
      </c>
    </row>
    <row r="1886" spans="3:4" ht="15" customHeight="1" x14ac:dyDescent="0.25">
      <c r="C1886" s="52" t="s">
        <v>2521</v>
      </c>
      <c r="D1886" s="55" t="s">
        <v>1271</v>
      </c>
    </row>
    <row r="1887" spans="3:4" ht="15" customHeight="1" x14ac:dyDescent="0.25">
      <c r="C1887" s="52" t="s">
        <v>2522</v>
      </c>
      <c r="D1887" s="55" t="s">
        <v>2205</v>
      </c>
    </row>
    <row r="1888" spans="3:4" ht="15" customHeight="1" x14ac:dyDescent="0.25">
      <c r="C1888" s="52" t="s">
        <v>2523</v>
      </c>
      <c r="D1888" s="55" t="s">
        <v>1129</v>
      </c>
    </row>
    <row r="1889" spans="3:4" ht="15" customHeight="1" x14ac:dyDescent="0.25">
      <c r="C1889" s="52" t="s">
        <v>2524</v>
      </c>
      <c r="D1889" s="55" t="s">
        <v>573</v>
      </c>
    </row>
    <row r="1890" spans="3:4" ht="15" customHeight="1" x14ac:dyDescent="0.25">
      <c r="C1890" s="52" t="s">
        <v>2525</v>
      </c>
      <c r="D1890" s="55" t="s">
        <v>518</v>
      </c>
    </row>
    <row r="1891" spans="3:4" ht="15" customHeight="1" x14ac:dyDescent="0.25">
      <c r="C1891" s="52" t="s">
        <v>2526</v>
      </c>
      <c r="D1891" s="55" t="s">
        <v>1464</v>
      </c>
    </row>
    <row r="1892" spans="3:4" ht="15" customHeight="1" x14ac:dyDescent="0.25">
      <c r="C1892" s="52" t="s">
        <v>2527</v>
      </c>
      <c r="D1892" s="55" t="s">
        <v>2528</v>
      </c>
    </row>
    <row r="1893" spans="3:4" ht="15" customHeight="1" x14ac:dyDescent="0.25">
      <c r="C1893" s="52" t="s">
        <v>2529</v>
      </c>
      <c r="D1893" s="55" t="s">
        <v>1682</v>
      </c>
    </row>
    <row r="1894" spans="3:4" ht="15" customHeight="1" x14ac:dyDescent="0.25">
      <c r="C1894" s="52" t="s">
        <v>2530</v>
      </c>
      <c r="D1894" s="55" t="s">
        <v>2531</v>
      </c>
    </row>
    <row r="1895" spans="3:4" ht="15" customHeight="1" x14ac:dyDescent="0.25">
      <c r="C1895" s="52" t="s">
        <v>2532</v>
      </c>
      <c r="D1895" s="55" t="s">
        <v>500</v>
      </c>
    </row>
    <row r="1896" spans="3:4" ht="15" customHeight="1" x14ac:dyDescent="0.25">
      <c r="C1896" s="52" t="s">
        <v>2533</v>
      </c>
      <c r="D1896" s="55" t="s">
        <v>2534</v>
      </c>
    </row>
    <row r="1897" spans="3:4" ht="15" customHeight="1" x14ac:dyDescent="0.25">
      <c r="C1897" s="52" t="s">
        <v>2535</v>
      </c>
      <c r="D1897" s="55" t="s">
        <v>813</v>
      </c>
    </row>
    <row r="1898" spans="3:4" ht="15" customHeight="1" x14ac:dyDescent="0.25">
      <c r="C1898" s="52" t="s">
        <v>2536</v>
      </c>
      <c r="D1898" s="55" t="s">
        <v>1479</v>
      </c>
    </row>
    <row r="1899" spans="3:4" ht="15" customHeight="1" x14ac:dyDescent="0.25">
      <c r="C1899" s="52" t="s">
        <v>2537</v>
      </c>
      <c r="D1899" s="55" t="s">
        <v>1376</v>
      </c>
    </row>
    <row r="1900" spans="3:4" ht="15" customHeight="1" x14ac:dyDescent="0.25">
      <c r="C1900" s="52" t="s">
        <v>2538</v>
      </c>
      <c r="D1900" s="55" t="s">
        <v>2539</v>
      </c>
    </row>
    <row r="1901" spans="3:4" ht="15" customHeight="1" x14ac:dyDescent="0.25">
      <c r="C1901" s="52" t="s">
        <v>2540</v>
      </c>
      <c r="D1901" s="55" t="s">
        <v>926</v>
      </c>
    </row>
    <row r="1902" spans="3:4" ht="15" customHeight="1" x14ac:dyDescent="0.25">
      <c r="C1902" s="52" t="s">
        <v>2541</v>
      </c>
      <c r="D1902" s="55" t="s">
        <v>2542</v>
      </c>
    </row>
    <row r="1903" spans="3:4" ht="15" customHeight="1" x14ac:dyDescent="0.25">
      <c r="C1903" s="52" t="s">
        <v>2543</v>
      </c>
      <c r="D1903" s="55" t="s">
        <v>452</v>
      </c>
    </row>
    <row r="1904" spans="3:4" ht="15" customHeight="1" x14ac:dyDescent="0.25">
      <c r="C1904" s="52" t="s">
        <v>2544</v>
      </c>
      <c r="D1904" s="55" t="s">
        <v>382</v>
      </c>
    </row>
    <row r="1905" spans="3:4" ht="15" customHeight="1" x14ac:dyDescent="0.25">
      <c r="C1905" s="52" t="s">
        <v>2545</v>
      </c>
      <c r="D1905" s="55" t="s">
        <v>2546</v>
      </c>
    </row>
    <row r="1906" spans="3:4" ht="15" customHeight="1" x14ac:dyDescent="0.25">
      <c r="C1906" s="52" t="s">
        <v>2547</v>
      </c>
      <c r="D1906" s="55" t="s">
        <v>424</v>
      </c>
    </row>
    <row r="1907" spans="3:4" ht="15" customHeight="1" x14ac:dyDescent="0.25">
      <c r="C1907" s="52" t="s">
        <v>2548</v>
      </c>
      <c r="D1907" s="55" t="s">
        <v>316</v>
      </c>
    </row>
    <row r="1908" spans="3:4" ht="15" customHeight="1" x14ac:dyDescent="0.25">
      <c r="C1908" s="52" t="s">
        <v>2549</v>
      </c>
      <c r="D1908" s="55" t="s">
        <v>571</v>
      </c>
    </row>
    <row r="1909" spans="3:4" ht="15" customHeight="1" x14ac:dyDescent="0.25">
      <c r="C1909" s="52" t="s">
        <v>2550</v>
      </c>
      <c r="D1909" s="55" t="s">
        <v>356</v>
      </c>
    </row>
    <row r="1910" spans="3:4" ht="15" customHeight="1" x14ac:dyDescent="0.25">
      <c r="C1910" s="52" t="s">
        <v>2551</v>
      </c>
      <c r="D1910" s="55" t="s">
        <v>458</v>
      </c>
    </row>
    <row r="1911" spans="3:4" ht="15" customHeight="1" x14ac:dyDescent="0.25">
      <c r="C1911" s="52" t="s">
        <v>2552</v>
      </c>
      <c r="D1911" s="55" t="s">
        <v>458</v>
      </c>
    </row>
    <row r="1912" spans="3:4" ht="15" customHeight="1" x14ac:dyDescent="0.25">
      <c r="C1912" s="52" t="s">
        <v>2553</v>
      </c>
      <c r="D1912" s="55" t="s">
        <v>461</v>
      </c>
    </row>
    <row r="1913" spans="3:4" ht="15" customHeight="1" x14ac:dyDescent="0.25">
      <c r="C1913" s="52" t="s">
        <v>2554</v>
      </c>
      <c r="D1913" s="55" t="s">
        <v>463</v>
      </c>
    </row>
    <row r="1914" spans="3:4" ht="15" customHeight="1" x14ac:dyDescent="0.25">
      <c r="C1914" s="52" t="s">
        <v>2555</v>
      </c>
      <c r="D1914" s="55" t="s">
        <v>465</v>
      </c>
    </row>
    <row r="1915" spans="3:4" ht="15" customHeight="1" x14ac:dyDescent="0.25">
      <c r="C1915" s="52" t="s">
        <v>2556</v>
      </c>
      <c r="D1915" s="55" t="s">
        <v>467</v>
      </c>
    </row>
    <row r="1916" spans="3:4" ht="15" customHeight="1" x14ac:dyDescent="0.25">
      <c r="C1916" s="52" t="s">
        <v>2557</v>
      </c>
      <c r="D1916" s="55" t="s">
        <v>469</v>
      </c>
    </row>
    <row r="1917" spans="3:4" ht="15" customHeight="1" x14ac:dyDescent="0.25">
      <c r="C1917" s="52" t="s">
        <v>2558</v>
      </c>
      <c r="D1917" s="55" t="s">
        <v>471</v>
      </c>
    </row>
    <row r="1918" spans="3:4" ht="15" customHeight="1" x14ac:dyDescent="0.25">
      <c r="C1918" s="52" t="s">
        <v>2559</v>
      </c>
      <c r="D1918" s="55" t="s">
        <v>473</v>
      </c>
    </row>
    <row r="1919" spans="3:4" ht="15" customHeight="1" x14ac:dyDescent="0.25">
      <c r="C1919" s="52" t="s">
        <v>2560</v>
      </c>
      <c r="D1919" s="55" t="s">
        <v>473</v>
      </c>
    </row>
    <row r="1920" spans="3:4" ht="15" customHeight="1" x14ac:dyDescent="0.25">
      <c r="C1920" s="52" t="s">
        <v>2561</v>
      </c>
      <c r="D1920" s="55" t="s">
        <v>34</v>
      </c>
    </row>
    <row r="1921" spans="3:4" ht="15" customHeight="1" x14ac:dyDescent="0.25">
      <c r="C1921" s="52" t="s">
        <v>2562</v>
      </c>
      <c r="D1921" s="55" t="s">
        <v>34</v>
      </c>
    </row>
    <row r="1922" spans="3:4" ht="15" customHeight="1" x14ac:dyDescent="0.25">
      <c r="C1922" s="52" t="s">
        <v>2563</v>
      </c>
      <c r="D1922" s="55" t="s">
        <v>378</v>
      </c>
    </row>
    <row r="1923" spans="3:4" ht="15" customHeight="1" x14ac:dyDescent="0.25">
      <c r="C1923" s="52" t="s">
        <v>2564</v>
      </c>
      <c r="D1923" s="55" t="s">
        <v>418</v>
      </c>
    </row>
    <row r="1924" spans="3:4" ht="15" customHeight="1" x14ac:dyDescent="0.25">
      <c r="C1924" s="52" t="s">
        <v>2565</v>
      </c>
      <c r="D1924" s="55" t="s">
        <v>436</v>
      </c>
    </row>
    <row r="1925" spans="3:4" ht="15" customHeight="1" x14ac:dyDescent="0.25">
      <c r="C1925" s="52" t="s">
        <v>2566</v>
      </c>
      <c r="D1925" s="55" t="s">
        <v>300</v>
      </c>
    </row>
    <row r="1926" spans="3:4" ht="15" customHeight="1" x14ac:dyDescent="0.25">
      <c r="C1926" s="52" t="s">
        <v>2567</v>
      </c>
      <c r="D1926" s="55" t="s">
        <v>388</v>
      </c>
    </row>
    <row r="1927" spans="3:4" ht="15" customHeight="1" x14ac:dyDescent="0.25">
      <c r="C1927" s="52" t="s">
        <v>2568</v>
      </c>
      <c r="D1927" s="55" t="s">
        <v>444</v>
      </c>
    </row>
    <row r="1928" spans="3:4" ht="15" customHeight="1" x14ac:dyDescent="0.25">
      <c r="C1928" s="52" t="s">
        <v>2569</v>
      </c>
      <c r="D1928" s="55" t="s">
        <v>312</v>
      </c>
    </row>
    <row r="1929" spans="3:4" ht="15" customHeight="1" x14ac:dyDescent="0.25">
      <c r="C1929" s="52" t="s">
        <v>2570</v>
      </c>
      <c r="D1929" s="55" t="s">
        <v>412</v>
      </c>
    </row>
    <row r="1930" spans="3:4" ht="15" customHeight="1" x14ac:dyDescent="0.25">
      <c r="C1930" s="52" t="s">
        <v>2571</v>
      </c>
      <c r="D1930" s="55" t="s">
        <v>298</v>
      </c>
    </row>
    <row r="1931" spans="3:4" ht="15" customHeight="1" x14ac:dyDescent="0.25">
      <c r="C1931" s="52" t="s">
        <v>2572</v>
      </c>
      <c r="D1931" s="55" t="s">
        <v>302</v>
      </c>
    </row>
    <row r="1932" spans="3:4" ht="15" customHeight="1" x14ac:dyDescent="0.25">
      <c r="C1932" s="52" t="s">
        <v>2573</v>
      </c>
      <c r="D1932" s="55" t="s">
        <v>1025</v>
      </c>
    </row>
    <row r="1933" spans="3:4" ht="15" customHeight="1" x14ac:dyDescent="0.25">
      <c r="C1933" s="52" t="s">
        <v>2574</v>
      </c>
      <c r="D1933" s="55" t="s">
        <v>548</v>
      </c>
    </row>
    <row r="1934" spans="3:4" ht="15" customHeight="1" x14ac:dyDescent="0.25">
      <c r="C1934" s="52" t="s">
        <v>2575</v>
      </c>
      <c r="D1934" s="56" t="s">
        <v>446</v>
      </c>
    </row>
    <row r="1935" spans="3:4" ht="15" customHeight="1" x14ac:dyDescent="0.25">
      <c r="C1935" s="52" t="s">
        <v>2576</v>
      </c>
      <c r="D1935" s="56" t="s">
        <v>362</v>
      </c>
    </row>
    <row r="1936" spans="3:4" ht="15" customHeight="1" x14ac:dyDescent="0.25">
      <c r="C1936" s="52" t="s">
        <v>2577</v>
      </c>
      <c r="D1936" s="56" t="s">
        <v>354</v>
      </c>
    </row>
    <row r="1937" spans="3:4" ht="15" customHeight="1" x14ac:dyDescent="0.25">
      <c r="C1937" s="52" t="s">
        <v>2578</v>
      </c>
      <c r="D1937" s="56" t="s">
        <v>434</v>
      </c>
    </row>
    <row r="1938" spans="3:4" ht="15" customHeight="1" x14ac:dyDescent="0.25">
      <c r="C1938" s="52" t="s">
        <v>2579</v>
      </c>
      <c r="D1938" s="56" t="s">
        <v>849</v>
      </c>
    </row>
    <row r="1939" spans="3:4" ht="15" customHeight="1" x14ac:dyDescent="0.25">
      <c r="C1939" s="52" t="s">
        <v>2580</v>
      </c>
      <c r="D1939" s="56" t="s">
        <v>735</v>
      </c>
    </row>
    <row r="1940" spans="3:4" ht="15" customHeight="1" x14ac:dyDescent="0.25">
      <c r="C1940" s="52" t="s">
        <v>2581</v>
      </c>
      <c r="D1940" s="56" t="s">
        <v>526</v>
      </c>
    </row>
    <row r="1941" spans="3:4" ht="15" customHeight="1" x14ac:dyDescent="0.25">
      <c r="C1941" s="52" t="s">
        <v>2582</v>
      </c>
      <c r="D1941" s="56" t="s">
        <v>368</v>
      </c>
    </row>
    <row r="1942" spans="3:4" ht="15" customHeight="1" x14ac:dyDescent="0.25">
      <c r="C1942" s="52" t="s">
        <v>2583</v>
      </c>
      <c r="D1942" s="56" t="s">
        <v>326</v>
      </c>
    </row>
    <row r="1943" spans="3:4" ht="15" customHeight="1" x14ac:dyDescent="0.25">
      <c r="C1943" s="52" t="s">
        <v>2584</v>
      </c>
      <c r="D1943" s="56" t="s">
        <v>510</v>
      </c>
    </row>
    <row r="1944" spans="3:4" ht="15" customHeight="1" x14ac:dyDescent="0.25">
      <c r="C1944" s="52" t="s">
        <v>2585</v>
      </c>
      <c r="D1944" s="56" t="s">
        <v>521</v>
      </c>
    </row>
    <row r="1945" spans="3:4" ht="15" customHeight="1" x14ac:dyDescent="0.25">
      <c r="C1945" s="52" t="s">
        <v>2586</v>
      </c>
      <c r="D1945" s="56" t="s">
        <v>492</v>
      </c>
    </row>
    <row r="1946" spans="3:4" ht="15" customHeight="1" x14ac:dyDescent="0.25">
      <c r="C1946" s="52" t="s">
        <v>2587</v>
      </c>
      <c r="D1946" s="56" t="s">
        <v>294</v>
      </c>
    </row>
    <row r="1947" spans="3:4" ht="15" customHeight="1" x14ac:dyDescent="0.25">
      <c r="C1947" s="52" t="s">
        <v>2588</v>
      </c>
      <c r="D1947" s="56" t="s">
        <v>324</v>
      </c>
    </row>
    <row r="1948" spans="3:4" ht="15" customHeight="1" x14ac:dyDescent="0.25">
      <c r="C1948" s="52" t="s">
        <v>2589</v>
      </c>
      <c r="D1948" s="56" t="s">
        <v>350</v>
      </c>
    </row>
    <row r="1949" spans="3:4" ht="15" customHeight="1" x14ac:dyDescent="0.25">
      <c r="C1949" s="52" t="s">
        <v>2590</v>
      </c>
      <c r="D1949" s="56" t="s">
        <v>342</v>
      </c>
    </row>
    <row r="1950" spans="3:4" ht="15" customHeight="1" x14ac:dyDescent="0.25">
      <c r="C1950" s="52" t="s">
        <v>2591</v>
      </c>
      <c r="D1950" s="56" t="s">
        <v>304</v>
      </c>
    </row>
    <row r="1951" spans="3:4" ht="15" customHeight="1" x14ac:dyDescent="0.25">
      <c r="C1951" s="52" t="s">
        <v>2592</v>
      </c>
      <c r="D1951" s="56" t="s">
        <v>422</v>
      </c>
    </row>
    <row r="1952" spans="3:4" ht="15" customHeight="1" x14ac:dyDescent="0.25">
      <c r="C1952" s="52" t="s">
        <v>2593</v>
      </c>
      <c r="D1952" s="56" t="s">
        <v>352</v>
      </c>
    </row>
    <row r="1953" spans="3:4" ht="15" customHeight="1" x14ac:dyDescent="0.25">
      <c r="C1953" s="52" t="s">
        <v>2594</v>
      </c>
      <c r="D1953" s="56" t="s">
        <v>330</v>
      </c>
    </row>
    <row r="1954" spans="3:4" ht="15" customHeight="1" x14ac:dyDescent="0.25">
      <c r="C1954" s="52" t="s">
        <v>2595</v>
      </c>
      <c r="D1954" s="56" t="s">
        <v>596</v>
      </c>
    </row>
    <row r="1955" spans="3:4" ht="15" customHeight="1" x14ac:dyDescent="0.25">
      <c r="C1955" s="52" t="s">
        <v>2596</v>
      </c>
      <c r="D1955" s="56" t="s">
        <v>495</v>
      </c>
    </row>
    <row r="1956" spans="3:4" ht="15" customHeight="1" x14ac:dyDescent="0.25">
      <c r="C1956" s="52" t="s">
        <v>2597</v>
      </c>
      <c r="D1956" s="56" t="s">
        <v>426</v>
      </c>
    </row>
    <row r="1957" spans="3:4" ht="15" customHeight="1" x14ac:dyDescent="0.25">
      <c r="C1957" s="52" t="s">
        <v>2598</v>
      </c>
      <c r="D1957" s="56" t="s">
        <v>2599</v>
      </c>
    </row>
    <row r="1958" spans="3:4" ht="15" customHeight="1" x14ac:dyDescent="0.25">
      <c r="C1958" s="52" t="s">
        <v>2600</v>
      </c>
      <c r="D1958" s="56" t="s">
        <v>410</v>
      </c>
    </row>
    <row r="1959" spans="3:4" ht="15" customHeight="1" x14ac:dyDescent="0.25">
      <c r="C1959" s="52" t="s">
        <v>2601</v>
      </c>
      <c r="D1959" s="56" t="s">
        <v>637</v>
      </c>
    </row>
    <row r="1960" spans="3:4" ht="15" customHeight="1" x14ac:dyDescent="0.25">
      <c r="C1960" s="52" t="s">
        <v>2602</v>
      </c>
      <c r="D1960" s="56" t="s">
        <v>404</v>
      </c>
    </row>
    <row r="1961" spans="3:4" ht="15" customHeight="1" x14ac:dyDescent="0.25">
      <c r="C1961" s="52" t="s">
        <v>2603</v>
      </c>
      <c r="D1961" s="56" t="s">
        <v>1339</v>
      </c>
    </row>
    <row r="1962" spans="3:4" ht="15" customHeight="1" x14ac:dyDescent="0.25">
      <c r="C1962" s="52" t="s">
        <v>2604</v>
      </c>
      <c r="D1962" s="56" t="s">
        <v>2171</v>
      </c>
    </row>
    <row r="1963" spans="3:4" ht="15" customHeight="1" x14ac:dyDescent="0.25">
      <c r="C1963" s="52" t="s">
        <v>2605</v>
      </c>
      <c r="D1963" s="56" t="s">
        <v>370</v>
      </c>
    </row>
    <row r="1964" spans="3:4" ht="15" customHeight="1" x14ac:dyDescent="0.25">
      <c r="C1964" s="52" t="s">
        <v>2606</v>
      </c>
      <c r="D1964" s="56" t="s">
        <v>773</v>
      </c>
    </row>
    <row r="1965" spans="3:4" ht="15" customHeight="1" x14ac:dyDescent="0.25">
      <c r="C1965" s="52" t="s">
        <v>2607</v>
      </c>
      <c r="D1965" s="56" t="s">
        <v>989</v>
      </c>
    </row>
    <row r="1966" spans="3:4" ht="15" customHeight="1" x14ac:dyDescent="0.25">
      <c r="C1966" s="52" t="s">
        <v>2608</v>
      </c>
      <c r="D1966" s="56" t="s">
        <v>593</v>
      </c>
    </row>
    <row r="1967" spans="3:4" ht="15" customHeight="1" x14ac:dyDescent="0.25">
      <c r="C1967" s="52" t="s">
        <v>2609</v>
      </c>
      <c r="D1967" s="56" t="s">
        <v>1035</v>
      </c>
    </row>
    <row r="1968" spans="3:4" ht="15" customHeight="1" x14ac:dyDescent="0.25">
      <c r="C1968" s="52" t="s">
        <v>2610</v>
      </c>
      <c r="D1968" s="56" t="s">
        <v>503</v>
      </c>
    </row>
    <row r="1969" spans="3:4" ht="15" customHeight="1" x14ac:dyDescent="0.25">
      <c r="C1969" s="52" t="s">
        <v>2611</v>
      </c>
      <c r="D1969" s="56" t="s">
        <v>448</v>
      </c>
    </row>
    <row r="1970" spans="3:4" ht="15" customHeight="1" x14ac:dyDescent="0.25">
      <c r="C1970" s="52" t="s">
        <v>2612</v>
      </c>
      <c r="D1970" s="56" t="s">
        <v>482</v>
      </c>
    </row>
    <row r="1971" spans="3:4" ht="15" customHeight="1" x14ac:dyDescent="0.25">
      <c r="C1971" s="52" t="s">
        <v>2613</v>
      </c>
      <c r="D1971" s="56" t="s">
        <v>348</v>
      </c>
    </row>
    <row r="1972" spans="3:4" ht="15" customHeight="1" x14ac:dyDescent="0.25">
      <c r="C1972" s="52" t="s">
        <v>2614</v>
      </c>
      <c r="D1972" s="56" t="s">
        <v>579</v>
      </c>
    </row>
    <row r="1973" spans="3:4" ht="15" customHeight="1" x14ac:dyDescent="0.25">
      <c r="C1973" s="52" t="s">
        <v>2615</v>
      </c>
      <c r="D1973" s="56" t="s">
        <v>336</v>
      </c>
    </row>
    <row r="1974" spans="3:4" ht="15" customHeight="1" x14ac:dyDescent="0.25">
      <c r="C1974" s="52" t="s">
        <v>2616</v>
      </c>
      <c r="D1974" s="56" t="s">
        <v>1000</v>
      </c>
    </row>
    <row r="1975" spans="3:4" ht="15" customHeight="1" x14ac:dyDescent="0.25">
      <c r="C1975" s="52" t="s">
        <v>2617</v>
      </c>
      <c r="D1975" s="56" t="s">
        <v>432</v>
      </c>
    </row>
    <row r="1976" spans="3:4" ht="15" customHeight="1" x14ac:dyDescent="0.25">
      <c r="C1976" s="52" t="s">
        <v>2618</v>
      </c>
      <c r="D1976" s="56" t="s">
        <v>1004</v>
      </c>
    </row>
    <row r="1977" spans="3:4" ht="15" customHeight="1" x14ac:dyDescent="0.25">
      <c r="C1977" s="52" t="s">
        <v>2619</v>
      </c>
      <c r="D1977" s="56" t="s">
        <v>384</v>
      </c>
    </row>
    <row r="1978" spans="3:4" ht="15" customHeight="1" x14ac:dyDescent="0.25">
      <c r="C1978" s="52" t="s">
        <v>2620</v>
      </c>
      <c r="D1978" s="56" t="s">
        <v>400</v>
      </c>
    </row>
    <row r="1979" spans="3:4" ht="15" customHeight="1" x14ac:dyDescent="0.25">
      <c r="C1979" s="52" t="s">
        <v>2621</v>
      </c>
      <c r="D1979" s="56" t="s">
        <v>322</v>
      </c>
    </row>
    <row r="1980" spans="3:4" ht="15" customHeight="1" x14ac:dyDescent="0.25">
      <c r="C1980" s="52" t="s">
        <v>2622</v>
      </c>
      <c r="D1980" s="56" t="s">
        <v>306</v>
      </c>
    </row>
    <row r="1981" spans="3:4" ht="15" customHeight="1" x14ac:dyDescent="0.25">
      <c r="C1981" s="52" t="s">
        <v>2623</v>
      </c>
      <c r="D1981" s="56" t="s">
        <v>310</v>
      </c>
    </row>
    <row r="1982" spans="3:4" ht="15" customHeight="1" x14ac:dyDescent="0.25">
      <c r="C1982" s="52" t="s">
        <v>2624</v>
      </c>
      <c r="D1982" s="56" t="s">
        <v>430</v>
      </c>
    </row>
    <row r="1983" spans="3:4" ht="15" customHeight="1" x14ac:dyDescent="0.25">
      <c r="C1983" s="52" t="s">
        <v>2625</v>
      </c>
      <c r="D1983" s="56" t="s">
        <v>364</v>
      </c>
    </row>
    <row r="1984" spans="3:4" ht="15" customHeight="1" x14ac:dyDescent="0.25">
      <c r="C1984" s="52" t="s">
        <v>2626</v>
      </c>
      <c r="D1984" s="56" t="s">
        <v>334</v>
      </c>
    </row>
    <row r="1985" spans="3:4" ht="15" customHeight="1" x14ac:dyDescent="0.25">
      <c r="C1985" s="52" t="s">
        <v>2627</v>
      </c>
      <c r="D1985" s="56" t="s">
        <v>338</v>
      </c>
    </row>
    <row r="1986" spans="3:4" ht="15" customHeight="1" x14ac:dyDescent="0.25">
      <c r="C1986" s="52" t="s">
        <v>2628</v>
      </c>
      <c r="D1986" s="56" t="s">
        <v>799</v>
      </c>
    </row>
    <row r="1987" spans="3:4" ht="15" customHeight="1" x14ac:dyDescent="0.25">
      <c r="C1987" s="52" t="s">
        <v>2629</v>
      </c>
      <c r="D1987" s="56" t="s">
        <v>360</v>
      </c>
    </row>
    <row r="1988" spans="3:4" ht="15" customHeight="1" x14ac:dyDescent="0.25">
      <c r="C1988" s="52" t="s">
        <v>2630</v>
      </c>
      <c r="D1988" s="56" t="s">
        <v>1266</v>
      </c>
    </row>
    <row r="1989" spans="3:4" ht="15" customHeight="1" x14ac:dyDescent="0.25">
      <c r="C1989" s="52" t="s">
        <v>2631</v>
      </c>
      <c r="D1989" s="56" t="s">
        <v>1582</v>
      </c>
    </row>
    <row r="1990" spans="3:4" ht="15" customHeight="1" x14ac:dyDescent="0.25">
      <c r="C1990" s="52" t="s">
        <v>2632</v>
      </c>
      <c r="D1990" s="56" t="s">
        <v>484</v>
      </c>
    </row>
    <row r="1991" spans="3:4" ht="15" customHeight="1" x14ac:dyDescent="0.25">
      <c r="C1991" s="52" t="s">
        <v>2633</v>
      </c>
      <c r="D1991" s="56" t="s">
        <v>573</v>
      </c>
    </row>
    <row r="1992" spans="3:4" ht="15" customHeight="1" x14ac:dyDescent="0.25">
      <c r="C1992" s="52" t="s">
        <v>2634</v>
      </c>
      <c r="D1992" s="56" t="s">
        <v>500</v>
      </c>
    </row>
    <row r="1993" spans="3:4" ht="15" customHeight="1" x14ac:dyDescent="0.25">
      <c r="C1993" s="52" t="s">
        <v>2635</v>
      </c>
      <c r="D1993" s="56" t="s">
        <v>1372</v>
      </c>
    </row>
    <row r="1994" spans="3:4" ht="15" customHeight="1" x14ac:dyDescent="0.25">
      <c r="C1994" s="52" t="s">
        <v>2636</v>
      </c>
      <c r="D1994" s="56" t="s">
        <v>904</v>
      </c>
    </row>
    <row r="1995" spans="3:4" ht="15" customHeight="1" x14ac:dyDescent="0.25">
      <c r="C1995" s="52" t="s">
        <v>2637</v>
      </c>
      <c r="D1995" s="56" t="s">
        <v>813</v>
      </c>
    </row>
    <row r="1996" spans="3:4" ht="15" customHeight="1" x14ac:dyDescent="0.25">
      <c r="C1996" s="52" t="s">
        <v>2638</v>
      </c>
      <c r="D1996" s="56" t="s">
        <v>1887</v>
      </c>
    </row>
    <row r="1997" spans="3:4" ht="15" customHeight="1" x14ac:dyDescent="0.25">
      <c r="C1997" s="52" t="s">
        <v>2639</v>
      </c>
      <c r="D1997" s="56" t="s">
        <v>2640</v>
      </c>
    </row>
    <row r="1998" spans="3:4" ht="15" customHeight="1" x14ac:dyDescent="0.25">
      <c r="C1998" s="52" t="s">
        <v>2641</v>
      </c>
      <c r="D1998" s="56" t="s">
        <v>452</v>
      </c>
    </row>
    <row r="1999" spans="3:4" ht="15" customHeight="1" x14ac:dyDescent="0.25">
      <c r="C1999" s="52" t="s">
        <v>2642</v>
      </c>
      <c r="D1999" s="56" t="s">
        <v>2643</v>
      </c>
    </row>
    <row r="2000" spans="3:4" ht="15" customHeight="1" x14ac:dyDescent="0.25">
      <c r="C2000" s="52" t="s">
        <v>2644</v>
      </c>
      <c r="D2000" s="56" t="s">
        <v>382</v>
      </c>
    </row>
    <row r="2001" spans="3:4" ht="15" customHeight="1" x14ac:dyDescent="0.25">
      <c r="C2001" s="52" t="s">
        <v>2645</v>
      </c>
      <c r="D2001" s="56" t="s">
        <v>2646</v>
      </c>
    </row>
    <row r="2002" spans="3:4" ht="15" customHeight="1" x14ac:dyDescent="0.25">
      <c r="C2002" s="52" t="s">
        <v>2647</v>
      </c>
      <c r="D2002" s="56" t="s">
        <v>424</v>
      </c>
    </row>
    <row r="2003" spans="3:4" ht="15" customHeight="1" x14ac:dyDescent="0.25">
      <c r="C2003" s="52" t="s">
        <v>2648</v>
      </c>
      <c r="D2003" s="56" t="s">
        <v>292</v>
      </c>
    </row>
    <row r="2004" spans="3:4" ht="15" customHeight="1" x14ac:dyDescent="0.25">
      <c r="C2004" s="52" t="s">
        <v>2649</v>
      </c>
      <c r="D2004" s="56" t="s">
        <v>571</v>
      </c>
    </row>
    <row r="2005" spans="3:4" ht="15" customHeight="1" x14ac:dyDescent="0.25">
      <c r="C2005" s="52" t="s">
        <v>2650</v>
      </c>
      <c r="D2005" s="56" t="s">
        <v>356</v>
      </c>
    </row>
    <row r="2006" spans="3:4" ht="15" customHeight="1" x14ac:dyDescent="0.25">
      <c r="C2006" s="52" t="s">
        <v>2651</v>
      </c>
      <c r="D2006" s="56" t="s">
        <v>458</v>
      </c>
    </row>
    <row r="2007" spans="3:4" ht="15" customHeight="1" x14ac:dyDescent="0.25">
      <c r="C2007" s="52" t="s">
        <v>2652</v>
      </c>
      <c r="D2007" s="56" t="s">
        <v>458</v>
      </c>
    </row>
    <row r="2008" spans="3:4" ht="15" customHeight="1" x14ac:dyDescent="0.25">
      <c r="C2008" s="52" t="s">
        <v>2653</v>
      </c>
      <c r="D2008" s="56" t="s">
        <v>461</v>
      </c>
    </row>
    <row r="2009" spans="3:4" ht="15" customHeight="1" x14ac:dyDescent="0.25">
      <c r="C2009" s="52" t="s">
        <v>2654</v>
      </c>
      <c r="D2009" s="56" t="s">
        <v>463</v>
      </c>
    </row>
    <row r="2010" spans="3:4" ht="15" customHeight="1" x14ac:dyDescent="0.25">
      <c r="C2010" s="52" t="s">
        <v>2655</v>
      </c>
      <c r="D2010" s="56" t="s">
        <v>465</v>
      </c>
    </row>
    <row r="2011" spans="3:4" ht="15" customHeight="1" x14ac:dyDescent="0.25">
      <c r="C2011" s="52" t="s">
        <v>2656</v>
      </c>
      <c r="D2011" s="56" t="s">
        <v>467</v>
      </c>
    </row>
    <row r="2012" spans="3:4" ht="15" customHeight="1" x14ac:dyDescent="0.25">
      <c r="C2012" s="52" t="s">
        <v>2657</v>
      </c>
      <c r="D2012" s="56" t="s">
        <v>469</v>
      </c>
    </row>
    <row r="2013" spans="3:4" ht="15" customHeight="1" x14ac:dyDescent="0.25">
      <c r="C2013" s="52" t="s">
        <v>2658</v>
      </c>
      <c r="D2013" s="56" t="s">
        <v>471</v>
      </c>
    </row>
    <row r="2014" spans="3:4" ht="15" customHeight="1" x14ac:dyDescent="0.25">
      <c r="C2014" s="52" t="s">
        <v>2659</v>
      </c>
      <c r="D2014" s="56" t="s">
        <v>473</v>
      </c>
    </row>
    <row r="2015" spans="3:4" ht="15" customHeight="1" x14ac:dyDescent="0.25">
      <c r="C2015" s="52" t="s">
        <v>2660</v>
      </c>
      <c r="D2015" s="56" t="s">
        <v>473</v>
      </c>
    </row>
    <row r="2016" spans="3:4" ht="15" customHeight="1" x14ac:dyDescent="0.25">
      <c r="C2016" s="52" t="s">
        <v>2661</v>
      </c>
      <c r="D2016" s="56" t="s">
        <v>34</v>
      </c>
    </row>
    <row r="2017" spans="3:4" ht="15" customHeight="1" x14ac:dyDescent="0.25">
      <c r="C2017" s="52" t="s">
        <v>2662</v>
      </c>
      <c r="D2017" s="56" t="s">
        <v>34</v>
      </c>
    </row>
    <row r="2018" spans="3:4" ht="15" customHeight="1" x14ac:dyDescent="0.25">
      <c r="C2018" s="52" t="s">
        <v>2663</v>
      </c>
      <c r="D2018" s="55" t="s">
        <v>378</v>
      </c>
    </row>
    <row r="2019" spans="3:4" ht="15" customHeight="1" x14ac:dyDescent="0.25">
      <c r="C2019" s="52" t="s">
        <v>2664</v>
      </c>
      <c r="D2019" s="55" t="s">
        <v>418</v>
      </c>
    </row>
    <row r="2020" spans="3:4" ht="15" customHeight="1" x14ac:dyDescent="0.25">
      <c r="C2020" s="52" t="s">
        <v>2665</v>
      </c>
      <c r="D2020" s="55" t="s">
        <v>436</v>
      </c>
    </row>
    <row r="2021" spans="3:4" ht="15" customHeight="1" x14ac:dyDescent="0.25">
      <c r="C2021" s="52" t="s">
        <v>2666</v>
      </c>
      <c r="D2021" s="55" t="s">
        <v>300</v>
      </c>
    </row>
    <row r="2022" spans="3:4" ht="15" customHeight="1" x14ac:dyDescent="0.25">
      <c r="C2022" s="52" t="s">
        <v>2667</v>
      </c>
      <c r="D2022" s="55" t="s">
        <v>388</v>
      </c>
    </row>
    <row r="2023" spans="3:4" ht="15" customHeight="1" x14ac:dyDescent="0.25">
      <c r="C2023" s="52" t="s">
        <v>2668</v>
      </c>
      <c r="D2023" s="55" t="s">
        <v>444</v>
      </c>
    </row>
    <row r="2024" spans="3:4" ht="15" customHeight="1" x14ac:dyDescent="0.25">
      <c r="C2024" s="52" t="s">
        <v>2669</v>
      </c>
      <c r="D2024" s="55" t="s">
        <v>312</v>
      </c>
    </row>
    <row r="2025" spans="3:4" ht="15" customHeight="1" x14ac:dyDescent="0.25">
      <c r="C2025" s="52" t="s">
        <v>2670</v>
      </c>
      <c r="D2025" s="55" t="s">
        <v>412</v>
      </c>
    </row>
    <row r="2026" spans="3:4" ht="15" customHeight="1" x14ac:dyDescent="0.25">
      <c r="C2026" s="52" t="s">
        <v>2671</v>
      </c>
      <c r="D2026" s="55" t="s">
        <v>302</v>
      </c>
    </row>
    <row r="2027" spans="3:4" ht="15" customHeight="1" x14ac:dyDescent="0.25">
      <c r="C2027" s="52" t="s">
        <v>2672</v>
      </c>
      <c r="D2027" s="55" t="s">
        <v>450</v>
      </c>
    </row>
    <row r="2028" spans="3:4" ht="15" customHeight="1" x14ac:dyDescent="0.25">
      <c r="C2028" s="52" t="s">
        <v>2673</v>
      </c>
      <c r="D2028" s="55" t="s">
        <v>564</v>
      </c>
    </row>
    <row r="2029" spans="3:4" ht="15" customHeight="1" x14ac:dyDescent="0.25">
      <c r="C2029" s="52" t="s">
        <v>2674</v>
      </c>
      <c r="D2029" s="55" t="s">
        <v>446</v>
      </c>
    </row>
    <row r="2030" spans="3:4" ht="15" customHeight="1" x14ac:dyDescent="0.25">
      <c r="C2030" s="52" t="s">
        <v>2675</v>
      </c>
      <c r="D2030" s="55" t="s">
        <v>354</v>
      </c>
    </row>
    <row r="2031" spans="3:4" ht="15" customHeight="1" x14ac:dyDescent="0.25">
      <c r="C2031" s="52" t="s">
        <v>2676</v>
      </c>
      <c r="D2031" s="55" t="s">
        <v>523</v>
      </c>
    </row>
    <row r="2032" spans="3:4" ht="15" customHeight="1" x14ac:dyDescent="0.25">
      <c r="C2032" s="52" t="s">
        <v>2677</v>
      </c>
      <c r="D2032" s="55" t="s">
        <v>735</v>
      </c>
    </row>
    <row r="2033" spans="3:4" ht="15" customHeight="1" x14ac:dyDescent="0.25">
      <c r="C2033" s="52" t="s">
        <v>2678</v>
      </c>
      <c r="D2033" s="55" t="s">
        <v>536</v>
      </c>
    </row>
    <row r="2034" spans="3:4" ht="15" customHeight="1" x14ac:dyDescent="0.25">
      <c r="C2034" s="52" t="s">
        <v>2679</v>
      </c>
      <c r="D2034" s="55" t="s">
        <v>2680</v>
      </c>
    </row>
    <row r="2035" spans="3:4" ht="15" customHeight="1" x14ac:dyDescent="0.25">
      <c r="C2035" s="52" t="s">
        <v>2681</v>
      </c>
      <c r="D2035" s="55" t="s">
        <v>368</v>
      </c>
    </row>
    <row r="2036" spans="3:4" ht="15" customHeight="1" x14ac:dyDescent="0.25">
      <c r="C2036" s="52" t="s">
        <v>2682</v>
      </c>
      <c r="D2036" s="55" t="s">
        <v>320</v>
      </c>
    </row>
    <row r="2037" spans="3:4" ht="15" customHeight="1" x14ac:dyDescent="0.25">
      <c r="C2037" s="52" t="s">
        <v>2683</v>
      </c>
      <c r="D2037" s="55" t="s">
        <v>742</v>
      </c>
    </row>
    <row r="2038" spans="3:4" ht="15" customHeight="1" x14ac:dyDescent="0.25">
      <c r="C2038" s="52" t="s">
        <v>2684</v>
      </c>
      <c r="D2038" s="55" t="s">
        <v>980</v>
      </c>
    </row>
    <row r="2039" spans="3:4" ht="15" customHeight="1" x14ac:dyDescent="0.25">
      <c r="C2039" s="52" t="s">
        <v>2685</v>
      </c>
      <c r="D2039" s="55" t="s">
        <v>422</v>
      </c>
    </row>
    <row r="2040" spans="3:4" ht="15" customHeight="1" x14ac:dyDescent="0.25">
      <c r="C2040" s="52" t="s">
        <v>2686</v>
      </c>
      <c r="D2040" s="55" t="s">
        <v>330</v>
      </c>
    </row>
    <row r="2041" spans="3:4" ht="15" customHeight="1" x14ac:dyDescent="0.25">
      <c r="C2041" s="52" t="s">
        <v>2687</v>
      </c>
      <c r="D2041" s="55" t="s">
        <v>623</v>
      </c>
    </row>
    <row r="2042" spans="3:4" ht="15" customHeight="1" x14ac:dyDescent="0.25">
      <c r="C2042" s="52" t="s">
        <v>2688</v>
      </c>
      <c r="D2042" s="55" t="s">
        <v>372</v>
      </c>
    </row>
    <row r="2043" spans="3:4" ht="15" customHeight="1" x14ac:dyDescent="0.25">
      <c r="C2043" s="52" t="s">
        <v>2689</v>
      </c>
      <c r="D2043" s="55" t="s">
        <v>659</v>
      </c>
    </row>
    <row r="2044" spans="3:4" ht="15" customHeight="1" x14ac:dyDescent="0.25">
      <c r="C2044" s="52" t="s">
        <v>2690</v>
      </c>
      <c r="D2044" s="55" t="s">
        <v>637</v>
      </c>
    </row>
    <row r="2045" spans="3:4" ht="15" customHeight="1" x14ac:dyDescent="0.25">
      <c r="C2045" s="52" t="s">
        <v>2691</v>
      </c>
      <c r="D2045" s="55" t="s">
        <v>486</v>
      </c>
    </row>
    <row r="2046" spans="3:4" ht="15" customHeight="1" x14ac:dyDescent="0.25">
      <c r="C2046" s="52" t="s">
        <v>2692</v>
      </c>
      <c r="D2046" s="55" t="s">
        <v>428</v>
      </c>
    </row>
    <row r="2047" spans="3:4" ht="15" customHeight="1" x14ac:dyDescent="0.25">
      <c r="C2047" s="52" t="s">
        <v>2693</v>
      </c>
      <c r="D2047" s="55" t="s">
        <v>1337</v>
      </c>
    </row>
    <row r="2048" spans="3:4" ht="15" customHeight="1" x14ac:dyDescent="0.25">
      <c r="C2048" s="52" t="s">
        <v>2694</v>
      </c>
      <c r="D2048" s="55" t="s">
        <v>370</v>
      </c>
    </row>
    <row r="2049" spans="3:4" ht="15" customHeight="1" x14ac:dyDescent="0.25">
      <c r="C2049" s="52" t="s">
        <v>2695</v>
      </c>
      <c r="D2049" s="55" t="s">
        <v>773</v>
      </c>
    </row>
    <row r="2050" spans="3:4" ht="15" customHeight="1" x14ac:dyDescent="0.25">
      <c r="C2050" s="52" t="s">
        <v>2696</v>
      </c>
      <c r="D2050" s="55" t="s">
        <v>989</v>
      </c>
    </row>
    <row r="2051" spans="3:4" ht="15" customHeight="1" x14ac:dyDescent="0.25">
      <c r="C2051" s="52" t="s">
        <v>2697</v>
      </c>
      <c r="D2051" s="55" t="s">
        <v>340</v>
      </c>
    </row>
    <row r="2052" spans="3:4" ht="15" customHeight="1" x14ac:dyDescent="0.25">
      <c r="C2052" s="52" t="s">
        <v>2698</v>
      </c>
      <c r="D2052" s="55" t="s">
        <v>867</v>
      </c>
    </row>
    <row r="2053" spans="3:4" ht="15" customHeight="1" x14ac:dyDescent="0.25">
      <c r="C2053" s="52" t="s">
        <v>2699</v>
      </c>
      <c r="D2053" s="55" t="s">
        <v>538</v>
      </c>
    </row>
    <row r="2054" spans="3:4" ht="15" customHeight="1" x14ac:dyDescent="0.25">
      <c r="C2054" s="52" t="s">
        <v>2700</v>
      </c>
      <c r="D2054" s="55" t="s">
        <v>448</v>
      </c>
    </row>
    <row r="2055" spans="3:4" ht="15" customHeight="1" x14ac:dyDescent="0.25">
      <c r="C2055" s="52" t="s">
        <v>2701</v>
      </c>
      <c r="D2055" s="55" t="s">
        <v>497</v>
      </c>
    </row>
    <row r="2056" spans="3:4" ht="15" customHeight="1" x14ac:dyDescent="0.25">
      <c r="C2056" s="52" t="s">
        <v>2702</v>
      </c>
      <c r="D2056" s="55" t="s">
        <v>336</v>
      </c>
    </row>
    <row r="2057" spans="3:4" ht="15" customHeight="1" x14ac:dyDescent="0.25">
      <c r="C2057" s="52" t="s">
        <v>2703</v>
      </c>
      <c r="D2057" s="55" t="s">
        <v>532</v>
      </c>
    </row>
    <row r="2058" spans="3:4" ht="15" customHeight="1" x14ac:dyDescent="0.25">
      <c r="C2058" s="52" t="s">
        <v>2704</v>
      </c>
      <c r="D2058" s="55" t="s">
        <v>1000</v>
      </c>
    </row>
    <row r="2059" spans="3:4" ht="15" customHeight="1" x14ac:dyDescent="0.25">
      <c r="C2059" s="52" t="s">
        <v>2705</v>
      </c>
      <c r="D2059" s="55" t="s">
        <v>416</v>
      </c>
    </row>
    <row r="2060" spans="3:4" ht="15" customHeight="1" x14ac:dyDescent="0.25">
      <c r="C2060" s="52" t="s">
        <v>2706</v>
      </c>
      <c r="D2060" s="55" t="s">
        <v>1004</v>
      </c>
    </row>
    <row r="2061" spans="3:4" ht="15" customHeight="1" x14ac:dyDescent="0.25">
      <c r="C2061" s="52" t="s">
        <v>2707</v>
      </c>
      <c r="D2061" s="55" t="s">
        <v>2708</v>
      </c>
    </row>
    <row r="2062" spans="3:4" ht="15" customHeight="1" x14ac:dyDescent="0.25">
      <c r="C2062" s="52" t="s">
        <v>2709</v>
      </c>
      <c r="D2062" s="55" t="s">
        <v>322</v>
      </c>
    </row>
    <row r="2063" spans="3:4" ht="15" customHeight="1" x14ac:dyDescent="0.25">
      <c r="C2063" s="52" t="s">
        <v>2710</v>
      </c>
      <c r="D2063" s="55" t="s">
        <v>386</v>
      </c>
    </row>
    <row r="2064" spans="3:4" ht="15" customHeight="1" x14ac:dyDescent="0.25">
      <c r="C2064" s="52" t="s">
        <v>2711</v>
      </c>
      <c r="D2064" s="55" t="s">
        <v>366</v>
      </c>
    </row>
    <row r="2065" spans="3:4" ht="15" customHeight="1" x14ac:dyDescent="0.25">
      <c r="C2065" s="52" t="s">
        <v>2712</v>
      </c>
      <c r="D2065" s="55" t="s">
        <v>414</v>
      </c>
    </row>
    <row r="2066" spans="3:4" ht="15" customHeight="1" x14ac:dyDescent="0.25">
      <c r="C2066" s="52" t="s">
        <v>2713</v>
      </c>
      <c r="D2066" s="55" t="s">
        <v>1117</v>
      </c>
    </row>
    <row r="2067" spans="3:4" ht="15" customHeight="1" x14ac:dyDescent="0.25">
      <c r="C2067" s="52" t="s">
        <v>2714</v>
      </c>
      <c r="D2067" s="55" t="s">
        <v>332</v>
      </c>
    </row>
    <row r="2068" spans="3:4" ht="15" customHeight="1" x14ac:dyDescent="0.25">
      <c r="C2068" s="52" t="s">
        <v>2715</v>
      </c>
      <c r="D2068" s="55" t="s">
        <v>1119</v>
      </c>
    </row>
    <row r="2069" spans="3:4" ht="15" customHeight="1" x14ac:dyDescent="0.25">
      <c r="C2069" s="52" t="s">
        <v>2716</v>
      </c>
      <c r="D2069" s="55" t="s">
        <v>456</v>
      </c>
    </row>
    <row r="2070" spans="3:4" ht="15" customHeight="1" x14ac:dyDescent="0.25">
      <c r="C2070" s="52" t="s">
        <v>2717</v>
      </c>
      <c r="D2070" s="55" t="s">
        <v>2718</v>
      </c>
    </row>
    <row r="2071" spans="3:4" ht="15" customHeight="1" x14ac:dyDescent="0.25">
      <c r="C2071" s="52" t="s">
        <v>2719</v>
      </c>
      <c r="D2071" s="55" t="s">
        <v>2512</v>
      </c>
    </row>
    <row r="2072" spans="3:4" ht="15" customHeight="1" x14ac:dyDescent="0.25">
      <c r="C2072" s="52" t="s">
        <v>2720</v>
      </c>
      <c r="D2072" s="55" t="s">
        <v>338</v>
      </c>
    </row>
    <row r="2073" spans="3:4" ht="15" customHeight="1" x14ac:dyDescent="0.25">
      <c r="C2073" s="52" t="s">
        <v>2721</v>
      </c>
      <c r="D2073" s="55" t="s">
        <v>2519</v>
      </c>
    </row>
    <row r="2074" spans="3:4" ht="15" customHeight="1" x14ac:dyDescent="0.25">
      <c r="C2074" s="52" t="s">
        <v>2722</v>
      </c>
      <c r="D2074" s="55" t="s">
        <v>1268</v>
      </c>
    </row>
    <row r="2075" spans="3:4" ht="15" customHeight="1" x14ac:dyDescent="0.25">
      <c r="C2075" s="52" t="s">
        <v>2723</v>
      </c>
      <c r="D2075" s="55" t="s">
        <v>484</v>
      </c>
    </row>
    <row r="2076" spans="3:4" ht="15" customHeight="1" x14ac:dyDescent="0.25">
      <c r="C2076" s="52" t="s">
        <v>2724</v>
      </c>
      <c r="D2076" s="55" t="s">
        <v>2725</v>
      </c>
    </row>
    <row r="2077" spans="3:4" ht="15" customHeight="1" x14ac:dyDescent="0.25">
      <c r="C2077" s="52" t="s">
        <v>2726</v>
      </c>
      <c r="D2077" s="55" t="s">
        <v>2727</v>
      </c>
    </row>
    <row r="2078" spans="3:4" ht="15" customHeight="1" x14ac:dyDescent="0.25">
      <c r="C2078" s="52" t="s">
        <v>2728</v>
      </c>
      <c r="D2078" s="55" t="s">
        <v>588</v>
      </c>
    </row>
    <row r="2079" spans="3:4" ht="15" customHeight="1" x14ac:dyDescent="0.25">
      <c r="C2079" s="52" t="s">
        <v>2729</v>
      </c>
      <c r="D2079" s="55" t="s">
        <v>528</v>
      </c>
    </row>
    <row r="2080" spans="3:4" ht="15" customHeight="1" x14ac:dyDescent="0.25">
      <c r="C2080" s="52" t="s">
        <v>2730</v>
      </c>
      <c r="D2080" s="55" t="s">
        <v>2731</v>
      </c>
    </row>
    <row r="2081" spans="3:4" ht="15" customHeight="1" x14ac:dyDescent="0.25">
      <c r="C2081" s="52" t="s">
        <v>2732</v>
      </c>
      <c r="D2081" s="55" t="s">
        <v>703</v>
      </c>
    </row>
    <row r="2082" spans="3:4" ht="15" customHeight="1" x14ac:dyDescent="0.25">
      <c r="C2082" s="52" t="s">
        <v>2733</v>
      </c>
      <c r="D2082" s="55" t="s">
        <v>1470</v>
      </c>
    </row>
    <row r="2083" spans="3:4" ht="15" customHeight="1" x14ac:dyDescent="0.25">
      <c r="C2083" s="52" t="s">
        <v>2734</v>
      </c>
      <c r="D2083" s="55" t="s">
        <v>901</v>
      </c>
    </row>
    <row r="2084" spans="3:4" ht="15" customHeight="1" x14ac:dyDescent="0.25">
      <c r="C2084" s="52" t="s">
        <v>2735</v>
      </c>
      <c r="D2084" s="55" t="s">
        <v>396</v>
      </c>
    </row>
    <row r="2085" spans="3:4" ht="15" customHeight="1" x14ac:dyDescent="0.25">
      <c r="C2085" s="52" t="s">
        <v>2736</v>
      </c>
      <c r="D2085" s="55" t="s">
        <v>1372</v>
      </c>
    </row>
    <row r="2086" spans="3:4" ht="15" customHeight="1" x14ac:dyDescent="0.25">
      <c r="C2086" s="52" t="s">
        <v>2737</v>
      </c>
      <c r="D2086" s="55" t="s">
        <v>1479</v>
      </c>
    </row>
    <row r="2087" spans="3:4" ht="15" customHeight="1" x14ac:dyDescent="0.25">
      <c r="C2087" s="52" t="s">
        <v>2738</v>
      </c>
      <c r="D2087" s="55" t="s">
        <v>1157</v>
      </c>
    </row>
    <row r="2088" spans="3:4" ht="15" customHeight="1" x14ac:dyDescent="0.25">
      <c r="C2088" s="52" t="s">
        <v>2739</v>
      </c>
      <c r="D2088" s="55" t="s">
        <v>1376</v>
      </c>
    </row>
    <row r="2089" spans="3:4" ht="15" customHeight="1" x14ac:dyDescent="0.25">
      <c r="C2089" s="52" t="s">
        <v>2740</v>
      </c>
      <c r="D2089" s="55" t="s">
        <v>2330</v>
      </c>
    </row>
    <row r="2090" spans="3:4" ht="15" customHeight="1" x14ac:dyDescent="0.25">
      <c r="C2090" s="52" t="s">
        <v>2741</v>
      </c>
      <c r="D2090" s="55" t="s">
        <v>674</v>
      </c>
    </row>
    <row r="2091" spans="3:4" ht="15" customHeight="1" x14ac:dyDescent="0.25">
      <c r="C2091" s="52" t="s">
        <v>2742</v>
      </c>
      <c r="D2091" s="55" t="s">
        <v>2743</v>
      </c>
    </row>
    <row r="2092" spans="3:4" ht="15" customHeight="1" x14ac:dyDescent="0.25">
      <c r="C2092" s="52" t="s">
        <v>2744</v>
      </c>
      <c r="D2092" s="55" t="s">
        <v>2745</v>
      </c>
    </row>
    <row r="2093" spans="3:4" ht="15" customHeight="1" x14ac:dyDescent="0.25">
      <c r="C2093" s="52" t="s">
        <v>2746</v>
      </c>
      <c r="D2093" s="55" t="s">
        <v>2747</v>
      </c>
    </row>
    <row r="2094" spans="3:4" ht="15" customHeight="1" x14ac:dyDescent="0.25">
      <c r="C2094" s="52" t="s">
        <v>2748</v>
      </c>
      <c r="D2094" s="55" t="s">
        <v>922</v>
      </c>
    </row>
    <row r="2095" spans="3:4" ht="15" customHeight="1" x14ac:dyDescent="0.25">
      <c r="C2095" s="52" t="s">
        <v>2749</v>
      </c>
      <c r="D2095" s="55" t="s">
        <v>683</v>
      </c>
    </row>
    <row r="2096" spans="3:4" ht="15" customHeight="1" x14ac:dyDescent="0.25">
      <c r="C2096" s="52" t="s">
        <v>2750</v>
      </c>
      <c r="D2096" s="55" t="s">
        <v>1166</v>
      </c>
    </row>
    <row r="2097" spans="3:4" ht="15" customHeight="1" x14ac:dyDescent="0.25">
      <c r="C2097" s="52" t="s">
        <v>2751</v>
      </c>
      <c r="D2097" s="55" t="s">
        <v>2542</v>
      </c>
    </row>
    <row r="2098" spans="3:4" ht="15" customHeight="1" x14ac:dyDescent="0.25">
      <c r="C2098" s="52" t="s">
        <v>2752</v>
      </c>
      <c r="D2098" s="55" t="s">
        <v>382</v>
      </c>
    </row>
    <row r="2099" spans="3:4" ht="15" customHeight="1" x14ac:dyDescent="0.25">
      <c r="C2099" s="52" t="s">
        <v>2753</v>
      </c>
      <c r="D2099" s="55" t="s">
        <v>424</v>
      </c>
    </row>
    <row r="2100" spans="3:4" ht="15" customHeight="1" x14ac:dyDescent="0.25">
      <c r="C2100" s="52" t="s">
        <v>2754</v>
      </c>
      <c r="D2100" s="55" t="s">
        <v>316</v>
      </c>
    </row>
    <row r="2101" spans="3:4" ht="15" customHeight="1" x14ac:dyDescent="0.25">
      <c r="C2101" s="52" t="s">
        <v>2755</v>
      </c>
      <c r="D2101" s="55" t="s">
        <v>571</v>
      </c>
    </row>
    <row r="2102" spans="3:4" ht="15" customHeight="1" x14ac:dyDescent="0.25">
      <c r="C2102" s="52" t="s">
        <v>2756</v>
      </c>
      <c r="D2102" s="55" t="s">
        <v>458</v>
      </c>
    </row>
    <row r="2103" spans="3:4" ht="15" customHeight="1" x14ac:dyDescent="0.25">
      <c r="C2103" s="52" t="s">
        <v>2757</v>
      </c>
      <c r="D2103" s="55" t="s">
        <v>458</v>
      </c>
    </row>
    <row r="2104" spans="3:4" ht="15" customHeight="1" x14ac:dyDescent="0.25">
      <c r="C2104" s="52" t="s">
        <v>2758</v>
      </c>
      <c r="D2104" s="55" t="s">
        <v>461</v>
      </c>
    </row>
    <row r="2105" spans="3:4" ht="15" customHeight="1" x14ac:dyDescent="0.25">
      <c r="C2105" s="52" t="s">
        <v>2759</v>
      </c>
      <c r="D2105" s="55" t="s">
        <v>463</v>
      </c>
    </row>
    <row r="2106" spans="3:4" ht="15" customHeight="1" x14ac:dyDescent="0.25">
      <c r="C2106" s="52" t="s">
        <v>2760</v>
      </c>
      <c r="D2106" s="55" t="s">
        <v>465</v>
      </c>
    </row>
    <row r="2107" spans="3:4" ht="15" customHeight="1" x14ac:dyDescent="0.25">
      <c r="C2107" s="52" t="s">
        <v>2761</v>
      </c>
      <c r="D2107" s="55" t="s">
        <v>467</v>
      </c>
    </row>
    <row r="2108" spans="3:4" ht="15" customHeight="1" x14ac:dyDescent="0.25">
      <c r="C2108" s="52" t="s">
        <v>2762</v>
      </c>
      <c r="D2108" s="55" t="s">
        <v>469</v>
      </c>
    </row>
    <row r="2109" spans="3:4" ht="15" customHeight="1" x14ac:dyDescent="0.25">
      <c r="C2109" s="52" t="s">
        <v>2763</v>
      </c>
      <c r="D2109" s="55" t="s">
        <v>471</v>
      </c>
    </row>
    <row r="2110" spans="3:4" ht="15" customHeight="1" x14ac:dyDescent="0.25">
      <c r="C2110" s="52" t="s">
        <v>2764</v>
      </c>
      <c r="D2110" s="55" t="s">
        <v>473</v>
      </c>
    </row>
    <row r="2111" spans="3:4" ht="15" customHeight="1" x14ac:dyDescent="0.25">
      <c r="C2111" s="52" t="s">
        <v>2765</v>
      </c>
      <c r="D2111" s="55" t="s">
        <v>473</v>
      </c>
    </row>
    <row r="2112" spans="3:4" ht="15" customHeight="1" x14ac:dyDescent="0.25">
      <c r="C2112" s="52" t="s">
        <v>2766</v>
      </c>
      <c r="D2112" s="55" t="s">
        <v>34</v>
      </c>
    </row>
    <row r="2113" spans="3:4" ht="15" customHeight="1" x14ac:dyDescent="0.25">
      <c r="C2113" s="52" t="s">
        <v>2767</v>
      </c>
      <c r="D2113" s="55" t="s">
        <v>34</v>
      </c>
    </row>
    <row r="2114" spans="3:4" ht="15" customHeight="1" x14ac:dyDescent="0.25">
      <c r="C2114" s="52" t="s">
        <v>2768</v>
      </c>
      <c r="D2114" s="55" t="s">
        <v>2769</v>
      </c>
    </row>
    <row r="2115" spans="3:4" ht="15" customHeight="1" x14ac:dyDescent="0.25">
      <c r="C2115" s="52" t="s">
        <v>2770</v>
      </c>
      <c r="D2115" s="55" t="s">
        <v>2771</v>
      </c>
    </row>
    <row r="2116" spans="3:4" ht="15" customHeight="1" x14ac:dyDescent="0.25">
      <c r="C2116" s="52" t="s">
        <v>2772</v>
      </c>
      <c r="D2116" s="55" t="s">
        <v>2773</v>
      </c>
    </row>
    <row r="2117" spans="3:4" ht="15" customHeight="1" x14ac:dyDescent="0.25">
      <c r="C2117" s="52" t="s">
        <v>2774</v>
      </c>
      <c r="D2117" s="55" t="s">
        <v>2775</v>
      </c>
    </row>
    <row r="2118" spans="3:4" ht="15" customHeight="1" x14ac:dyDescent="0.25">
      <c r="C2118" s="52" t="s">
        <v>2776</v>
      </c>
      <c r="D2118" s="55" t="s">
        <v>2777</v>
      </c>
    </row>
    <row r="2119" spans="3:4" ht="15" customHeight="1" x14ac:dyDescent="0.25">
      <c r="C2119" s="52" t="s">
        <v>2778</v>
      </c>
      <c r="D2119" s="55" t="s">
        <v>2779</v>
      </c>
    </row>
    <row r="2120" spans="3:4" ht="15" customHeight="1" x14ac:dyDescent="0.25">
      <c r="C2120" s="52" t="s">
        <v>2780</v>
      </c>
      <c r="D2120" s="55" t="s">
        <v>2781</v>
      </c>
    </row>
    <row r="2121" spans="3:4" ht="15" customHeight="1" x14ac:dyDescent="0.25">
      <c r="C2121" s="52" t="s">
        <v>2782</v>
      </c>
      <c r="D2121" s="55" t="s">
        <v>2783</v>
      </c>
    </row>
    <row r="2122" spans="3:4" ht="15" customHeight="1" x14ac:dyDescent="0.25">
      <c r="C2122" s="52" t="s">
        <v>2784</v>
      </c>
      <c r="D2122" s="55" t="s">
        <v>2785</v>
      </c>
    </row>
    <row r="2123" spans="3:4" ht="15" customHeight="1" x14ac:dyDescent="0.25">
      <c r="C2123" s="52" t="s">
        <v>2786</v>
      </c>
      <c r="D2123" s="55" t="s">
        <v>2787</v>
      </c>
    </row>
    <row r="2124" spans="3:4" ht="15" customHeight="1" x14ac:dyDescent="0.25">
      <c r="C2124" s="52" t="s">
        <v>2788</v>
      </c>
      <c r="D2124" s="55" t="s">
        <v>2789</v>
      </c>
    </row>
    <row r="2125" spans="3:4" ht="15" customHeight="1" x14ac:dyDescent="0.25">
      <c r="C2125" s="52" t="s">
        <v>2790</v>
      </c>
      <c r="D2125" s="55" t="s">
        <v>2791</v>
      </c>
    </row>
    <row r="2126" spans="3:4" ht="15" customHeight="1" x14ac:dyDescent="0.25">
      <c r="C2126" s="52" t="s">
        <v>2792</v>
      </c>
      <c r="D2126" s="55" t="s">
        <v>2793</v>
      </c>
    </row>
    <row r="2127" spans="3:4" ht="15" customHeight="1" x14ac:dyDescent="0.25">
      <c r="C2127" s="52" t="s">
        <v>2794</v>
      </c>
      <c r="D2127" s="55" t="s">
        <v>2795</v>
      </c>
    </row>
    <row r="2128" spans="3:4" ht="15" customHeight="1" x14ac:dyDescent="0.25">
      <c r="C2128" s="52" t="s">
        <v>2796</v>
      </c>
      <c r="D2128" s="55" t="s">
        <v>2797</v>
      </c>
    </row>
    <row r="2129" spans="3:4" ht="15" customHeight="1" x14ac:dyDescent="0.25">
      <c r="C2129" s="52" t="s">
        <v>2798</v>
      </c>
      <c r="D2129" s="55" t="s">
        <v>2799</v>
      </c>
    </row>
    <row r="2130" spans="3:4" ht="15" customHeight="1" x14ac:dyDescent="0.25">
      <c r="C2130" s="52" t="s">
        <v>2800</v>
      </c>
      <c r="D2130" s="55" t="s">
        <v>2801</v>
      </c>
    </row>
    <row r="2131" spans="3:4" ht="15" customHeight="1" x14ac:dyDescent="0.25">
      <c r="C2131" s="52" t="s">
        <v>2802</v>
      </c>
      <c r="D2131" s="55" t="s">
        <v>2803</v>
      </c>
    </row>
    <row r="2132" spans="3:4" ht="15" customHeight="1" x14ac:dyDescent="0.25">
      <c r="C2132" s="52" t="s">
        <v>2804</v>
      </c>
      <c r="D2132" s="55" t="s">
        <v>2805</v>
      </c>
    </row>
    <row r="2133" spans="3:4" ht="15" customHeight="1" x14ac:dyDescent="0.25">
      <c r="C2133" s="52" t="s">
        <v>2806</v>
      </c>
      <c r="D2133" s="55" t="s">
        <v>2807</v>
      </c>
    </row>
    <row r="2134" spans="3:4" ht="15" customHeight="1" x14ac:dyDescent="0.25">
      <c r="C2134" s="52" t="s">
        <v>2808</v>
      </c>
      <c r="D2134" s="55" t="s">
        <v>2809</v>
      </c>
    </row>
    <row r="2135" spans="3:4" ht="15" customHeight="1" x14ac:dyDescent="0.25">
      <c r="C2135" s="52" t="s">
        <v>2810</v>
      </c>
      <c r="D2135" s="55" t="s">
        <v>2811</v>
      </c>
    </row>
    <row r="2136" spans="3:4" ht="15" customHeight="1" x14ac:dyDescent="0.25">
      <c r="C2136" s="52" t="s">
        <v>2812</v>
      </c>
      <c r="D2136" s="55" t="s">
        <v>2813</v>
      </c>
    </row>
    <row r="2137" spans="3:4" ht="15" customHeight="1" x14ac:dyDescent="0.25">
      <c r="C2137" s="52" t="s">
        <v>2814</v>
      </c>
      <c r="D2137" s="55" t="s">
        <v>2815</v>
      </c>
    </row>
    <row r="2138" spans="3:4" ht="15" customHeight="1" x14ac:dyDescent="0.25">
      <c r="C2138" s="52" t="s">
        <v>2816</v>
      </c>
      <c r="D2138" s="55" t="s">
        <v>2817</v>
      </c>
    </row>
    <row r="2139" spans="3:4" ht="15" customHeight="1" x14ac:dyDescent="0.25">
      <c r="C2139" s="52" t="s">
        <v>2818</v>
      </c>
      <c r="D2139" s="55" t="s">
        <v>2819</v>
      </c>
    </row>
    <row r="2140" spans="3:4" ht="15" customHeight="1" x14ac:dyDescent="0.25">
      <c r="C2140" s="52" t="s">
        <v>2820</v>
      </c>
      <c r="D2140" s="55" t="s">
        <v>2821</v>
      </c>
    </row>
    <row r="2141" spans="3:4" ht="15" customHeight="1" x14ac:dyDescent="0.25">
      <c r="C2141" s="52" t="s">
        <v>2822</v>
      </c>
      <c r="D2141" s="55" t="s">
        <v>2823</v>
      </c>
    </row>
    <row r="2142" spans="3:4" ht="15" customHeight="1" x14ac:dyDescent="0.25">
      <c r="C2142" s="52" t="s">
        <v>2824</v>
      </c>
      <c r="D2142" s="55" t="s">
        <v>2825</v>
      </c>
    </row>
    <row r="2143" spans="3:4" ht="15" customHeight="1" x14ac:dyDescent="0.25">
      <c r="C2143" s="52" t="s">
        <v>2826</v>
      </c>
      <c r="D2143" s="55" t="s">
        <v>2827</v>
      </c>
    </row>
    <row r="2144" spans="3:4" ht="15" customHeight="1" x14ac:dyDescent="0.25">
      <c r="C2144" s="52" t="s">
        <v>2828</v>
      </c>
      <c r="D2144" s="55" t="s">
        <v>2829</v>
      </c>
    </row>
    <row r="2145" spans="3:4" ht="15" customHeight="1" x14ac:dyDescent="0.25">
      <c r="C2145" s="52" t="s">
        <v>2830</v>
      </c>
      <c r="D2145" s="55" t="s">
        <v>2831</v>
      </c>
    </row>
    <row r="2146" spans="3:4" ht="15" customHeight="1" x14ac:dyDescent="0.25">
      <c r="C2146" s="52" t="s">
        <v>2832</v>
      </c>
      <c r="D2146" s="55" t="s">
        <v>2833</v>
      </c>
    </row>
    <row r="2147" spans="3:4" ht="15" customHeight="1" x14ac:dyDescent="0.25">
      <c r="C2147" s="52" t="s">
        <v>2834</v>
      </c>
      <c r="D2147" s="55" t="s">
        <v>2835</v>
      </c>
    </row>
    <row r="2148" spans="3:4" ht="15" customHeight="1" x14ac:dyDescent="0.25">
      <c r="C2148" s="52" t="s">
        <v>2836</v>
      </c>
      <c r="D2148" s="55" t="s">
        <v>2837</v>
      </c>
    </row>
    <row r="2149" spans="3:4" ht="15" customHeight="1" x14ac:dyDescent="0.25">
      <c r="C2149" s="52" t="s">
        <v>2838</v>
      </c>
      <c r="D2149" s="55" t="s">
        <v>2839</v>
      </c>
    </row>
    <row r="2150" spans="3:4" ht="15" customHeight="1" x14ac:dyDescent="0.25">
      <c r="C2150" s="52" t="s">
        <v>2840</v>
      </c>
      <c r="D2150" s="55" t="s">
        <v>2841</v>
      </c>
    </row>
    <row r="2151" spans="3:4" ht="15" customHeight="1" x14ac:dyDescent="0.25">
      <c r="C2151" s="52" t="s">
        <v>2842</v>
      </c>
      <c r="D2151" s="55" t="s">
        <v>2843</v>
      </c>
    </row>
    <row r="2152" spans="3:4" ht="15" customHeight="1" x14ac:dyDescent="0.25">
      <c r="C2152" s="52" t="s">
        <v>2844</v>
      </c>
      <c r="D2152" s="55" t="s">
        <v>2845</v>
      </c>
    </row>
    <row r="2153" spans="3:4" ht="15" customHeight="1" x14ac:dyDescent="0.25">
      <c r="C2153" s="52" t="s">
        <v>2846</v>
      </c>
      <c r="D2153" s="55" t="s">
        <v>2847</v>
      </c>
    </row>
    <row r="2154" spans="3:4" ht="15" customHeight="1" x14ac:dyDescent="0.25">
      <c r="C2154" s="52" t="s">
        <v>2848</v>
      </c>
      <c r="D2154" s="55" t="s">
        <v>2849</v>
      </c>
    </row>
    <row r="2155" spans="3:4" ht="15" customHeight="1" x14ac:dyDescent="0.25">
      <c r="C2155" s="52" t="s">
        <v>2850</v>
      </c>
      <c r="D2155" s="55" t="s">
        <v>2851</v>
      </c>
    </row>
    <row r="2156" spans="3:4" ht="15" customHeight="1" x14ac:dyDescent="0.25">
      <c r="C2156" s="52" t="s">
        <v>2852</v>
      </c>
      <c r="D2156" s="55" t="s">
        <v>2853</v>
      </c>
    </row>
    <row r="2157" spans="3:4" ht="15" customHeight="1" x14ac:dyDescent="0.25">
      <c r="C2157" s="52" t="s">
        <v>2854</v>
      </c>
      <c r="D2157" s="55" t="s">
        <v>2855</v>
      </c>
    </row>
    <row r="2158" spans="3:4" ht="15" customHeight="1" x14ac:dyDescent="0.25">
      <c r="C2158" s="52" t="s">
        <v>2856</v>
      </c>
      <c r="D2158" s="55" t="s">
        <v>2857</v>
      </c>
    </row>
    <row r="2159" spans="3:4" ht="15" customHeight="1" x14ac:dyDescent="0.25">
      <c r="C2159" s="52" t="s">
        <v>2858</v>
      </c>
      <c r="D2159" s="55" t="s">
        <v>2859</v>
      </c>
    </row>
    <row r="2160" spans="3:4" ht="15" customHeight="1" x14ac:dyDescent="0.25">
      <c r="C2160" s="52" t="s">
        <v>2860</v>
      </c>
      <c r="D2160" s="55" t="s">
        <v>2861</v>
      </c>
    </row>
    <row r="2161" spans="3:4" ht="15" customHeight="1" x14ac:dyDescent="0.25">
      <c r="C2161" s="52" t="s">
        <v>2862</v>
      </c>
      <c r="D2161" s="55" t="s">
        <v>2863</v>
      </c>
    </row>
    <row r="2162" spans="3:4" ht="15" customHeight="1" x14ac:dyDescent="0.25">
      <c r="C2162" s="52" t="s">
        <v>2864</v>
      </c>
      <c r="D2162" s="55" t="s">
        <v>2865</v>
      </c>
    </row>
    <row r="2163" spans="3:4" ht="15" customHeight="1" x14ac:dyDescent="0.25">
      <c r="C2163" s="52" t="s">
        <v>2866</v>
      </c>
      <c r="D2163" s="55" t="s">
        <v>2867</v>
      </c>
    </row>
    <row r="2164" spans="3:4" ht="15" customHeight="1" x14ac:dyDescent="0.25">
      <c r="C2164" s="52" t="s">
        <v>2868</v>
      </c>
      <c r="D2164" s="55" t="s">
        <v>2869</v>
      </c>
    </row>
    <row r="2165" spans="3:4" ht="15" customHeight="1" x14ac:dyDescent="0.25">
      <c r="C2165" s="52" t="s">
        <v>2870</v>
      </c>
      <c r="D2165" s="55" t="s">
        <v>2871</v>
      </c>
    </row>
    <row r="2166" spans="3:4" ht="15" customHeight="1" x14ac:dyDescent="0.25">
      <c r="C2166" s="52" t="s">
        <v>2872</v>
      </c>
      <c r="D2166" s="55" t="s">
        <v>2873</v>
      </c>
    </row>
    <row r="2167" spans="3:4" ht="15" customHeight="1" x14ac:dyDescent="0.25">
      <c r="C2167" s="52" t="s">
        <v>2874</v>
      </c>
      <c r="D2167" s="55" t="s">
        <v>2875</v>
      </c>
    </row>
    <row r="2168" spans="3:4" ht="15" customHeight="1" x14ac:dyDescent="0.25">
      <c r="C2168" s="52" t="s">
        <v>2876</v>
      </c>
      <c r="D2168" s="55" t="s">
        <v>2877</v>
      </c>
    </row>
    <row r="2169" spans="3:4" ht="15" customHeight="1" x14ac:dyDescent="0.25">
      <c r="C2169" s="52" t="s">
        <v>2878</v>
      </c>
      <c r="D2169" s="55" t="s">
        <v>2879</v>
      </c>
    </row>
    <row r="2170" spans="3:4" ht="15" customHeight="1" x14ac:dyDescent="0.25">
      <c r="C2170" s="52" t="s">
        <v>2880</v>
      </c>
      <c r="D2170" s="55" t="s">
        <v>2881</v>
      </c>
    </row>
    <row r="2171" spans="3:4" ht="15" customHeight="1" x14ac:dyDescent="0.25">
      <c r="C2171" s="52" t="s">
        <v>2882</v>
      </c>
      <c r="D2171" s="55" t="s">
        <v>2883</v>
      </c>
    </row>
    <row r="2172" spans="3:4" ht="15" customHeight="1" x14ac:dyDescent="0.25">
      <c r="C2172" s="52" t="s">
        <v>2884</v>
      </c>
      <c r="D2172" s="55" t="s">
        <v>2885</v>
      </c>
    </row>
    <row r="2173" spans="3:4" ht="15" customHeight="1" x14ac:dyDescent="0.25">
      <c r="C2173" s="52" t="s">
        <v>2886</v>
      </c>
      <c r="D2173" s="55" t="s">
        <v>2887</v>
      </c>
    </row>
    <row r="2174" spans="3:4" ht="15" customHeight="1" x14ac:dyDescent="0.25">
      <c r="C2174" s="52" t="s">
        <v>2888</v>
      </c>
      <c r="D2174" s="55" t="s">
        <v>2889</v>
      </c>
    </row>
    <row r="2175" spans="3:4" ht="15" customHeight="1" x14ac:dyDescent="0.25">
      <c r="C2175" s="52" t="s">
        <v>2890</v>
      </c>
      <c r="D2175" s="55" t="s">
        <v>2891</v>
      </c>
    </row>
    <row r="2176" spans="3:4" ht="15" customHeight="1" x14ac:dyDescent="0.25">
      <c r="C2176" s="52" t="s">
        <v>2892</v>
      </c>
      <c r="D2176" s="55" t="s">
        <v>2893</v>
      </c>
    </row>
    <row r="2177" spans="3:4" ht="15" customHeight="1" x14ac:dyDescent="0.25">
      <c r="C2177" s="52" t="s">
        <v>2894</v>
      </c>
      <c r="D2177" s="55" t="s">
        <v>2895</v>
      </c>
    </row>
    <row r="2178" spans="3:4" ht="15" customHeight="1" x14ac:dyDescent="0.25">
      <c r="C2178" s="52" t="s">
        <v>2896</v>
      </c>
      <c r="D2178" s="55" t="s">
        <v>2897</v>
      </c>
    </row>
    <row r="2179" spans="3:4" ht="15" customHeight="1" x14ac:dyDescent="0.25">
      <c r="C2179" s="52" t="s">
        <v>2898</v>
      </c>
      <c r="D2179" s="55" t="s">
        <v>2899</v>
      </c>
    </row>
    <row r="2180" spans="3:4" ht="15" customHeight="1" x14ac:dyDescent="0.25">
      <c r="C2180" s="52" t="s">
        <v>2900</v>
      </c>
      <c r="D2180" s="55" t="s">
        <v>2901</v>
      </c>
    </row>
    <row r="2181" spans="3:4" ht="15" customHeight="1" x14ac:dyDescent="0.25">
      <c r="C2181" s="52" t="s">
        <v>2902</v>
      </c>
      <c r="D2181" s="55" t="s">
        <v>2903</v>
      </c>
    </row>
    <row r="2182" spans="3:4" ht="15" customHeight="1" x14ac:dyDescent="0.25">
      <c r="C2182" s="52" t="s">
        <v>2904</v>
      </c>
      <c r="D2182" s="55" t="s">
        <v>2905</v>
      </c>
    </row>
    <row r="2183" spans="3:4" ht="15" customHeight="1" x14ac:dyDescent="0.25">
      <c r="C2183" s="52" t="s">
        <v>2906</v>
      </c>
      <c r="D2183" s="55" t="s">
        <v>2907</v>
      </c>
    </row>
    <row r="2184" spans="3:4" ht="15" customHeight="1" x14ac:dyDescent="0.25">
      <c r="C2184" s="52" t="s">
        <v>2908</v>
      </c>
      <c r="D2184" s="55" t="s">
        <v>2909</v>
      </c>
    </row>
    <row r="2185" spans="3:4" ht="15" customHeight="1" x14ac:dyDescent="0.25">
      <c r="C2185" s="52" t="s">
        <v>2910</v>
      </c>
      <c r="D2185" s="55" t="s">
        <v>2911</v>
      </c>
    </row>
    <row r="2186" spans="3:4" ht="15" customHeight="1" x14ac:dyDescent="0.25">
      <c r="C2186" s="52" t="s">
        <v>2912</v>
      </c>
      <c r="D2186" s="55" t="s">
        <v>2913</v>
      </c>
    </row>
    <row r="2187" spans="3:4" ht="15" customHeight="1" x14ac:dyDescent="0.25">
      <c r="C2187" s="52" t="s">
        <v>2914</v>
      </c>
      <c r="D2187" s="55" t="s">
        <v>2915</v>
      </c>
    </row>
    <row r="2188" spans="3:4" ht="15" customHeight="1" x14ac:dyDescent="0.25">
      <c r="C2188" s="52" t="s">
        <v>2916</v>
      </c>
      <c r="D2188" s="55" t="s">
        <v>2917</v>
      </c>
    </row>
    <row r="2189" spans="3:4" ht="15" customHeight="1" x14ac:dyDescent="0.25">
      <c r="C2189" s="52" t="s">
        <v>2918</v>
      </c>
      <c r="D2189" s="55" t="s">
        <v>2919</v>
      </c>
    </row>
    <row r="2190" spans="3:4" ht="15" customHeight="1" x14ac:dyDescent="0.25">
      <c r="C2190" s="52" t="s">
        <v>2920</v>
      </c>
      <c r="D2190" s="55" t="s">
        <v>2921</v>
      </c>
    </row>
    <row r="2191" spans="3:4" ht="15" customHeight="1" x14ac:dyDescent="0.25">
      <c r="C2191" s="52" t="s">
        <v>2922</v>
      </c>
      <c r="D2191" s="55" t="s">
        <v>2923</v>
      </c>
    </row>
    <row r="2192" spans="3:4" ht="15" customHeight="1" x14ac:dyDescent="0.25">
      <c r="C2192" s="52" t="s">
        <v>2924</v>
      </c>
      <c r="D2192" s="55" t="s">
        <v>2925</v>
      </c>
    </row>
    <row r="2193" spans="3:4" ht="15" customHeight="1" x14ac:dyDescent="0.25">
      <c r="C2193" s="52" t="s">
        <v>2926</v>
      </c>
      <c r="D2193" s="55" t="s">
        <v>2927</v>
      </c>
    </row>
    <row r="2194" spans="3:4" ht="15" customHeight="1" x14ac:dyDescent="0.25">
      <c r="C2194" s="52" t="s">
        <v>2928</v>
      </c>
      <c r="D2194" s="55" t="s">
        <v>2929</v>
      </c>
    </row>
    <row r="2195" spans="3:4" ht="15" customHeight="1" x14ac:dyDescent="0.25">
      <c r="C2195" s="52" t="s">
        <v>2930</v>
      </c>
      <c r="D2195" s="55" t="s">
        <v>2931</v>
      </c>
    </row>
    <row r="2196" spans="3:4" ht="15" customHeight="1" x14ac:dyDescent="0.25">
      <c r="C2196" s="52" t="s">
        <v>2932</v>
      </c>
      <c r="D2196" s="55" t="s">
        <v>2933</v>
      </c>
    </row>
    <row r="2197" spans="3:4" ht="15" customHeight="1" x14ac:dyDescent="0.25">
      <c r="C2197" s="52" t="s">
        <v>2934</v>
      </c>
      <c r="D2197" s="55" t="s">
        <v>2935</v>
      </c>
    </row>
    <row r="2198" spans="3:4" ht="15" customHeight="1" x14ac:dyDescent="0.25">
      <c r="C2198" s="52" t="s">
        <v>2936</v>
      </c>
      <c r="D2198" s="55" t="s">
        <v>458</v>
      </c>
    </row>
    <row r="2199" spans="3:4" ht="15" customHeight="1" x14ac:dyDescent="0.25">
      <c r="C2199" s="52" t="s">
        <v>2937</v>
      </c>
      <c r="D2199" s="55" t="s">
        <v>458</v>
      </c>
    </row>
    <row r="2200" spans="3:4" ht="15" customHeight="1" x14ac:dyDescent="0.25">
      <c r="C2200" s="52" t="s">
        <v>2938</v>
      </c>
      <c r="D2200" s="55" t="s">
        <v>461</v>
      </c>
    </row>
    <row r="2201" spans="3:4" ht="15" customHeight="1" x14ac:dyDescent="0.25">
      <c r="C2201" s="52" t="s">
        <v>2939</v>
      </c>
      <c r="D2201" s="55" t="s">
        <v>463</v>
      </c>
    </row>
    <row r="2202" spans="3:4" ht="15" customHeight="1" x14ac:dyDescent="0.25">
      <c r="C2202" s="52" t="s">
        <v>2940</v>
      </c>
      <c r="D2202" s="55" t="s">
        <v>465</v>
      </c>
    </row>
    <row r="2203" spans="3:4" ht="15" customHeight="1" x14ac:dyDescent="0.25">
      <c r="C2203" s="52" t="s">
        <v>2941</v>
      </c>
      <c r="D2203" s="55" t="s">
        <v>467</v>
      </c>
    </row>
    <row r="2204" spans="3:4" ht="15" customHeight="1" x14ac:dyDescent="0.25">
      <c r="C2204" s="52" t="s">
        <v>2942</v>
      </c>
      <c r="D2204" s="55" t="s">
        <v>469</v>
      </c>
    </row>
    <row r="2205" spans="3:4" ht="15" customHeight="1" x14ac:dyDescent="0.25">
      <c r="C2205" s="52" t="s">
        <v>2943</v>
      </c>
      <c r="D2205" s="55" t="s">
        <v>471</v>
      </c>
    </row>
    <row r="2206" spans="3:4" ht="15" customHeight="1" x14ac:dyDescent="0.25">
      <c r="C2206" s="52" t="s">
        <v>2944</v>
      </c>
      <c r="D2206" s="55" t="s">
        <v>473</v>
      </c>
    </row>
    <row r="2207" spans="3:4" ht="15" customHeight="1" x14ac:dyDescent="0.25">
      <c r="C2207" s="52" t="s">
        <v>2945</v>
      </c>
      <c r="D2207" s="55" t="s">
        <v>473</v>
      </c>
    </row>
    <row r="2208" spans="3:4" ht="15" customHeight="1" x14ac:dyDescent="0.25">
      <c r="C2208" s="52" t="s">
        <v>2946</v>
      </c>
      <c r="D2208" s="55" t="s">
        <v>34</v>
      </c>
    </row>
    <row r="2209" spans="3:5" ht="15" customHeight="1" x14ac:dyDescent="0.25">
      <c r="C2209" s="52" t="s">
        <v>2947</v>
      </c>
      <c r="D2209" s="55" t="s">
        <v>34</v>
      </c>
    </row>
    <row r="2210" spans="3:5" ht="15" customHeight="1" x14ac:dyDescent="0.25">
      <c r="C2210" s="52" t="s">
        <v>2948</v>
      </c>
      <c r="D2210" s="55" t="s">
        <v>2799</v>
      </c>
      <c r="E2210" s="56"/>
    </row>
    <row r="2211" spans="3:5" ht="15" customHeight="1" x14ac:dyDescent="0.25">
      <c r="C2211" s="52" t="s">
        <v>2949</v>
      </c>
      <c r="D2211" s="55" t="s">
        <v>2950</v>
      </c>
      <c r="E2211" s="56"/>
    </row>
    <row r="2212" spans="3:5" ht="15" customHeight="1" x14ac:dyDescent="0.25">
      <c r="C2212" s="52" t="s">
        <v>2951</v>
      </c>
      <c r="D2212" s="55" t="s">
        <v>2952</v>
      </c>
      <c r="E2212" s="56"/>
    </row>
    <row r="2213" spans="3:5" ht="15" customHeight="1" x14ac:dyDescent="0.25">
      <c r="C2213" s="52" t="s">
        <v>2953</v>
      </c>
      <c r="D2213" s="55" t="s">
        <v>2954</v>
      </c>
      <c r="E2213" s="56"/>
    </row>
    <row r="2214" spans="3:5" ht="15" customHeight="1" x14ac:dyDescent="0.25">
      <c r="C2214" s="52" t="s">
        <v>2955</v>
      </c>
      <c r="D2214" s="55" t="s">
        <v>2927</v>
      </c>
      <c r="E2214" s="56"/>
    </row>
    <row r="2215" spans="3:5" ht="15" customHeight="1" x14ac:dyDescent="0.25">
      <c r="C2215" s="52" t="s">
        <v>2956</v>
      </c>
      <c r="D2215" s="55" t="s">
        <v>2857</v>
      </c>
      <c r="E2215" s="56"/>
    </row>
    <row r="2216" spans="3:5" ht="15" customHeight="1" x14ac:dyDescent="0.25">
      <c r="C2216" s="52" t="s">
        <v>2957</v>
      </c>
      <c r="D2216" s="55" t="s">
        <v>2885</v>
      </c>
      <c r="E2216" s="56"/>
    </row>
    <row r="2217" spans="3:5" ht="15" customHeight="1" x14ac:dyDescent="0.25">
      <c r="C2217" s="52" t="s">
        <v>2958</v>
      </c>
      <c r="D2217" s="55" t="s">
        <v>2769</v>
      </c>
      <c r="E2217" s="56"/>
    </row>
    <row r="2218" spans="3:5" ht="15" customHeight="1" x14ac:dyDescent="0.25">
      <c r="C2218" s="52" t="s">
        <v>2959</v>
      </c>
      <c r="D2218" s="55" t="s">
        <v>2871</v>
      </c>
      <c r="E2218" s="56"/>
    </row>
    <row r="2219" spans="3:5" ht="15" customHeight="1" x14ac:dyDescent="0.25">
      <c r="C2219" s="52" t="s">
        <v>2960</v>
      </c>
      <c r="D2219" s="55" t="s">
        <v>2961</v>
      </c>
      <c r="E2219" s="56"/>
    </row>
    <row r="2220" spans="3:5" ht="15" customHeight="1" x14ac:dyDescent="0.25">
      <c r="C2220" s="52" t="s">
        <v>2962</v>
      </c>
      <c r="D2220" s="55" t="s">
        <v>2851</v>
      </c>
      <c r="E2220" s="56"/>
    </row>
    <row r="2221" spans="3:5" ht="15" customHeight="1" x14ac:dyDescent="0.25">
      <c r="C2221" s="52" t="s">
        <v>2963</v>
      </c>
      <c r="D2221" s="55" t="s">
        <v>2964</v>
      </c>
      <c r="E2221" s="56"/>
    </row>
    <row r="2222" spans="3:5" ht="15" customHeight="1" x14ac:dyDescent="0.25">
      <c r="C2222" s="52" t="s">
        <v>2965</v>
      </c>
      <c r="D2222" s="55" t="s">
        <v>2781</v>
      </c>
      <c r="E2222" s="56"/>
    </row>
    <row r="2223" spans="3:5" ht="15" customHeight="1" x14ac:dyDescent="0.25">
      <c r="C2223" s="52" t="s">
        <v>2966</v>
      </c>
      <c r="D2223" s="55" t="s">
        <v>2967</v>
      </c>
      <c r="E2223" s="56"/>
    </row>
    <row r="2224" spans="3:5" ht="15" customHeight="1" x14ac:dyDescent="0.25">
      <c r="C2224" s="52" t="s">
        <v>2968</v>
      </c>
      <c r="D2224" s="55" t="s">
        <v>2969</v>
      </c>
      <c r="E2224" s="56"/>
    </row>
    <row r="2225" spans="3:5" ht="15" customHeight="1" x14ac:dyDescent="0.25">
      <c r="C2225" s="52" t="s">
        <v>2970</v>
      </c>
      <c r="D2225" s="55" t="s">
        <v>2811</v>
      </c>
      <c r="E2225" s="56"/>
    </row>
    <row r="2226" spans="3:5" ht="15" customHeight="1" x14ac:dyDescent="0.25">
      <c r="C2226" s="52" t="s">
        <v>2971</v>
      </c>
      <c r="D2226" s="55" t="s">
        <v>2972</v>
      </c>
      <c r="E2226" s="56"/>
    </row>
    <row r="2227" spans="3:5" ht="15" customHeight="1" x14ac:dyDescent="0.25">
      <c r="C2227" s="52" t="s">
        <v>2973</v>
      </c>
      <c r="D2227" s="55" t="s">
        <v>2974</v>
      </c>
      <c r="E2227" s="56"/>
    </row>
    <row r="2228" spans="3:5" ht="15" customHeight="1" x14ac:dyDescent="0.25">
      <c r="C2228" s="52" t="s">
        <v>2975</v>
      </c>
      <c r="D2228" s="55" t="s">
        <v>2809</v>
      </c>
      <c r="E2228" s="56"/>
    </row>
    <row r="2229" spans="3:5" ht="15" customHeight="1" x14ac:dyDescent="0.25">
      <c r="C2229" s="52" t="s">
        <v>2976</v>
      </c>
      <c r="D2229" s="55" t="s">
        <v>2893</v>
      </c>
      <c r="E2229" s="56"/>
    </row>
    <row r="2230" spans="3:5" ht="15" customHeight="1" x14ac:dyDescent="0.25">
      <c r="C2230" s="52" t="s">
        <v>2977</v>
      </c>
      <c r="D2230" s="55" t="s">
        <v>2803</v>
      </c>
      <c r="E2230" s="56"/>
    </row>
    <row r="2231" spans="3:5" ht="15" customHeight="1" x14ac:dyDescent="0.25">
      <c r="C2231" s="52" t="s">
        <v>2978</v>
      </c>
      <c r="D2231" s="55" t="s">
        <v>2841</v>
      </c>
      <c r="E2231" s="56"/>
    </row>
    <row r="2232" spans="3:5" ht="15" customHeight="1" x14ac:dyDescent="0.25">
      <c r="C2232" s="52" t="s">
        <v>2979</v>
      </c>
      <c r="D2232" s="55" t="s">
        <v>2980</v>
      </c>
      <c r="E2232" s="56"/>
    </row>
    <row r="2233" spans="3:5" ht="15" customHeight="1" x14ac:dyDescent="0.25">
      <c r="C2233" s="52" t="s">
        <v>2981</v>
      </c>
      <c r="D2233" s="55" t="s">
        <v>2982</v>
      </c>
      <c r="E2233" s="56"/>
    </row>
    <row r="2234" spans="3:5" ht="15" customHeight="1" x14ac:dyDescent="0.25">
      <c r="C2234" s="52" t="s">
        <v>2983</v>
      </c>
      <c r="D2234" s="55" t="s">
        <v>2984</v>
      </c>
      <c r="E2234" s="56"/>
    </row>
    <row r="2235" spans="3:5" ht="15" customHeight="1" x14ac:dyDescent="0.25">
      <c r="C2235" s="52" t="s">
        <v>2985</v>
      </c>
      <c r="D2235" s="55" t="s">
        <v>2907</v>
      </c>
      <c r="E2235" s="56"/>
    </row>
    <row r="2236" spans="3:5" ht="15" customHeight="1" x14ac:dyDescent="0.25">
      <c r="C2236" s="52" t="s">
        <v>2986</v>
      </c>
      <c r="D2236" s="55" t="s">
        <v>2863</v>
      </c>
      <c r="E2236" s="56"/>
    </row>
    <row r="2237" spans="3:5" ht="15" customHeight="1" x14ac:dyDescent="0.25">
      <c r="C2237" s="52" t="s">
        <v>2987</v>
      </c>
      <c r="D2237" s="55" t="s">
        <v>2875</v>
      </c>
      <c r="E2237" s="56"/>
    </row>
    <row r="2238" spans="3:5" ht="15" customHeight="1" x14ac:dyDescent="0.25">
      <c r="C2238" s="52" t="s">
        <v>2988</v>
      </c>
      <c r="D2238" s="55" t="s">
        <v>2989</v>
      </c>
      <c r="E2238" s="56"/>
    </row>
    <row r="2239" spans="3:5" ht="15" customHeight="1" x14ac:dyDescent="0.25">
      <c r="C2239" s="52" t="s">
        <v>2990</v>
      </c>
      <c r="D2239" s="55" t="s">
        <v>2991</v>
      </c>
      <c r="E2239" s="56"/>
    </row>
    <row r="2240" spans="3:5" ht="15" customHeight="1" x14ac:dyDescent="0.25">
      <c r="C2240" s="52" t="s">
        <v>2992</v>
      </c>
      <c r="D2240" s="55" t="s">
        <v>2869</v>
      </c>
      <c r="E2240" s="56"/>
    </row>
    <row r="2241" spans="3:5" ht="15" customHeight="1" x14ac:dyDescent="0.25">
      <c r="C2241" s="52" t="s">
        <v>2993</v>
      </c>
      <c r="D2241" s="55" t="s">
        <v>2921</v>
      </c>
      <c r="E2241" s="56"/>
    </row>
    <row r="2242" spans="3:5" ht="15" customHeight="1" x14ac:dyDescent="0.25">
      <c r="C2242" s="52" t="s">
        <v>2994</v>
      </c>
      <c r="D2242" s="55" t="s">
        <v>2931</v>
      </c>
      <c r="E2242" s="56"/>
    </row>
    <row r="2243" spans="3:5" ht="15" customHeight="1" x14ac:dyDescent="0.25">
      <c r="C2243" s="52" t="s">
        <v>2995</v>
      </c>
      <c r="D2243" s="55" t="s">
        <v>2787</v>
      </c>
      <c r="E2243" s="56"/>
    </row>
    <row r="2244" spans="3:5" ht="15" customHeight="1" x14ac:dyDescent="0.25">
      <c r="C2244" s="52" t="s">
        <v>2996</v>
      </c>
      <c r="D2244" s="55" t="s">
        <v>2909</v>
      </c>
      <c r="E2244" s="56"/>
    </row>
    <row r="2245" spans="3:5" ht="15" customHeight="1" x14ac:dyDescent="0.25">
      <c r="C2245" s="52" t="s">
        <v>2997</v>
      </c>
      <c r="D2245" s="55" t="s">
        <v>2925</v>
      </c>
      <c r="E2245" s="56"/>
    </row>
    <row r="2246" spans="3:5" ht="15" customHeight="1" x14ac:dyDescent="0.25">
      <c r="C2246" s="52" t="s">
        <v>2998</v>
      </c>
      <c r="D2246" s="55" t="s">
        <v>2783</v>
      </c>
      <c r="E2246" s="56"/>
    </row>
    <row r="2247" spans="3:5" ht="15" customHeight="1" x14ac:dyDescent="0.25">
      <c r="C2247" s="52" t="s">
        <v>2999</v>
      </c>
      <c r="D2247" s="55" t="s">
        <v>2835</v>
      </c>
      <c r="E2247" s="56"/>
    </row>
    <row r="2248" spans="3:5" ht="15" customHeight="1" x14ac:dyDescent="0.25">
      <c r="C2248" s="52" t="s">
        <v>3000</v>
      </c>
      <c r="D2248" s="55" t="s">
        <v>3001</v>
      </c>
      <c r="E2248" s="56"/>
    </row>
    <row r="2249" spans="3:5" ht="15" customHeight="1" x14ac:dyDescent="0.25">
      <c r="C2249" s="52" t="s">
        <v>3002</v>
      </c>
      <c r="D2249" s="55" t="s">
        <v>2873</v>
      </c>
      <c r="E2249" s="56"/>
    </row>
    <row r="2250" spans="3:5" ht="15" customHeight="1" x14ac:dyDescent="0.25">
      <c r="C2250" s="52" t="s">
        <v>3003</v>
      </c>
      <c r="D2250" s="55" t="s">
        <v>2777</v>
      </c>
      <c r="E2250" s="56"/>
    </row>
    <row r="2251" spans="3:5" ht="15" customHeight="1" x14ac:dyDescent="0.25">
      <c r="C2251" s="52" t="s">
        <v>3004</v>
      </c>
      <c r="D2251" s="55" t="s">
        <v>2775</v>
      </c>
      <c r="E2251" s="56"/>
    </row>
    <row r="2252" spans="3:5" ht="15" customHeight="1" x14ac:dyDescent="0.25">
      <c r="C2252" s="52" t="s">
        <v>3005</v>
      </c>
      <c r="D2252" s="55" t="s">
        <v>3006</v>
      </c>
      <c r="E2252" s="56"/>
    </row>
    <row r="2253" spans="3:5" ht="15" customHeight="1" x14ac:dyDescent="0.25">
      <c r="C2253" s="52" t="s">
        <v>3007</v>
      </c>
      <c r="D2253" s="55" t="s">
        <v>3008</v>
      </c>
      <c r="E2253" s="56"/>
    </row>
    <row r="2254" spans="3:5" ht="15" customHeight="1" x14ac:dyDescent="0.25">
      <c r="C2254" s="52" t="s">
        <v>3009</v>
      </c>
      <c r="D2254" s="55" t="s">
        <v>3010</v>
      </c>
      <c r="E2254" s="56"/>
    </row>
    <row r="2255" spans="3:5" ht="15" customHeight="1" x14ac:dyDescent="0.25">
      <c r="C2255" s="52" t="s">
        <v>3011</v>
      </c>
      <c r="D2255" s="55" t="s">
        <v>3012</v>
      </c>
      <c r="E2255" s="56"/>
    </row>
    <row r="2256" spans="3:5" ht="15" customHeight="1" x14ac:dyDescent="0.25">
      <c r="C2256" s="52" t="s">
        <v>3013</v>
      </c>
      <c r="D2256" s="55" t="s">
        <v>2879</v>
      </c>
      <c r="E2256" s="56"/>
    </row>
    <row r="2257" spans="3:5" ht="15" customHeight="1" x14ac:dyDescent="0.25">
      <c r="C2257" s="52" t="s">
        <v>3014</v>
      </c>
      <c r="D2257" s="55" t="s">
        <v>2807</v>
      </c>
      <c r="E2257" s="56"/>
    </row>
    <row r="2258" spans="3:5" ht="15" customHeight="1" x14ac:dyDescent="0.25">
      <c r="C2258" s="52" t="s">
        <v>3015</v>
      </c>
      <c r="D2258" s="55" t="s">
        <v>2917</v>
      </c>
      <c r="E2258" s="56"/>
    </row>
    <row r="2259" spans="3:5" ht="15" customHeight="1" x14ac:dyDescent="0.25">
      <c r="C2259" s="52" t="s">
        <v>3016</v>
      </c>
      <c r="D2259" s="55" t="s">
        <v>2849</v>
      </c>
      <c r="E2259" s="56"/>
    </row>
    <row r="2260" spans="3:5" ht="15" customHeight="1" x14ac:dyDescent="0.25">
      <c r="C2260" s="52" t="s">
        <v>3017</v>
      </c>
      <c r="D2260" s="55" t="s">
        <v>2839</v>
      </c>
      <c r="E2260" s="56"/>
    </row>
    <row r="2261" spans="3:5" ht="15" customHeight="1" x14ac:dyDescent="0.25">
      <c r="C2261" s="52" t="s">
        <v>3018</v>
      </c>
      <c r="D2261" s="55" t="s">
        <v>2817</v>
      </c>
      <c r="E2261" s="56"/>
    </row>
    <row r="2262" spans="3:5" ht="15" customHeight="1" x14ac:dyDescent="0.25">
      <c r="C2262" s="52" t="s">
        <v>3019</v>
      </c>
      <c r="D2262" s="55" t="s">
        <v>3020</v>
      </c>
      <c r="E2262" s="56"/>
    </row>
    <row r="2263" spans="3:5" ht="15" customHeight="1" x14ac:dyDescent="0.25">
      <c r="C2263" s="52" t="s">
        <v>3021</v>
      </c>
      <c r="D2263" s="55" t="s">
        <v>3022</v>
      </c>
      <c r="E2263" s="56"/>
    </row>
    <row r="2264" spans="3:5" ht="15" customHeight="1" x14ac:dyDescent="0.25">
      <c r="C2264" s="52" t="s">
        <v>3023</v>
      </c>
      <c r="D2264" s="55" t="s">
        <v>2821</v>
      </c>
      <c r="E2264" s="56"/>
    </row>
    <row r="2265" spans="3:5" ht="15" customHeight="1" x14ac:dyDescent="0.25">
      <c r="C2265" s="52" t="s">
        <v>3024</v>
      </c>
      <c r="D2265" s="55" t="s">
        <v>2829</v>
      </c>
      <c r="E2265" s="56"/>
    </row>
    <row r="2266" spans="3:5" ht="15" customHeight="1" x14ac:dyDescent="0.25">
      <c r="C2266" s="52" t="s">
        <v>3025</v>
      </c>
      <c r="D2266" s="55" t="s">
        <v>2855</v>
      </c>
      <c r="E2266" s="56"/>
    </row>
    <row r="2267" spans="3:5" ht="15" customHeight="1" x14ac:dyDescent="0.25">
      <c r="C2267" s="52" t="s">
        <v>3026</v>
      </c>
      <c r="D2267" s="55" t="s">
        <v>2785</v>
      </c>
      <c r="E2267" s="56"/>
    </row>
    <row r="2268" spans="3:5" ht="15" customHeight="1" x14ac:dyDescent="0.25">
      <c r="C2268" s="52" t="s">
        <v>3027</v>
      </c>
      <c r="D2268" s="55" t="s">
        <v>2805</v>
      </c>
      <c r="E2268" s="56"/>
    </row>
    <row r="2269" spans="3:5" ht="15" customHeight="1" x14ac:dyDescent="0.25">
      <c r="C2269" s="52" t="s">
        <v>3028</v>
      </c>
      <c r="D2269" s="55" t="s">
        <v>2853</v>
      </c>
      <c r="E2269" s="56"/>
    </row>
    <row r="2270" spans="3:5" ht="15" customHeight="1" x14ac:dyDescent="0.25">
      <c r="C2270" s="52" t="s">
        <v>3029</v>
      </c>
      <c r="D2270" s="55" t="s">
        <v>3030</v>
      </c>
      <c r="E2270" s="56"/>
    </row>
    <row r="2271" spans="3:5" ht="15" customHeight="1" x14ac:dyDescent="0.25">
      <c r="C2271" s="52" t="s">
        <v>3031</v>
      </c>
      <c r="D2271" s="55" t="s">
        <v>2877</v>
      </c>
      <c r="E2271" s="56"/>
    </row>
    <row r="2272" spans="3:5" ht="15" customHeight="1" x14ac:dyDescent="0.25">
      <c r="C2272" s="52" t="s">
        <v>3032</v>
      </c>
      <c r="D2272" s="55" t="s">
        <v>2771</v>
      </c>
      <c r="E2272" s="56"/>
    </row>
    <row r="2273" spans="3:5" ht="15" customHeight="1" x14ac:dyDescent="0.25">
      <c r="C2273" s="52" t="s">
        <v>3033</v>
      </c>
      <c r="D2273" s="55" t="s">
        <v>3034</v>
      </c>
      <c r="E2273" s="56"/>
    </row>
    <row r="2274" spans="3:5" ht="15" customHeight="1" x14ac:dyDescent="0.25">
      <c r="C2274" s="52" t="s">
        <v>3035</v>
      </c>
      <c r="D2274" s="55" t="s">
        <v>2815</v>
      </c>
      <c r="E2274" s="56"/>
    </row>
    <row r="2275" spans="3:5" ht="15" customHeight="1" x14ac:dyDescent="0.25">
      <c r="C2275" s="52" t="s">
        <v>3036</v>
      </c>
      <c r="D2275" s="55" t="s">
        <v>3037</v>
      </c>
      <c r="E2275" s="56"/>
    </row>
    <row r="2276" spans="3:5" ht="15" customHeight="1" x14ac:dyDescent="0.25">
      <c r="C2276" s="52" t="s">
        <v>3038</v>
      </c>
      <c r="D2276" s="55" t="s">
        <v>3039</v>
      </c>
      <c r="E2276" s="56"/>
    </row>
    <row r="2277" spans="3:5" ht="15" customHeight="1" x14ac:dyDescent="0.25">
      <c r="C2277" s="52" t="s">
        <v>3040</v>
      </c>
      <c r="D2277" s="55" t="s">
        <v>2867</v>
      </c>
      <c r="E2277" s="56"/>
    </row>
    <row r="2278" spans="3:5" ht="15" customHeight="1" x14ac:dyDescent="0.25">
      <c r="C2278" s="52" t="s">
        <v>3041</v>
      </c>
      <c r="D2278" s="55" t="s">
        <v>2881</v>
      </c>
      <c r="E2278" s="56"/>
    </row>
    <row r="2279" spans="3:5" ht="15" customHeight="1" x14ac:dyDescent="0.25">
      <c r="C2279" s="52" t="s">
        <v>3042</v>
      </c>
      <c r="D2279" s="55" t="s">
        <v>3043</v>
      </c>
      <c r="E2279" s="56"/>
    </row>
    <row r="2280" spans="3:5" ht="15" customHeight="1" x14ac:dyDescent="0.25">
      <c r="C2280" s="52" t="s">
        <v>3044</v>
      </c>
      <c r="D2280" s="55" t="s">
        <v>3045</v>
      </c>
      <c r="E2280" s="56"/>
    </row>
    <row r="2281" spans="3:5" ht="15" customHeight="1" x14ac:dyDescent="0.25">
      <c r="C2281" s="52" t="s">
        <v>3046</v>
      </c>
      <c r="D2281" s="55" t="s">
        <v>3047</v>
      </c>
      <c r="E2281" s="56"/>
    </row>
    <row r="2282" spans="3:5" ht="15" customHeight="1" x14ac:dyDescent="0.25">
      <c r="C2282" s="52" t="s">
        <v>3048</v>
      </c>
      <c r="D2282" s="55" t="s">
        <v>2891</v>
      </c>
      <c r="E2282" s="56"/>
    </row>
    <row r="2283" spans="3:5" ht="15" customHeight="1" x14ac:dyDescent="0.25">
      <c r="C2283" s="52" t="s">
        <v>3049</v>
      </c>
      <c r="D2283" s="55" t="s">
        <v>3050</v>
      </c>
      <c r="E2283" s="56"/>
    </row>
    <row r="2284" spans="3:5" ht="15" customHeight="1" x14ac:dyDescent="0.25">
      <c r="C2284" s="52" t="s">
        <v>3051</v>
      </c>
      <c r="D2284" s="55" t="s">
        <v>2843</v>
      </c>
      <c r="E2284" s="56"/>
    </row>
    <row r="2285" spans="3:5" ht="15" customHeight="1" x14ac:dyDescent="0.25">
      <c r="C2285" s="52" t="s">
        <v>3052</v>
      </c>
      <c r="D2285" s="55" t="s">
        <v>2919</v>
      </c>
      <c r="E2285" s="56"/>
    </row>
    <row r="2286" spans="3:5" ht="15" customHeight="1" x14ac:dyDescent="0.25">
      <c r="C2286" s="52" t="s">
        <v>3053</v>
      </c>
      <c r="D2286" s="55" t="s">
        <v>2779</v>
      </c>
      <c r="E2286" s="56"/>
    </row>
    <row r="2287" spans="3:5" ht="15" customHeight="1" x14ac:dyDescent="0.25">
      <c r="C2287" s="52" t="s">
        <v>3054</v>
      </c>
      <c r="D2287" s="55" t="s">
        <v>2791</v>
      </c>
      <c r="E2287" s="56"/>
    </row>
    <row r="2288" spans="3:5" ht="15" customHeight="1" x14ac:dyDescent="0.25">
      <c r="C2288" s="52" t="s">
        <v>3055</v>
      </c>
      <c r="D2288" s="55" t="s">
        <v>3056</v>
      </c>
      <c r="E2288" s="56"/>
    </row>
    <row r="2289" spans="3:5" ht="15" customHeight="1" x14ac:dyDescent="0.25">
      <c r="C2289" s="52" t="s">
        <v>3057</v>
      </c>
      <c r="D2289" s="55" t="s">
        <v>3058</v>
      </c>
      <c r="E2289" s="56"/>
    </row>
    <row r="2290" spans="3:5" ht="15" customHeight="1" x14ac:dyDescent="0.25">
      <c r="C2290" s="52" t="s">
        <v>3059</v>
      </c>
      <c r="D2290" s="55" t="s">
        <v>2847</v>
      </c>
      <c r="E2290" s="56"/>
    </row>
    <row r="2291" spans="3:5" ht="15" customHeight="1" x14ac:dyDescent="0.25">
      <c r="C2291" s="52" t="s">
        <v>3060</v>
      </c>
      <c r="D2291" s="55" t="s">
        <v>3061</v>
      </c>
      <c r="E2291" s="56"/>
    </row>
    <row r="2292" spans="3:5" ht="15" customHeight="1" x14ac:dyDescent="0.25">
      <c r="C2292" s="52" t="s">
        <v>3062</v>
      </c>
      <c r="D2292" s="55" t="s">
        <v>2825</v>
      </c>
      <c r="E2292" s="56"/>
    </row>
    <row r="2293" spans="3:5" ht="15" customHeight="1" x14ac:dyDescent="0.25">
      <c r="C2293" s="52" t="s">
        <v>3063</v>
      </c>
      <c r="D2293" s="55" t="s">
        <v>3064</v>
      </c>
      <c r="E2293" s="56"/>
    </row>
    <row r="2294" spans="3:5" ht="15" customHeight="1" x14ac:dyDescent="0.25">
      <c r="C2294" s="52" t="s">
        <v>3065</v>
      </c>
      <c r="D2294" s="55" t="s">
        <v>458</v>
      </c>
      <c r="E2294" s="56"/>
    </row>
    <row r="2295" spans="3:5" ht="15" customHeight="1" x14ac:dyDescent="0.25">
      <c r="C2295" s="52" t="s">
        <v>3066</v>
      </c>
      <c r="D2295" s="55" t="s">
        <v>458</v>
      </c>
      <c r="E2295" s="56"/>
    </row>
    <row r="2296" spans="3:5" ht="15" customHeight="1" x14ac:dyDescent="0.25">
      <c r="C2296" s="52" t="s">
        <v>3067</v>
      </c>
      <c r="D2296" s="55" t="s">
        <v>461</v>
      </c>
      <c r="E2296" s="56"/>
    </row>
    <row r="2297" spans="3:5" ht="15" customHeight="1" x14ac:dyDescent="0.25">
      <c r="C2297" s="52" t="s">
        <v>3068</v>
      </c>
      <c r="D2297" s="55" t="s">
        <v>463</v>
      </c>
      <c r="E2297" s="56"/>
    </row>
    <row r="2298" spans="3:5" ht="15" customHeight="1" x14ac:dyDescent="0.25">
      <c r="C2298" s="52" t="s">
        <v>3069</v>
      </c>
      <c r="D2298" s="55" t="s">
        <v>465</v>
      </c>
      <c r="E2298" s="56"/>
    </row>
    <row r="2299" spans="3:5" ht="15" customHeight="1" x14ac:dyDescent="0.25">
      <c r="C2299" s="52" t="s">
        <v>3070</v>
      </c>
      <c r="D2299" s="55" t="s">
        <v>467</v>
      </c>
      <c r="E2299" s="56"/>
    </row>
    <row r="2300" spans="3:5" ht="15" customHeight="1" x14ac:dyDescent="0.25">
      <c r="C2300" s="52" t="s">
        <v>3071</v>
      </c>
      <c r="D2300" s="55" t="s">
        <v>469</v>
      </c>
      <c r="E2300" s="56"/>
    </row>
    <row r="2301" spans="3:5" ht="15" customHeight="1" x14ac:dyDescent="0.25">
      <c r="C2301" s="52" t="s">
        <v>3072</v>
      </c>
      <c r="D2301" s="55" t="s">
        <v>471</v>
      </c>
      <c r="E2301" s="56"/>
    </row>
    <row r="2302" spans="3:5" ht="15" customHeight="1" x14ac:dyDescent="0.25">
      <c r="C2302" s="52" t="s">
        <v>3073</v>
      </c>
      <c r="D2302" s="55" t="s">
        <v>473</v>
      </c>
      <c r="E2302" s="56"/>
    </row>
    <row r="2303" spans="3:5" ht="15" customHeight="1" x14ac:dyDescent="0.25">
      <c r="C2303" s="52" t="s">
        <v>3074</v>
      </c>
      <c r="D2303" s="55" t="s">
        <v>473</v>
      </c>
      <c r="E2303" s="56"/>
    </row>
    <row r="2304" spans="3:5" ht="15" customHeight="1" x14ac:dyDescent="0.25">
      <c r="C2304" s="52" t="s">
        <v>3075</v>
      </c>
      <c r="D2304" s="55" t="s">
        <v>34</v>
      </c>
      <c r="E2304" s="56"/>
    </row>
    <row r="2305" spans="3:5" ht="15" customHeight="1" x14ac:dyDescent="0.25">
      <c r="C2305" s="52" t="s">
        <v>3076</v>
      </c>
      <c r="D2305" s="55" t="s">
        <v>34</v>
      </c>
      <c r="E2305" s="56"/>
    </row>
    <row r="2306" spans="3:5" ht="15" customHeight="1" x14ac:dyDescent="0.25">
      <c r="C2306" s="52" t="s">
        <v>3077</v>
      </c>
      <c r="D2306" s="55" t="s">
        <v>2861</v>
      </c>
    </row>
    <row r="2307" spans="3:5" ht="15" customHeight="1" x14ac:dyDescent="0.25">
      <c r="C2307" s="52" t="s">
        <v>3078</v>
      </c>
      <c r="D2307" s="55" t="s">
        <v>2909</v>
      </c>
    </row>
    <row r="2308" spans="3:5" ht="15" customHeight="1" x14ac:dyDescent="0.25">
      <c r="C2308" s="52" t="s">
        <v>3079</v>
      </c>
      <c r="D2308" s="55" t="s">
        <v>2954</v>
      </c>
    </row>
    <row r="2309" spans="3:5" ht="15" customHeight="1" x14ac:dyDescent="0.25">
      <c r="C2309" s="52" t="s">
        <v>3080</v>
      </c>
      <c r="D2309" s="55" t="s">
        <v>2885</v>
      </c>
    </row>
    <row r="2310" spans="3:5" ht="15" customHeight="1" x14ac:dyDescent="0.25">
      <c r="C2310" s="52" t="s">
        <v>3081</v>
      </c>
      <c r="D2310" s="55" t="s">
        <v>2819</v>
      </c>
    </row>
    <row r="2311" spans="3:5" ht="15" customHeight="1" x14ac:dyDescent="0.25">
      <c r="C2311" s="52" t="s">
        <v>3082</v>
      </c>
      <c r="D2311" s="55" t="s">
        <v>2952</v>
      </c>
    </row>
    <row r="2312" spans="3:5" ht="15" customHeight="1" x14ac:dyDescent="0.25">
      <c r="C2312" s="52" t="s">
        <v>3083</v>
      </c>
      <c r="D2312" s="55" t="s">
        <v>2807</v>
      </c>
    </row>
    <row r="2313" spans="3:5" ht="15" customHeight="1" x14ac:dyDescent="0.25">
      <c r="C2313" s="52" t="s">
        <v>3084</v>
      </c>
      <c r="D2313" s="55" t="s">
        <v>2779</v>
      </c>
    </row>
    <row r="2314" spans="3:5" ht="15" customHeight="1" x14ac:dyDescent="0.25">
      <c r="C2314" s="52" t="s">
        <v>3085</v>
      </c>
      <c r="D2314" s="55" t="s">
        <v>2795</v>
      </c>
    </row>
    <row r="2315" spans="3:5" ht="15" customHeight="1" x14ac:dyDescent="0.25">
      <c r="C2315" s="52" t="s">
        <v>3086</v>
      </c>
      <c r="D2315" s="55" t="s">
        <v>2851</v>
      </c>
    </row>
    <row r="2316" spans="3:5" ht="15" customHeight="1" x14ac:dyDescent="0.25">
      <c r="C2316" s="52" t="s">
        <v>3087</v>
      </c>
      <c r="D2316" s="55" t="s">
        <v>2931</v>
      </c>
    </row>
    <row r="2317" spans="3:5" ht="15" customHeight="1" x14ac:dyDescent="0.25">
      <c r="C2317" s="52" t="s">
        <v>3088</v>
      </c>
      <c r="D2317" s="55" t="s">
        <v>2969</v>
      </c>
    </row>
    <row r="2318" spans="3:5" ht="15" customHeight="1" x14ac:dyDescent="0.25">
      <c r="C2318" s="52" t="s">
        <v>3089</v>
      </c>
      <c r="D2318" s="55" t="s">
        <v>2853</v>
      </c>
    </row>
    <row r="2319" spans="3:5" ht="15" customHeight="1" x14ac:dyDescent="0.25">
      <c r="C2319" s="52" t="s">
        <v>3090</v>
      </c>
      <c r="D2319" s="55" t="s">
        <v>2897</v>
      </c>
    </row>
    <row r="2320" spans="3:5" ht="15" customHeight="1" x14ac:dyDescent="0.25">
      <c r="C2320" s="52" t="s">
        <v>3091</v>
      </c>
      <c r="D2320" s="55" t="s">
        <v>3092</v>
      </c>
    </row>
    <row r="2321" spans="3:4" ht="15" customHeight="1" x14ac:dyDescent="0.25">
      <c r="C2321" s="52" t="s">
        <v>3093</v>
      </c>
      <c r="D2321" s="55" t="s">
        <v>2921</v>
      </c>
    </row>
    <row r="2322" spans="3:4" ht="15" customHeight="1" x14ac:dyDescent="0.25">
      <c r="C2322" s="52" t="s">
        <v>3094</v>
      </c>
      <c r="D2322" s="55" t="s">
        <v>2917</v>
      </c>
    </row>
    <row r="2323" spans="3:4" ht="15" customHeight="1" x14ac:dyDescent="0.25">
      <c r="C2323" s="52" t="s">
        <v>3095</v>
      </c>
      <c r="D2323" s="55" t="s">
        <v>2803</v>
      </c>
    </row>
    <row r="2324" spans="3:4" ht="15" customHeight="1" x14ac:dyDescent="0.25">
      <c r="C2324" s="52" t="s">
        <v>3096</v>
      </c>
      <c r="D2324" s="55" t="s">
        <v>2980</v>
      </c>
    </row>
    <row r="2325" spans="3:4" ht="15" customHeight="1" x14ac:dyDescent="0.25">
      <c r="C2325" s="52" t="s">
        <v>3097</v>
      </c>
      <c r="D2325" s="55" t="s">
        <v>2805</v>
      </c>
    </row>
    <row r="2326" spans="3:4" ht="15" customHeight="1" x14ac:dyDescent="0.25">
      <c r="C2326" s="52" t="s">
        <v>3098</v>
      </c>
      <c r="D2326" s="55" t="s">
        <v>2857</v>
      </c>
    </row>
    <row r="2327" spans="3:4" ht="15" customHeight="1" x14ac:dyDescent="0.25">
      <c r="C2327" s="52" t="s">
        <v>3099</v>
      </c>
      <c r="D2327" s="55" t="s">
        <v>3008</v>
      </c>
    </row>
    <row r="2328" spans="3:4" ht="15" customHeight="1" x14ac:dyDescent="0.25">
      <c r="C2328" s="52" t="s">
        <v>3100</v>
      </c>
      <c r="D2328" s="55" t="s">
        <v>2895</v>
      </c>
    </row>
    <row r="2329" spans="3:4" ht="15" customHeight="1" x14ac:dyDescent="0.25">
      <c r="C2329" s="52" t="s">
        <v>3101</v>
      </c>
      <c r="D2329" s="55" t="s">
        <v>3047</v>
      </c>
    </row>
    <row r="2330" spans="3:4" ht="15" customHeight="1" x14ac:dyDescent="0.25">
      <c r="C2330" s="52" t="s">
        <v>3102</v>
      </c>
      <c r="D2330" s="55" t="s">
        <v>2789</v>
      </c>
    </row>
    <row r="2331" spans="3:4" ht="15" customHeight="1" x14ac:dyDescent="0.25">
      <c r="C2331" s="52" t="s">
        <v>3103</v>
      </c>
      <c r="D2331" s="55" t="s">
        <v>3104</v>
      </c>
    </row>
    <row r="2332" spans="3:4" ht="15" customHeight="1" x14ac:dyDescent="0.25">
      <c r="C2332" s="52" t="s">
        <v>3105</v>
      </c>
      <c r="D2332" s="55" t="s">
        <v>2843</v>
      </c>
    </row>
    <row r="2333" spans="3:4" ht="15" customHeight="1" x14ac:dyDescent="0.25">
      <c r="C2333" s="52" t="s">
        <v>3106</v>
      </c>
      <c r="D2333" s="55" t="s">
        <v>3012</v>
      </c>
    </row>
    <row r="2334" spans="3:4" ht="15" customHeight="1" x14ac:dyDescent="0.25">
      <c r="C2334" s="52" t="s">
        <v>3107</v>
      </c>
      <c r="D2334" s="55" t="s">
        <v>2785</v>
      </c>
    </row>
    <row r="2335" spans="3:4" ht="15" customHeight="1" x14ac:dyDescent="0.25">
      <c r="C2335" s="52" t="s">
        <v>3108</v>
      </c>
      <c r="D2335" s="55" t="s">
        <v>2974</v>
      </c>
    </row>
    <row r="2336" spans="3:4" ht="15" customHeight="1" x14ac:dyDescent="0.25">
      <c r="C2336" s="52" t="s">
        <v>3109</v>
      </c>
      <c r="D2336" s="55" t="s">
        <v>2781</v>
      </c>
    </row>
    <row r="2337" spans="3:4" ht="15" customHeight="1" x14ac:dyDescent="0.25">
      <c r="C2337" s="52" t="s">
        <v>3110</v>
      </c>
      <c r="D2337" s="55" t="s">
        <v>2991</v>
      </c>
    </row>
    <row r="2338" spans="3:4" ht="15" customHeight="1" x14ac:dyDescent="0.25">
      <c r="C2338" s="52" t="s">
        <v>3111</v>
      </c>
      <c r="D2338" s="55" t="s">
        <v>3056</v>
      </c>
    </row>
    <row r="2339" spans="3:4" ht="15" customHeight="1" x14ac:dyDescent="0.25">
      <c r="C2339" s="52" t="s">
        <v>3112</v>
      </c>
      <c r="D2339" s="55" t="s">
        <v>2813</v>
      </c>
    </row>
    <row r="2340" spans="3:4" ht="15" customHeight="1" x14ac:dyDescent="0.25">
      <c r="C2340" s="52" t="s">
        <v>3113</v>
      </c>
      <c r="D2340" s="55" t="s">
        <v>2841</v>
      </c>
    </row>
    <row r="2341" spans="3:4" ht="15" customHeight="1" x14ac:dyDescent="0.25">
      <c r="C2341" s="52" t="s">
        <v>3114</v>
      </c>
      <c r="D2341" s="55" t="s">
        <v>2839</v>
      </c>
    </row>
    <row r="2342" spans="3:4" ht="15" customHeight="1" x14ac:dyDescent="0.25">
      <c r="C2342" s="52" t="s">
        <v>3115</v>
      </c>
      <c r="D2342" s="55" t="s">
        <v>2961</v>
      </c>
    </row>
    <row r="2343" spans="3:4" ht="15" customHeight="1" x14ac:dyDescent="0.25">
      <c r="C2343" s="52" t="s">
        <v>3116</v>
      </c>
      <c r="D2343" s="55" t="s">
        <v>2887</v>
      </c>
    </row>
    <row r="2344" spans="3:4" ht="15" customHeight="1" x14ac:dyDescent="0.25">
      <c r="C2344" s="52" t="s">
        <v>3117</v>
      </c>
      <c r="D2344" s="55" t="s">
        <v>2833</v>
      </c>
    </row>
    <row r="2345" spans="3:4" ht="15" customHeight="1" x14ac:dyDescent="0.25">
      <c r="C2345" s="52" t="s">
        <v>3118</v>
      </c>
      <c r="D2345" s="55" t="s">
        <v>3010</v>
      </c>
    </row>
    <row r="2346" spans="3:4" ht="15" customHeight="1" x14ac:dyDescent="0.25">
      <c r="C2346" s="52" t="s">
        <v>3119</v>
      </c>
      <c r="D2346" s="55" t="s">
        <v>2982</v>
      </c>
    </row>
    <row r="2347" spans="3:4" ht="15" customHeight="1" x14ac:dyDescent="0.25">
      <c r="C2347" s="52" t="s">
        <v>3120</v>
      </c>
      <c r="D2347" s="55" t="s">
        <v>2771</v>
      </c>
    </row>
    <row r="2348" spans="3:4" ht="15" customHeight="1" x14ac:dyDescent="0.25">
      <c r="C2348" s="52" t="s">
        <v>3121</v>
      </c>
      <c r="D2348" s="55" t="s">
        <v>2847</v>
      </c>
    </row>
    <row r="2349" spans="3:4" ht="15" customHeight="1" x14ac:dyDescent="0.25">
      <c r="C2349" s="52" t="s">
        <v>3122</v>
      </c>
      <c r="D2349" s="55" t="s">
        <v>2919</v>
      </c>
    </row>
    <row r="2350" spans="3:4" ht="15" customHeight="1" x14ac:dyDescent="0.25">
      <c r="C2350" s="52" t="s">
        <v>3123</v>
      </c>
      <c r="D2350" s="55" t="s">
        <v>2775</v>
      </c>
    </row>
    <row r="2351" spans="3:4" ht="15" customHeight="1" x14ac:dyDescent="0.25">
      <c r="C2351" s="52" t="s">
        <v>3124</v>
      </c>
      <c r="D2351" s="55" t="s">
        <v>3125</v>
      </c>
    </row>
    <row r="2352" spans="3:4" ht="15" customHeight="1" x14ac:dyDescent="0.25">
      <c r="C2352" s="52" t="s">
        <v>3126</v>
      </c>
      <c r="D2352" s="55" t="s">
        <v>3127</v>
      </c>
    </row>
    <row r="2353" spans="3:4" ht="15" customHeight="1" x14ac:dyDescent="0.25">
      <c r="C2353" s="52" t="s">
        <v>3128</v>
      </c>
      <c r="D2353" s="55" t="s">
        <v>2787</v>
      </c>
    </row>
    <row r="2354" spans="3:4" ht="15" customHeight="1" x14ac:dyDescent="0.25">
      <c r="C2354" s="52" t="s">
        <v>3129</v>
      </c>
      <c r="D2354" s="55" t="s">
        <v>3130</v>
      </c>
    </row>
    <row r="2355" spans="3:4" ht="15" customHeight="1" x14ac:dyDescent="0.25">
      <c r="C2355" s="52" t="s">
        <v>3131</v>
      </c>
      <c r="D2355" s="55" t="s">
        <v>3132</v>
      </c>
    </row>
    <row r="2356" spans="3:4" ht="15" customHeight="1" x14ac:dyDescent="0.25">
      <c r="C2356" s="52" t="s">
        <v>3133</v>
      </c>
      <c r="D2356" s="55" t="s">
        <v>2967</v>
      </c>
    </row>
    <row r="2357" spans="3:4" ht="15" customHeight="1" x14ac:dyDescent="0.25">
      <c r="C2357" s="52" t="s">
        <v>3134</v>
      </c>
      <c r="D2357" s="55" t="s">
        <v>3135</v>
      </c>
    </row>
    <row r="2358" spans="3:4" ht="15" customHeight="1" x14ac:dyDescent="0.25">
      <c r="C2358" s="52" t="s">
        <v>3136</v>
      </c>
      <c r="D2358" s="55" t="s">
        <v>2871</v>
      </c>
    </row>
    <row r="2359" spans="3:4" ht="15" customHeight="1" x14ac:dyDescent="0.25">
      <c r="C2359" s="52" t="s">
        <v>3137</v>
      </c>
      <c r="D2359" s="55" t="s">
        <v>2907</v>
      </c>
    </row>
    <row r="2360" spans="3:4" ht="15" customHeight="1" x14ac:dyDescent="0.25">
      <c r="C2360" s="52" t="s">
        <v>3138</v>
      </c>
      <c r="D2360" s="55" t="s">
        <v>3034</v>
      </c>
    </row>
    <row r="2361" spans="3:4" ht="15" customHeight="1" x14ac:dyDescent="0.25">
      <c r="C2361" s="52" t="s">
        <v>3139</v>
      </c>
      <c r="D2361" s="55" t="s">
        <v>3045</v>
      </c>
    </row>
    <row r="2362" spans="3:4" ht="15" customHeight="1" x14ac:dyDescent="0.25">
      <c r="C2362" s="52" t="s">
        <v>3140</v>
      </c>
      <c r="D2362" s="55" t="s">
        <v>2799</v>
      </c>
    </row>
    <row r="2363" spans="3:4" ht="15" customHeight="1" x14ac:dyDescent="0.25">
      <c r="C2363" s="52" t="s">
        <v>3141</v>
      </c>
      <c r="D2363" s="55" t="s">
        <v>3142</v>
      </c>
    </row>
    <row r="2364" spans="3:4" ht="15" customHeight="1" x14ac:dyDescent="0.25">
      <c r="C2364" s="52" t="s">
        <v>3143</v>
      </c>
      <c r="D2364" s="55" t="s">
        <v>3144</v>
      </c>
    </row>
    <row r="2365" spans="3:4" ht="15" customHeight="1" x14ac:dyDescent="0.25">
      <c r="C2365" s="52" t="s">
        <v>3145</v>
      </c>
      <c r="D2365" s="55" t="s">
        <v>2865</v>
      </c>
    </row>
    <row r="2366" spans="3:4" ht="15" customHeight="1" x14ac:dyDescent="0.25">
      <c r="C2366" s="52" t="s">
        <v>3146</v>
      </c>
      <c r="D2366" s="55" t="s">
        <v>2925</v>
      </c>
    </row>
    <row r="2367" spans="3:4" ht="15" customHeight="1" x14ac:dyDescent="0.25">
      <c r="C2367" s="52" t="s">
        <v>3147</v>
      </c>
      <c r="D2367" s="55" t="s">
        <v>2855</v>
      </c>
    </row>
    <row r="2368" spans="3:4" ht="15" customHeight="1" x14ac:dyDescent="0.25">
      <c r="C2368" s="52" t="s">
        <v>3148</v>
      </c>
      <c r="D2368" s="55" t="s">
        <v>2972</v>
      </c>
    </row>
    <row r="2369" spans="3:4" ht="15" customHeight="1" x14ac:dyDescent="0.25">
      <c r="C2369" s="52" t="s">
        <v>3149</v>
      </c>
      <c r="D2369" s="55" t="s">
        <v>2879</v>
      </c>
    </row>
    <row r="2370" spans="3:4" ht="15" customHeight="1" x14ac:dyDescent="0.25">
      <c r="C2370" s="52" t="s">
        <v>3150</v>
      </c>
      <c r="D2370" s="55" t="s">
        <v>3151</v>
      </c>
    </row>
    <row r="2371" spans="3:4" ht="15" customHeight="1" x14ac:dyDescent="0.25">
      <c r="C2371" s="52" t="s">
        <v>3152</v>
      </c>
      <c r="D2371" s="55" t="s">
        <v>2950</v>
      </c>
    </row>
    <row r="2372" spans="3:4" ht="15" customHeight="1" x14ac:dyDescent="0.25">
      <c r="C2372" s="52" t="s">
        <v>3153</v>
      </c>
      <c r="D2372" s="55" t="s">
        <v>2881</v>
      </c>
    </row>
    <row r="2373" spans="3:4" ht="15" customHeight="1" x14ac:dyDescent="0.25">
      <c r="C2373" s="52" t="s">
        <v>3154</v>
      </c>
      <c r="D2373" s="55" t="s">
        <v>3155</v>
      </c>
    </row>
    <row r="2374" spans="3:4" ht="15" customHeight="1" x14ac:dyDescent="0.25">
      <c r="C2374" s="52" t="s">
        <v>3156</v>
      </c>
      <c r="D2374" s="55" t="s">
        <v>2777</v>
      </c>
    </row>
    <row r="2375" spans="3:4" ht="15" customHeight="1" x14ac:dyDescent="0.25">
      <c r="C2375" s="52" t="s">
        <v>3157</v>
      </c>
      <c r="D2375" s="55" t="s">
        <v>2769</v>
      </c>
    </row>
    <row r="2376" spans="3:4" ht="15" customHeight="1" x14ac:dyDescent="0.25">
      <c r="C2376" s="52" t="s">
        <v>3158</v>
      </c>
      <c r="D2376" s="55" t="s">
        <v>2849</v>
      </c>
    </row>
    <row r="2377" spans="3:4" ht="15" customHeight="1" x14ac:dyDescent="0.25">
      <c r="C2377" s="52" t="s">
        <v>3159</v>
      </c>
      <c r="D2377" s="55" t="s">
        <v>3043</v>
      </c>
    </row>
    <row r="2378" spans="3:4" ht="15" customHeight="1" x14ac:dyDescent="0.25">
      <c r="C2378" s="52" t="s">
        <v>3160</v>
      </c>
      <c r="D2378" s="55" t="s">
        <v>2877</v>
      </c>
    </row>
    <row r="2379" spans="3:4" ht="15" customHeight="1" x14ac:dyDescent="0.25">
      <c r="C2379" s="52" t="s">
        <v>3161</v>
      </c>
      <c r="D2379" s="55" t="s">
        <v>2809</v>
      </c>
    </row>
    <row r="2380" spans="3:4" ht="15" customHeight="1" x14ac:dyDescent="0.25">
      <c r="C2380" s="52" t="s">
        <v>3162</v>
      </c>
      <c r="D2380" s="55" t="s">
        <v>2815</v>
      </c>
    </row>
    <row r="2381" spans="3:4" ht="15" customHeight="1" x14ac:dyDescent="0.25">
      <c r="C2381" s="52" t="s">
        <v>3163</v>
      </c>
      <c r="D2381" s="55" t="s">
        <v>3061</v>
      </c>
    </row>
    <row r="2382" spans="3:4" ht="15" customHeight="1" x14ac:dyDescent="0.25">
      <c r="C2382" s="52" t="s">
        <v>3164</v>
      </c>
      <c r="D2382" s="55" t="s">
        <v>2811</v>
      </c>
    </row>
    <row r="2383" spans="3:4" ht="15" customHeight="1" x14ac:dyDescent="0.25">
      <c r="C2383" s="52" t="s">
        <v>3165</v>
      </c>
      <c r="D2383" s="55" t="s">
        <v>2903</v>
      </c>
    </row>
    <row r="2384" spans="3:4" ht="15" customHeight="1" x14ac:dyDescent="0.25">
      <c r="C2384" s="52" t="s">
        <v>3166</v>
      </c>
      <c r="D2384" s="55" t="s">
        <v>2869</v>
      </c>
    </row>
    <row r="2385" spans="3:4" ht="15" customHeight="1" x14ac:dyDescent="0.25">
      <c r="C2385" s="52" t="s">
        <v>3167</v>
      </c>
      <c r="D2385" s="55" t="s">
        <v>3168</v>
      </c>
    </row>
    <row r="2386" spans="3:4" ht="15" customHeight="1" x14ac:dyDescent="0.25">
      <c r="C2386" s="52" t="s">
        <v>3169</v>
      </c>
      <c r="D2386" s="55" t="s">
        <v>3020</v>
      </c>
    </row>
    <row r="2387" spans="3:4" ht="15" customHeight="1" x14ac:dyDescent="0.25">
      <c r="C2387" s="52" t="s">
        <v>3170</v>
      </c>
      <c r="D2387" s="55" t="s">
        <v>2835</v>
      </c>
    </row>
    <row r="2388" spans="3:4" ht="15" customHeight="1" x14ac:dyDescent="0.25">
      <c r="C2388" s="52" t="s">
        <v>3171</v>
      </c>
      <c r="D2388" s="55" t="s">
        <v>3172</v>
      </c>
    </row>
    <row r="2389" spans="3:4" ht="15" customHeight="1" x14ac:dyDescent="0.25">
      <c r="C2389" s="52" t="s">
        <v>3173</v>
      </c>
      <c r="D2389" s="55" t="s">
        <v>2773</v>
      </c>
    </row>
    <row r="2390" spans="3:4" ht="15" customHeight="1" x14ac:dyDescent="0.25">
      <c r="C2390" s="52" t="s">
        <v>3174</v>
      </c>
      <c r="D2390" s="55" t="s">
        <v>458</v>
      </c>
    </row>
    <row r="2391" spans="3:4" ht="15" customHeight="1" x14ac:dyDescent="0.25">
      <c r="C2391" s="52" t="s">
        <v>3175</v>
      </c>
      <c r="D2391" s="55" t="s">
        <v>458</v>
      </c>
    </row>
    <row r="2392" spans="3:4" ht="15" customHeight="1" x14ac:dyDescent="0.25">
      <c r="C2392" s="52" t="s">
        <v>3176</v>
      </c>
      <c r="D2392" s="55" t="s">
        <v>461</v>
      </c>
    </row>
    <row r="2393" spans="3:4" ht="15" customHeight="1" x14ac:dyDescent="0.25">
      <c r="C2393" s="52" t="s">
        <v>3177</v>
      </c>
      <c r="D2393" s="55" t="s">
        <v>463</v>
      </c>
    </row>
    <row r="2394" spans="3:4" ht="15" customHeight="1" x14ac:dyDescent="0.25">
      <c r="C2394" s="52" t="s">
        <v>3178</v>
      </c>
      <c r="D2394" s="55" t="s">
        <v>465</v>
      </c>
    </row>
    <row r="2395" spans="3:4" ht="15" customHeight="1" x14ac:dyDescent="0.25">
      <c r="C2395" s="52" t="s">
        <v>3179</v>
      </c>
      <c r="D2395" s="55" t="s">
        <v>467</v>
      </c>
    </row>
    <row r="2396" spans="3:4" ht="15" customHeight="1" x14ac:dyDescent="0.25">
      <c r="C2396" s="52" t="s">
        <v>3180</v>
      </c>
      <c r="D2396" s="55" t="s">
        <v>469</v>
      </c>
    </row>
    <row r="2397" spans="3:4" ht="15" customHeight="1" x14ac:dyDescent="0.25">
      <c r="C2397" s="52" t="s">
        <v>3181</v>
      </c>
      <c r="D2397" s="55" t="s">
        <v>471</v>
      </c>
    </row>
    <row r="2398" spans="3:4" ht="15" customHeight="1" x14ac:dyDescent="0.25">
      <c r="C2398" s="52" t="s">
        <v>3182</v>
      </c>
      <c r="D2398" s="55" t="s">
        <v>473</v>
      </c>
    </row>
    <row r="2399" spans="3:4" ht="15" customHeight="1" x14ac:dyDescent="0.25">
      <c r="C2399" s="52" t="s">
        <v>3183</v>
      </c>
      <c r="D2399" s="55" t="s">
        <v>473</v>
      </c>
    </row>
    <row r="2400" spans="3:4" ht="15" customHeight="1" x14ac:dyDescent="0.25">
      <c r="C2400" s="52" t="s">
        <v>3184</v>
      </c>
      <c r="D2400" s="55" t="s">
        <v>34</v>
      </c>
    </row>
    <row r="2401" spans="3:4" ht="15" customHeight="1" x14ac:dyDescent="0.25">
      <c r="C2401" s="52" t="s">
        <v>3185</v>
      </c>
      <c r="D2401" s="55" t="s">
        <v>34</v>
      </c>
    </row>
    <row r="2402" spans="3:4" ht="15" customHeight="1" x14ac:dyDescent="0.25">
      <c r="C2402" s="52" t="s">
        <v>3186</v>
      </c>
      <c r="D2402" s="55" t="s">
        <v>2799</v>
      </c>
    </row>
    <row r="2403" spans="3:4" ht="15" customHeight="1" x14ac:dyDescent="0.25">
      <c r="C2403" s="52" t="s">
        <v>3187</v>
      </c>
      <c r="D2403" s="55" t="s">
        <v>2787</v>
      </c>
    </row>
    <row r="2404" spans="3:4" ht="15" customHeight="1" x14ac:dyDescent="0.25">
      <c r="C2404" s="52" t="s">
        <v>3188</v>
      </c>
      <c r="D2404" s="55" t="s">
        <v>2855</v>
      </c>
    </row>
    <row r="2405" spans="3:4" ht="15" customHeight="1" x14ac:dyDescent="0.25">
      <c r="C2405" s="52" t="s">
        <v>3189</v>
      </c>
      <c r="D2405" s="55" t="s">
        <v>2909</v>
      </c>
    </row>
    <row r="2406" spans="3:4" ht="15" customHeight="1" x14ac:dyDescent="0.25">
      <c r="C2406" s="52" t="s">
        <v>3190</v>
      </c>
      <c r="D2406" s="55" t="s">
        <v>2869</v>
      </c>
    </row>
    <row r="2407" spans="3:4" ht="15" customHeight="1" x14ac:dyDescent="0.25">
      <c r="C2407" s="52" t="s">
        <v>3191</v>
      </c>
      <c r="D2407" s="55" t="s">
        <v>3056</v>
      </c>
    </row>
    <row r="2408" spans="3:4" ht="15" customHeight="1" x14ac:dyDescent="0.25">
      <c r="C2408" s="52" t="s">
        <v>3192</v>
      </c>
      <c r="D2408" s="55" t="s">
        <v>3193</v>
      </c>
    </row>
    <row r="2409" spans="3:4" ht="15" customHeight="1" x14ac:dyDescent="0.25">
      <c r="C2409" s="52" t="s">
        <v>3194</v>
      </c>
      <c r="D2409" s="55" t="s">
        <v>2967</v>
      </c>
    </row>
    <row r="2410" spans="3:4" ht="15" customHeight="1" x14ac:dyDescent="0.25">
      <c r="C2410" s="52" t="s">
        <v>3195</v>
      </c>
      <c r="D2410" s="55" t="s">
        <v>2885</v>
      </c>
    </row>
    <row r="2411" spans="3:4" ht="15" customHeight="1" x14ac:dyDescent="0.25">
      <c r="C2411" s="52" t="s">
        <v>3196</v>
      </c>
      <c r="D2411" s="55" t="s">
        <v>2819</v>
      </c>
    </row>
    <row r="2412" spans="3:4" ht="15" customHeight="1" x14ac:dyDescent="0.25">
      <c r="C2412" s="52" t="s">
        <v>3197</v>
      </c>
      <c r="D2412" s="55" t="s">
        <v>2779</v>
      </c>
    </row>
    <row r="2413" spans="3:4" ht="15" customHeight="1" x14ac:dyDescent="0.25">
      <c r="C2413" s="52" t="s">
        <v>3198</v>
      </c>
      <c r="D2413" s="55" t="s">
        <v>3135</v>
      </c>
    </row>
    <row r="2414" spans="3:4" ht="15" customHeight="1" x14ac:dyDescent="0.25">
      <c r="C2414" s="52" t="s">
        <v>3199</v>
      </c>
      <c r="D2414" s="55" t="s">
        <v>2809</v>
      </c>
    </row>
    <row r="2415" spans="3:4" ht="15" customHeight="1" x14ac:dyDescent="0.25">
      <c r="C2415" s="52" t="s">
        <v>3200</v>
      </c>
      <c r="D2415" s="55" t="s">
        <v>2982</v>
      </c>
    </row>
    <row r="2416" spans="3:4" ht="15" customHeight="1" x14ac:dyDescent="0.25">
      <c r="C2416" s="52" t="s">
        <v>3201</v>
      </c>
      <c r="D2416" s="55" t="s">
        <v>2991</v>
      </c>
    </row>
    <row r="2417" spans="3:4" ht="15" customHeight="1" x14ac:dyDescent="0.25">
      <c r="C2417" s="52" t="s">
        <v>3202</v>
      </c>
      <c r="D2417" s="55" t="s">
        <v>3203</v>
      </c>
    </row>
    <row r="2418" spans="3:4" ht="15" customHeight="1" x14ac:dyDescent="0.25">
      <c r="C2418" s="52" t="s">
        <v>3204</v>
      </c>
      <c r="D2418" s="55" t="s">
        <v>3001</v>
      </c>
    </row>
    <row r="2419" spans="3:4" ht="15" customHeight="1" x14ac:dyDescent="0.25">
      <c r="C2419" s="52" t="s">
        <v>3205</v>
      </c>
      <c r="D2419" s="55" t="s">
        <v>2921</v>
      </c>
    </row>
    <row r="2420" spans="3:4" ht="15" customHeight="1" x14ac:dyDescent="0.25">
      <c r="C2420" s="52" t="s">
        <v>3206</v>
      </c>
      <c r="D2420" s="55" t="s">
        <v>2803</v>
      </c>
    </row>
    <row r="2421" spans="3:4" ht="15" customHeight="1" x14ac:dyDescent="0.25">
      <c r="C2421" s="52" t="s">
        <v>3207</v>
      </c>
      <c r="D2421" s="55" t="s">
        <v>2773</v>
      </c>
    </row>
    <row r="2422" spans="3:4" ht="15" customHeight="1" x14ac:dyDescent="0.25">
      <c r="C2422" s="52" t="s">
        <v>3208</v>
      </c>
      <c r="D2422" s="55" t="s">
        <v>2769</v>
      </c>
    </row>
    <row r="2423" spans="3:4" ht="15" customHeight="1" x14ac:dyDescent="0.25">
      <c r="C2423" s="52" t="s">
        <v>3209</v>
      </c>
      <c r="D2423" s="55" t="s">
        <v>3210</v>
      </c>
    </row>
    <row r="2424" spans="3:4" ht="15" customHeight="1" x14ac:dyDescent="0.25">
      <c r="C2424" s="52" t="s">
        <v>3211</v>
      </c>
      <c r="D2424" s="55" t="s">
        <v>2835</v>
      </c>
    </row>
    <row r="2425" spans="3:4" ht="15" customHeight="1" x14ac:dyDescent="0.25">
      <c r="C2425" s="52" t="s">
        <v>3212</v>
      </c>
      <c r="D2425" s="55" t="s">
        <v>2980</v>
      </c>
    </row>
    <row r="2426" spans="3:4" ht="15" customHeight="1" x14ac:dyDescent="0.25">
      <c r="C2426" s="52" t="s">
        <v>3213</v>
      </c>
      <c r="D2426" s="55" t="s">
        <v>3214</v>
      </c>
    </row>
    <row r="2427" spans="3:4" ht="15" customHeight="1" x14ac:dyDescent="0.25">
      <c r="C2427" s="52" t="s">
        <v>3215</v>
      </c>
      <c r="D2427" s="55" t="s">
        <v>2989</v>
      </c>
    </row>
    <row r="2428" spans="3:4" ht="15" customHeight="1" x14ac:dyDescent="0.25">
      <c r="C2428" s="52" t="s">
        <v>3216</v>
      </c>
      <c r="D2428" s="55" t="s">
        <v>3058</v>
      </c>
    </row>
    <row r="2429" spans="3:4" ht="15" customHeight="1" x14ac:dyDescent="0.25">
      <c r="C2429" s="52" t="s">
        <v>3217</v>
      </c>
      <c r="D2429" s="55" t="s">
        <v>2849</v>
      </c>
    </row>
    <row r="2430" spans="3:4" ht="15" customHeight="1" x14ac:dyDescent="0.25">
      <c r="C2430" s="52" t="s">
        <v>3218</v>
      </c>
      <c r="D2430" s="55" t="s">
        <v>3219</v>
      </c>
    </row>
    <row r="2431" spans="3:4" ht="15" customHeight="1" x14ac:dyDescent="0.25">
      <c r="C2431" s="52" t="s">
        <v>3220</v>
      </c>
      <c r="D2431" s="55" t="s">
        <v>2807</v>
      </c>
    </row>
    <row r="2432" spans="3:4" ht="15" customHeight="1" x14ac:dyDescent="0.25">
      <c r="C2432" s="52" t="s">
        <v>3221</v>
      </c>
      <c r="D2432" s="55" t="s">
        <v>2781</v>
      </c>
    </row>
    <row r="2433" spans="3:4" ht="15" customHeight="1" x14ac:dyDescent="0.25">
      <c r="C2433" s="52" t="s">
        <v>3222</v>
      </c>
      <c r="D2433" s="55" t="s">
        <v>2877</v>
      </c>
    </row>
    <row r="2434" spans="3:4" ht="15" customHeight="1" x14ac:dyDescent="0.25">
      <c r="C2434" s="52" t="s">
        <v>3223</v>
      </c>
      <c r="D2434" s="55" t="s">
        <v>2771</v>
      </c>
    </row>
    <row r="2435" spans="3:4" ht="15" customHeight="1" x14ac:dyDescent="0.25">
      <c r="C2435" s="52" t="s">
        <v>3224</v>
      </c>
      <c r="D2435" s="55" t="s">
        <v>3225</v>
      </c>
    </row>
    <row r="2436" spans="3:4" ht="15" customHeight="1" x14ac:dyDescent="0.25">
      <c r="C2436" s="52" t="s">
        <v>3226</v>
      </c>
      <c r="D2436" s="55" t="s">
        <v>2897</v>
      </c>
    </row>
    <row r="2437" spans="3:4" ht="15" customHeight="1" x14ac:dyDescent="0.25">
      <c r="C2437" s="52" t="s">
        <v>3227</v>
      </c>
      <c r="D2437" s="55" t="s">
        <v>2907</v>
      </c>
    </row>
    <row r="2438" spans="3:4" ht="15" customHeight="1" x14ac:dyDescent="0.25">
      <c r="C2438" s="52" t="s">
        <v>3228</v>
      </c>
      <c r="D2438" s="55" t="s">
        <v>2964</v>
      </c>
    </row>
    <row r="2439" spans="3:4" ht="15" customHeight="1" x14ac:dyDescent="0.25">
      <c r="C2439" s="52" t="s">
        <v>3229</v>
      </c>
      <c r="D2439" s="55" t="s">
        <v>3151</v>
      </c>
    </row>
    <row r="2440" spans="3:4" ht="15" customHeight="1" x14ac:dyDescent="0.25">
      <c r="C2440" s="52" t="s">
        <v>3230</v>
      </c>
      <c r="D2440" s="55" t="s">
        <v>2901</v>
      </c>
    </row>
    <row r="2441" spans="3:4" ht="15" customHeight="1" x14ac:dyDescent="0.25">
      <c r="C2441" s="52" t="s">
        <v>3231</v>
      </c>
      <c r="D2441" s="55" t="s">
        <v>3232</v>
      </c>
    </row>
    <row r="2442" spans="3:4" ht="15" customHeight="1" x14ac:dyDescent="0.25">
      <c r="C2442" s="52" t="s">
        <v>3233</v>
      </c>
      <c r="D2442" s="55" t="s">
        <v>2843</v>
      </c>
    </row>
    <row r="2443" spans="3:4" ht="15" customHeight="1" x14ac:dyDescent="0.25">
      <c r="C2443" s="52" t="s">
        <v>3234</v>
      </c>
      <c r="D2443" s="55" t="s">
        <v>3235</v>
      </c>
    </row>
    <row r="2444" spans="3:4" ht="15" customHeight="1" x14ac:dyDescent="0.25">
      <c r="C2444" s="52" t="s">
        <v>3236</v>
      </c>
      <c r="D2444" s="55" t="s">
        <v>2829</v>
      </c>
    </row>
    <row r="2445" spans="3:4" ht="15" customHeight="1" x14ac:dyDescent="0.25">
      <c r="C2445" s="52" t="s">
        <v>3237</v>
      </c>
      <c r="D2445" s="55" t="s">
        <v>3144</v>
      </c>
    </row>
    <row r="2446" spans="3:4" ht="15" customHeight="1" x14ac:dyDescent="0.25">
      <c r="C2446" s="52" t="s">
        <v>3238</v>
      </c>
      <c r="D2446" s="55" t="s">
        <v>3010</v>
      </c>
    </row>
    <row r="2447" spans="3:4" ht="15" customHeight="1" x14ac:dyDescent="0.25">
      <c r="C2447" s="52" t="s">
        <v>3239</v>
      </c>
      <c r="D2447" s="55" t="s">
        <v>2857</v>
      </c>
    </row>
    <row r="2448" spans="3:4" ht="15" customHeight="1" x14ac:dyDescent="0.25">
      <c r="C2448" s="52" t="s">
        <v>3240</v>
      </c>
      <c r="D2448" s="55" t="s">
        <v>2891</v>
      </c>
    </row>
    <row r="2449" spans="3:4" ht="15" customHeight="1" x14ac:dyDescent="0.25">
      <c r="C2449" s="52" t="s">
        <v>3241</v>
      </c>
      <c r="D2449" s="55" t="s">
        <v>2827</v>
      </c>
    </row>
    <row r="2450" spans="3:4" ht="15" customHeight="1" x14ac:dyDescent="0.25">
      <c r="C2450" s="52" t="s">
        <v>3242</v>
      </c>
      <c r="D2450" s="55" t="s">
        <v>3243</v>
      </c>
    </row>
    <row r="2451" spans="3:4" ht="15" customHeight="1" x14ac:dyDescent="0.25">
      <c r="C2451" s="52" t="s">
        <v>3244</v>
      </c>
      <c r="D2451" s="55" t="s">
        <v>3061</v>
      </c>
    </row>
    <row r="2452" spans="3:4" ht="15" customHeight="1" x14ac:dyDescent="0.25">
      <c r="C2452" s="52" t="s">
        <v>3245</v>
      </c>
      <c r="D2452" s="55" t="s">
        <v>2972</v>
      </c>
    </row>
    <row r="2453" spans="3:4" ht="15" customHeight="1" x14ac:dyDescent="0.25">
      <c r="C2453" s="52" t="s">
        <v>3246</v>
      </c>
      <c r="D2453" s="55" t="s">
        <v>3247</v>
      </c>
    </row>
    <row r="2454" spans="3:4" ht="15" customHeight="1" x14ac:dyDescent="0.25">
      <c r="C2454" s="52" t="s">
        <v>3248</v>
      </c>
      <c r="D2454" s="55" t="s">
        <v>2841</v>
      </c>
    </row>
    <row r="2455" spans="3:4" ht="15" customHeight="1" x14ac:dyDescent="0.25">
      <c r="C2455" s="52" t="s">
        <v>3249</v>
      </c>
      <c r="D2455" s="55" t="s">
        <v>2954</v>
      </c>
    </row>
    <row r="2456" spans="3:4" ht="15" customHeight="1" x14ac:dyDescent="0.25">
      <c r="C2456" s="52" t="s">
        <v>3250</v>
      </c>
      <c r="D2456" s="55" t="s">
        <v>2775</v>
      </c>
    </row>
    <row r="2457" spans="3:4" ht="15" customHeight="1" x14ac:dyDescent="0.25">
      <c r="C2457" s="52" t="s">
        <v>3251</v>
      </c>
      <c r="D2457" s="55" t="s">
        <v>3034</v>
      </c>
    </row>
    <row r="2458" spans="3:4" ht="15" customHeight="1" x14ac:dyDescent="0.25">
      <c r="C2458" s="52" t="s">
        <v>3252</v>
      </c>
      <c r="D2458" s="55" t="s">
        <v>2919</v>
      </c>
    </row>
    <row r="2459" spans="3:4" ht="15" customHeight="1" x14ac:dyDescent="0.25">
      <c r="C2459" s="52" t="s">
        <v>3253</v>
      </c>
      <c r="D2459" s="55" t="s">
        <v>3045</v>
      </c>
    </row>
    <row r="2460" spans="3:4" ht="15" customHeight="1" x14ac:dyDescent="0.25">
      <c r="C2460" s="52" t="s">
        <v>3254</v>
      </c>
      <c r="D2460" s="55" t="s">
        <v>2847</v>
      </c>
    </row>
    <row r="2461" spans="3:4" ht="15" customHeight="1" x14ac:dyDescent="0.25">
      <c r="C2461" s="52" t="s">
        <v>3255</v>
      </c>
      <c r="D2461" s="55" t="s">
        <v>3256</v>
      </c>
    </row>
    <row r="2462" spans="3:4" ht="15" customHeight="1" x14ac:dyDescent="0.25">
      <c r="C2462" s="52" t="s">
        <v>3257</v>
      </c>
      <c r="D2462" s="55" t="s">
        <v>3130</v>
      </c>
    </row>
    <row r="2463" spans="3:4" ht="15" customHeight="1" x14ac:dyDescent="0.25">
      <c r="C2463" s="52" t="s">
        <v>3258</v>
      </c>
      <c r="D2463" s="55" t="s">
        <v>2791</v>
      </c>
    </row>
    <row r="2464" spans="3:4" ht="15" customHeight="1" x14ac:dyDescent="0.25">
      <c r="C2464" s="52" t="s">
        <v>3259</v>
      </c>
      <c r="D2464" s="55" t="s">
        <v>2817</v>
      </c>
    </row>
    <row r="2465" spans="3:4" ht="15" customHeight="1" x14ac:dyDescent="0.25">
      <c r="C2465" s="52" t="s">
        <v>3260</v>
      </c>
      <c r="D2465" s="55" t="s">
        <v>2845</v>
      </c>
    </row>
    <row r="2466" spans="3:4" ht="15" customHeight="1" x14ac:dyDescent="0.25">
      <c r="C2466" s="52" t="s">
        <v>3261</v>
      </c>
      <c r="D2466" s="55" t="s">
        <v>3262</v>
      </c>
    </row>
    <row r="2467" spans="3:4" ht="15" customHeight="1" x14ac:dyDescent="0.25">
      <c r="C2467" s="52" t="s">
        <v>3263</v>
      </c>
      <c r="D2467" s="55" t="s">
        <v>3264</v>
      </c>
    </row>
    <row r="2468" spans="3:4" ht="15" customHeight="1" x14ac:dyDescent="0.25">
      <c r="C2468" s="52" t="s">
        <v>3265</v>
      </c>
      <c r="D2468" s="55" t="s">
        <v>2783</v>
      </c>
    </row>
    <row r="2469" spans="3:4" ht="15" customHeight="1" x14ac:dyDescent="0.25">
      <c r="C2469" s="52" t="s">
        <v>3266</v>
      </c>
      <c r="D2469" s="55" t="s">
        <v>3267</v>
      </c>
    </row>
    <row r="2470" spans="3:4" ht="15" customHeight="1" x14ac:dyDescent="0.25">
      <c r="C2470" s="52" t="s">
        <v>3268</v>
      </c>
      <c r="D2470" s="55" t="s">
        <v>3269</v>
      </c>
    </row>
    <row r="2471" spans="3:4" ht="15" customHeight="1" x14ac:dyDescent="0.25">
      <c r="C2471" s="52" t="s">
        <v>3270</v>
      </c>
      <c r="D2471" s="55" t="s">
        <v>2875</v>
      </c>
    </row>
    <row r="2472" spans="3:4" ht="15" customHeight="1" x14ac:dyDescent="0.25">
      <c r="C2472" s="52" t="s">
        <v>3271</v>
      </c>
      <c r="D2472" s="55" t="s">
        <v>2793</v>
      </c>
    </row>
    <row r="2473" spans="3:4" ht="15" customHeight="1" x14ac:dyDescent="0.25">
      <c r="C2473" s="52" t="s">
        <v>3272</v>
      </c>
      <c r="D2473" s="55" t="s">
        <v>2873</v>
      </c>
    </row>
    <row r="2474" spans="3:4" ht="15" customHeight="1" x14ac:dyDescent="0.25">
      <c r="C2474" s="52" t="s">
        <v>3273</v>
      </c>
      <c r="D2474" s="55" t="s">
        <v>3142</v>
      </c>
    </row>
    <row r="2475" spans="3:4" ht="15" customHeight="1" x14ac:dyDescent="0.25">
      <c r="C2475" s="52" t="s">
        <v>3274</v>
      </c>
      <c r="D2475" s="55" t="s">
        <v>3275</v>
      </c>
    </row>
    <row r="2476" spans="3:4" ht="15" customHeight="1" x14ac:dyDescent="0.25">
      <c r="C2476" s="52" t="s">
        <v>3276</v>
      </c>
      <c r="D2476" s="55" t="s">
        <v>2927</v>
      </c>
    </row>
    <row r="2477" spans="3:4" ht="15" customHeight="1" x14ac:dyDescent="0.25">
      <c r="C2477" s="52" t="s">
        <v>3277</v>
      </c>
      <c r="D2477" s="55" t="s">
        <v>3039</v>
      </c>
    </row>
    <row r="2478" spans="3:4" ht="15" customHeight="1" x14ac:dyDescent="0.25">
      <c r="C2478" s="52" t="s">
        <v>3278</v>
      </c>
      <c r="D2478" s="55" t="s">
        <v>2863</v>
      </c>
    </row>
    <row r="2479" spans="3:4" ht="15" customHeight="1" x14ac:dyDescent="0.25">
      <c r="C2479" s="52" t="s">
        <v>3279</v>
      </c>
      <c r="D2479" s="55" t="s">
        <v>3280</v>
      </c>
    </row>
    <row r="2480" spans="3:4" ht="15" customHeight="1" x14ac:dyDescent="0.25">
      <c r="C2480" s="52" t="s">
        <v>3281</v>
      </c>
      <c r="D2480" s="55" t="s">
        <v>3282</v>
      </c>
    </row>
    <row r="2481" spans="3:4" ht="15" customHeight="1" x14ac:dyDescent="0.25">
      <c r="C2481" s="52" t="s">
        <v>3283</v>
      </c>
      <c r="D2481" s="55" t="s">
        <v>3125</v>
      </c>
    </row>
    <row r="2482" spans="3:4" ht="15" customHeight="1" x14ac:dyDescent="0.25">
      <c r="C2482" s="52" t="s">
        <v>3284</v>
      </c>
      <c r="D2482" s="55" t="s">
        <v>3285</v>
      </c>
    </row>
    <row r="2483" spans="3:4" ht="15" customHeight="1" x14ac:dyDescent="0.25">
      <c r="C2483" s="52" t="s">
        <v>3286</v>
      </c>
      <c r="D2483" s="55" t="s">
        <v>3287</v>
      </c>
    </row>
    <row r="2484" spans="3:4" ht="15" customHeight="1" x14ac:dyDescent="0.25">
      <c r="C2484" s="52" t="s">
        <v>3288</v>
      </c>
      <c r="D2484" s="55" t="s">
        <v>2785</v>
      </c>
    </row>
    <row r="2485" spans="3:4" ht="15" customHeight="1" x14ac:dyDescent="0.25">
      <c r="C2485" s="52" t="s">
        <v>3289</v>
      </c>
      <c r="D2485" s="55" t="s">
        <v>3037</v>
      </c>
    </row>
    <row r="2486" spans="3:4" ht="15" customHeight="1" x14ac:dyDescent="0.25">
      <c r="C2486" s="52" t="s">
        <v>3290</v>
      </c>
      <c r="D2486" s="55" t="s">
        <v>458</v>
      </c>
    </row>
    <row r="2487" spans="3:4" ht="15" customHeight="1" x14ac:dyDescent="0.25">
      <c r="C2487" s="52" t="s">
        <v>3291</v>
      </c>
      <c r="D2487" s="55" t="s">
        <v>458</v>
      </c>
    </row>
    <row r="2488" spans="3:4" ht="15" customHeight="1" x14ac:dyDescent="0.25">
      <c r="C2488" s="52" t="s">
        <v>3292</v>
      </c>
      <c r="D2488" s="55" t="s">
        <v>461</v>
      </c>
    </row>
    <row r="2489" spans="3:4" ht="15" customHeight="1" x14ac:dyDescent="0.25">
      <c r="C2489" s="52" t="s">
        <v>3293</v>
      </c>
      <c r="D2489" s="55" t="s">
        <v>463</v>
      </c>
    </row>
    <row r="2490" spans="3:4" ht="15" customHeight="1" x14ac:dyDescent="0.25">
      <c r="C2490" s="52" t="s">
        <v>3294</v>
      </c>
      <c r="D2490" s="55" t="s">
        <v>465</v>
      </c>
    </row>
    <row r="2491" spans="3:4" ht="15" customHeight="1" x14ac:dyDescent="0.25">
      <c r="C2491" s="52" t="s">
        <v>3295</v>
      </c>
      <c r="D2491" s="55" t="s">
        <v>467</v>
      </c>
    </row>
    <row r="2492" spans="3:4" ht="15" customHeight="1" x14ac:dyDescent="0.25">
      <c r="C2492" s="52" t="s">
        <v>3296</v>
      </c>
      <c r="D2492" s="55" t="s">
        <v>469</v>
      </c>
    </row>
    <row r="2493" spans="3:4" ht="15" customHeight="1" x14ac:dyDescent="0.25">
      <c r="C2493" s="52" t="s">
        <v>3297</v>
      </c>
      <c r="D2493" s="55" t="s">
        <v>471</v>
      </c>
    </row>
    <row r="2494" spans="3:4" ht="15" customHeight="1" x14ac:dyDescent="0.25">
      <c r="C2494" s="52" t="s">
        <v>3298</v>
      </c>
      <c r="D2494" s="55" t="s">
        <v>473</v>
      </c>
    </row>
    <row r="2495" spans="3:4" ht="15" customHeight="1" x14ac:dyDescent="0.25">
      <c r="C2495" s="52" t="s">
        <v>3299</v>
      </c>
      <c r="D2495" s="55" t="s">
        <v>473</v>
      </c>
    </row>
    <row r="2496" spans="3:4" ht="15" customHeight="1" x14ac:dyDescent="0.25">
      <c r="C2496" s="52" t="s">
        <v>3300</v>
      </c>
      <c r="D2496" s="55" t="s">
        <v>34</v>
      </c>
    </row>
    <row r="2497" spans="3:4" ht="15" customHeight="1" x14ac:dyDescent="0.25">
      <c r="C2497" s="52" t="s">
        <v>3301</v>
      </c>
      <c r="D2497" s="55" t="s">
        <v>34</v>
      </c>
    </row>
    <row r="2498" spans="3:4" ht="15" customHeight="1" x14ac:dyDescent="0.25">
      <c r="C2498" s="52" t="s">
        <v>3302</v>
      </c>
      <c r="D2498" s="55" t="s">
        <v>2799</v>
      </c>
    </row>
    <row r="2499" spans="3:4" ht="15" customHeight="1" x14ac:dyDescent="0.25">
      <c r="C2499" s="52" t="s">
        <v>3303</v>
      </c>
      <c r="D2499" s="55" t="s">
        <v>2811</v>
      </c>
    </row>
    <row r="2500" spans="3:4" ht="15" customHeight="1" x14ac:dyDescent="0.25">
      <c r="C2500" s="52" t="s">
        <v>3304</v>
      </c>
      <c r="D2500" s="55" t="s">
        <v>2787</v>
      </c>
    </row>
    <row r="2501" spans="3:4" ht="15" customHeight="1" x14ac:dyDescent="0.25">
      <c r="C2501" s="52" t="s">
        <v>3305</v>
      </c>
      <c r="D2501" s="55" t="s">
        <v>2855</v>
      </c>
    </row>
    <row r="2502" spans="3:4" ht="15" customHeight="1" x14ac:dyDescent="0.25">
      <c r="C2502" s="52" t="s">
        <v>3306</v>
      </c>
      <c r="D2502" s="55" t="s">
        <v>2909</v>
      </c>
    </row>
    <row r="2503" spans="3:4" ht="15" customHeight="1" x14ac:dyDescent="0.25">
      <c r="C2503" s="52" t="s">
        <v>3307</v>
      </c>
      <c r="D2503" s="55" t="s">
        <v>2805</v>
      </c>
    </row>
    <row r="2504" spans="3:4" ht="15" customHeight="1" x14ac:dyDescent="0.25">
      <c r="C2504" s="52" t="s">
        <v>3308</v>
      </c>
      <c r="D2504" s="55" t="s">
        <v>2869</v>
      </c>
    </row>
    <row r="2505" spans="3:4" ht="15" customHeight="1" x14ac:dyDescent="0.25">
      <c r="C2505" s="52" t="s">
        <v>3309</v>
      </c>
      <c r="D2505" s="55" t="s">
        <v>2839</v>
      </c>
    </row>
    <row r="2506" spans="3:4" ht="15" customHeight="1" x14ac:dyDescent="0.25">
      <c r="C2506" s="52" t="s">
        <v>3310</v>
      </c>
      <c r="D2506" s="55" t="s">
        <v>2967</v>
      </c>
    </row>
    <row r="2507" spans="3:4" ht="15" customHeight="1" x14ac:dyDescent="0.25">
      <c r="C2507" s="52" t="s">
        <v>3311</v>
      </c>
      <c r="D2507" s="55" t="s">
        <v>2861</v>
      </c>
    </row>
    <row r="2508" spans="3:4" ht="15" customHeight="1" x14ac:dyDescent="0.25">
      <c r="C2508" s="52" t="s">
        <v>3312</v>
      </c>
      <c r="D2508" s="55" t="s">
        <v>3313</v>
      </c>
    </row>
    <row r="2509" spans="3:4" ht="15" customHeight="1" x14ac:dyDescent="0.25">
      <c r="C2509" s="52" t="s">
        <v>3314</v>
      </c>
      <c r="D2509" s="55" t="s">
        <v>2831</v>
      </c>
    </row>
    <row r="2510" spans="3:4" ht="15" customHeight="1" x14ac:dyDescent="0.25">
      <c r="C2510" s="52" t="s">
        <v>3315</v>
      </c>
      <c r="D2510" s="55" t="s">
        <v>3043</v>
      </c>
    </row>
    <row r="2511" spans="3:4" ht="15" customHeight="1" x14ac:dyDescent="0.25">
      <c r="C2511" s="52" t="s">
        <v>3316</v>
      </c>
      <c r="D2511" s="55" t="s">
        <v>2809</v>
      </c>
    </row>
    <row r="2512" spans="3:4" ht="15" customHeight="1" x14ac:dyDescent="0.25">
      <c r="C2512" s="52" t="s">
        <v>3317</v>
      </c>
      <c r="D2512" s="55" t="s">
        <v>3318</v>
      </c>
    </row>
    <row r="2513" spans="3:4" ht="15" customHeight="1" x14ac:dyDescent="0.25">
      <c r="C2513" s="52" t="s">
        <v>3319</v>
      </c>
      <c r="D2513" s="55" t="s">
        <v>3203</v>
      </c>
    </row>
    <row r="2514" spans="3:4" ht="15" customHeight="1" x14ac:dyDescent="0.25">
      <c r="C2514" s="52" t="s">
        <v>3320</v>
      </c>
      <c r="D2514" s="55" t="s">
        <v>2803</v>
      </c>
    </row>
    <row r="2515" spans="3:4" ht="15" customHeight="1" x14ac:dyDescent="0.25">
      <c r="C2515" s="52" t="s">
        <v>3321</v>
      </c>
      <c r="D2515" s="55" t="s">
        <v>2881</v>
      </c>
    </row>
    <row r="2516" spans="3:4" ht="15" customHeight="1" x14ac:dyDescent="0.25">
      <c r="C2516" s="52" t="s">
        <v>3322</v>
      </c>
      <c r="D2516" s="55" t="s">
        <v>2807</v>
      </c>
    </row>
    <row r="2517" spans="3:4" ht="15" customHeight="1" x14ac:dyDescent="0.25">
      <c r="C2517" s="52" t="s">
        <v>3323</v>
      </c>
      <c r="D2517" s="55" t="s">
        <v>2781</v>
      </c>
    </row>
    <row r="2518" spans="3:4" ht="15" customHeight="1" x14ac:dyDescent="0.25">
      <c r="C2518" s="52" t="s">
        <v>3324</v>
      </c>
      <c r="D2518" s="55" t="s">
        <v>2877</v>
      </c>
    </row>
    <row r="2519" spans="3:4" ht="15" customHeight="1" x14ac:dyDescent="0.25">
      <c r="C2519" s="52" t="s">
        <v>3325</v>
      </c>
      <c r="D2519" s="55" t="s">
        <v>2771</v>
      </c>
    </row>
    <row r="2520" spans="3:4" ht="15" customHeight="1" x14ac:dyDescent="0.25">
      <c r="C2520" s="52" t="s">
        <v>3326</v>
      </c>
      <c r="D2520" s="55" t="s">
        <v>2815</v>
      </c>
    </row>
    <row r="2521" spans="3:4" ht="15" customHeight="1" x14ac:dyDescent="0.25">
      <c r="C2521" s="52" t="s">
        <v>3327</v>
      </c>
      <c r="D2521" s="55" t="s">
        <v>3225</v>
      </c>
    </row>
    <row r="2522" spans="3:4" ht="15" customHeight="1" x14ac:dyDescent="0.25">
      <c r="C2522" s="52" t="s">
        <v>3328</v>
      </c>
      <c r="D2522" s="55" t="s">
        <v>3030</v>
      </c>
    </row>
    <row r="2523" spans="3:4" ht="15" customHeight="1" x14ac:dyDescent="0.25">
      <c r="C2523" s="52" t="s">
        <v>3329</v>
      </c>
      <c r="D2523" s="55" t="s">
        <v>3064</v>
      </c>
    </row>
    <row r="2524" spans="3:4" ht="15" customHeight="1" x14ac:dyDescent="0.25">
      <c r="C2524" s="52" t="s">
        <v>3330</v>
      </c>
      <c r="D2524" s="55" t="s">
        <v>3006</v>
      </c>
    </row>
    <row r="2525" spans="3:4" ht="15" customHeight="1" x14ac:dyDescent="0.25">
      <c r="C2525" s="52" t="s">
        <v>3331</v>
      </c>
      <c r="D2525" s="55" t="s">
        <v>2897</v>
      </c>
    </row>
    <row r="2526" spans="3:4" ht="15" customHeight="1" x14ac:dyDescent="0.25">
      <c r="C2526" s="52" t="s">
        <v>3332</v>
      </c>
      <c r="D2526" s="55" t="s">
        <v>2901</v>
      </c>
    </row>
    <row r="2527" spans="3:4" ht="15" customHeight="1" x14ac:dyDescent="0.25">
      <c r="C2527" s="52" t="s">
        <v>3333</v>
      </c>
      <c r="D2527" s="55" t="s">
        <v>3010</v>
      </c>
    </row>
    <row r="2528" spans="3:4" ht="15" customHeight="1" x14ac:dyDescent="0.25">
      <c r="C2528" s="52" t="s">
        <v>3334</v>
      </c>
      <c r="D2528" s="55" t="s">
        <v>2891</v>
      </c>
    </row>
    <row r="2529" spans="3:4" ht="15" customHeight="1" x14ac:dyDescent="0.25">
      <c r="C2529" s="52" t="s">
        <v>3335</v>
      </c>
      <c r="D2529" s="55" t="s">
        <v>2827</v>
      </c>
    </row>
    <row r="2530" spans="3:4" ht="15" customHeight="1" x14ac:dyDescent="0.25">
      <c r="C2530" s="52" t="s">
        <v>3336</v>
      </c>
      <c r="D2530" s="55" t="s">
        <v>3337</v>
      </c>
    </row>
    <row r="2531" spans="3:4" ht="15" customHeight="1" x14ac:dyDescent="0.25">
      <c r="C2531" s="52" t="s">
        <v>3338</v>
      </c>
      <c r="D2531" s="55" t="s">
        <v>2841</v>
      </c>
    </row>
    <row r="2532" spans="3:4" ht="15" customHeight="1" x14ac:dyDescent="0.25">
      <c r="C2532" s="52" t="s">
        <v>3339</v>
      </c>
      <c r="D2532" s="55" t="s">
        <v>2954</v>
      </c>
    </row>
    <row r="2533" spans="3:4" ht="15" customHeight="1" x14ac:dyDescent="0.25">
      <c r="C2533" s="52" t="s">
        <v>3340</v>
      </c>
      <c r="D2533" s="55" t="s">
        <v>3022</v>
      </c>
    </row>
    <row r="2534" spans="3:4" ht="15" customHeight="1" x14ac:dyDescent="0.25">
      <c r="C2534" s="52" t="s">
        <v>3341</v>
      </c>
      <c r="D2534" s="55" t="s">
        <v>2961</v>
      </c>
    </row>
    <row r="2535" spans="3:4" ht="15" customHeight="1" x14ac:dyDescent="0.25">
      <c r="C2535" s="52" t="s">
        <v>3342</v>
      </c>
      <c r="D2535" s="55" t="s">
        <v>2859</v>
      </c>
    </row>
    <row r="2536" spans="3:4" ht="15" customHeight="1" x14ac:dyDescent="0.25">
      <c r="C2536" s="52" t="s">
        <v>3343</v>
      </c>
      <c r="D2536" s="55" t="s">
        <v>2847</v>
      </c>
    </row>
    <row r="2537" spans="3:4" ht="15" customHeight="1" x14ac:dyDescent="0.25">
      <c r="C2537" s="52" t="s">
        <v>3344</v>
      </c>
      <c r="D2537" s="55" t="s">
        <v>3256</v>
      </c>
    </row>
    <row r="2538" spans="3:4" ht="15" customHeight="1" x14ac:dyDescent="0.25">
      <c r="C2538" s="52" t="s">
        <v>3345</v>
      </c>
      <c r="D2538" s="55" t="s">
        <v>3130</v>
      </c>
    </row>
    <row r="2539" spans="3:4" ht="15" customHeight="1" x14ac:dyDescent="0.25">
      <c r="C2539" s="52" t="s">
        <v>3346</v>
      </c>
      <c r="D2539" s="55" t="s">
        <v>2791</v>
      </c>
    </row>
    <row r="2540" spans="3:4" ht="15" customHeight="1" x14ac:dyDescent="0.25">
      <c r="C2540" s="52" t="s">
        <v>3347</v>
      </c>
      <c r="D2540" s="55" t="s">
        <v>2817</v>
      </c>
    </row>
    <row r="2541" spans="3:4" ht="15" customHeight="1" x14ac:dyDescent="0.25">
      <c r="C2541" s="52" t="s">
        <v>3348</v>
      </c>
      <c r="D2541" s="55" t="s">
        <v>2899</v>
      </c>
    </row>
    <row r="2542" spans="3:4" ht="15" customHeight="1" x14ac:dyDescent="0.25">
      <c r="C2542" s="52" t="s">
        <v>3349</v>
      </c>
      <c r="D2542" s="55" t="s">
        <v>3350</v>
      </c>
    </row>
    <row r="2543" spans="3:4" ht="15" customHeight="1" x14ac:dyDescent="0.25">
      <c r="C2543" s="52" t="s">
        <v>3351</v>
      </c>
      <c r="D2543" s="55" t="s">
        <v>2915</v>
      </c>
    </row>
    <row r="2544" spans="3:4" ht="15" customHeight="1" x14ac:dyDescent="0.25">
      <c r="C2544" s="52" t="s">
        <v>3352</v>
      </c>
      <c r="D2544" s="55" t="s">
        <v>2821</v>
      </c>
    </row>
    <row r="2545" spans="3:4" ht="15" customHeight="1" x14ac:dyDescent="0.25">
      <c r="C2545" s="52" t="s">
        <v>3353</v>
      </c>
      <c r="D2545" s="55" t="s">
        <v>2783</v>
      </c>
    </row>
    <row r="2546" spans="3:4" ht="15" customHeight="1" x14ac:dyDescent="0.25">
      <c r="C2546" s="52" t="s">
        <v>3354</v>
      </c>
      <c r="D2546" s="55" t="s">
        <v>3267</v>
      </c>
    </row>
    <row r="2547" spans="3:4" ht="15" customHeight="1" x14ac:dyDescent="0.25">
      <c r="C2547" s="52" t="s">
        <v>3355</v>
      </c>
      <c r="D2547" s="55" t="s">
        <v>3008</v>
      </c>
    </row>
    <row r="2548" spans="3:4" ht="15" customHeight="1" x14ac:dyDescent="0.25">
      <c r="C2548" s="52" t="s">
        <v>3356</v>
      </c>
      <c r="D2548" s="55" t="s">
        <v>3357</v>
      </c>
    </row>
    <row r="2549" spans="3:4" ht="15" customHeight="1" x14ac:dyDescent="0.25">
      <c r="C2549" s="52" t="s">
        <v>3358</v>
      </c>
      <c r="D2549" s="55" t="s">
        <v>3359</v>
      </c>
    </row>
    <row r="2550" spans="3:4" ht="15" customHeight="1" x14ac:dyDescent="0.25">
      <c r="C2550" s="52" t="s">
        <v>3360</v>
      </c>
      <c r="D2550" s="55" t="s">
        <v>2905</v>
      </c>
    </row>
    <row r="2551" spans="3:4" ht="15" customHeight="1" x14ac:dyDescent="0.25">
      <c r="C2551" s="52" t="s">
        <v>3361</v>
      </c>
      <c r="D2551" s="55" t="s">
        <v>2797</v>
      </c>
    </row>
    <row r="2552" spans="3:4" ht="15" customHeight="1" x14ac:dyDescent="0.25">
      <c r="C2552" s="52" t="s">
        <v>3362</v>
      </c>
      <c r="D2552" s="55" t="s">
        <v>3269</v>
      </c>
    </row>
    <row r="2553" spans="3:4" ht="15" customHeight="1" x14ac:dyDescent="0.25">
      <c r="C2553" s="52" t="s">
        <v>3363</v>
      </c>
      <c r="D2553" s="55" t="s">
        <v>2875</v>
      </c>
    </row>
    <row r="2554" spans="3:4" ht="15" customHeight="1" x14ac:dyDescent="0.25">
      <c r="C2554" s="52" t="s">
        <v>3364</v>
      </c>
      <c r="D2554" s="55" t="s">
        <v>2801</v>
      </c>
    </row>
    <row r="2555" spans="3:4" ht="15" customHeight="1" x14ac:dyDescent="0.25">
      <c r="C2555" s="52" t="s">
        <v>3365</v>
      </c>
      <c r="D2555" s="55" t="s">
        <v>2793</v>
      </c>
    </row>
    <row r="2556" spans="3:4" ht="15" customHeight="1" x14ac:dyDescent="0.25">
      <c r="C2556" s="52" t="s">
        <v>3366</v>
      </c>
      <c r="D2556" s="55" t="s">
        <v>2813</v>
      </c>
    </row>
    <row r="2557" spans="3:4" ht="15" customHeight="1" x14ac:dyDescent="0.25">
      <c r="C2557" s="52" t="s">
        <v>3367</v>
      </c>
      <c r="D2557" s="55" t="s">
        <v>3275</v>
      </c>
    </row>
    <row r="2558" spans="3:4" ht="15" customHeight="1" x14ac:dyDescent="0.25">
      <c r="C2558" s="52" t="s">
        <v>3368</v>
      </c>
      <c r="D2558" s="55" t="s">
        <v>3369</v>
      </c>
    </row>
    <row r="2559" spans="3:4" ht="15" customHeight="1" x14ac:dyDescent="0.25">
      <c r="C2559" s="52" t="s">
        <v>3370</v>
      </c>
      <c r="D2559" s="55" t="s">
        <v>3371</v>
      </c>
    </row>
    <row r="2560" spans="3:4" ht="15" customHeight="1" x14ac:dyDescent="0.25">
      <c r="C2560" s="52" t="s">
        <v>3372</v>
      </c>
      <c r="D2560" s="55" t="s">
        <v>3373</v>
      </c>
    </row>
    <row r="2561" spans="3:4" ht="15" customHeight="1" x14ac:dyDescent="0.25">
      <c r="C2561" s="52" t="s">
        <v>3374</v>
      </c>
      <c r="D2561" s="55" t="s">
        <v>3375</v>
      </c>
    </row>
    <row r="2562" spans="3:4" ht="15" customHeight="1" x14ac:dyDescent="0.25">
      <c r="C2562" s="52" t="s">
        <v>3376</v>
      </c>
      <c r="D2562" s="55" t="s">
        <v>3377</v>
      </c>
    </row>
    <row r="2563" spans="3:4" ht="15" customHeight="1" x14ac:dyDescent="0.25">
      <c r="C2563" s="52" t="s">
        <v>3378</v>
      </c>
      <c r="D2563" s="55" t="s">
        <v>3379</v>
      </c>
    </row>
    <row r="2564" spans="3:4" ht="15" customHeight="1" x14ac:dyDescent="0.25">
      <c r="C2564" s="52" t="s">
        <v>3380</v>
      </c>
      <c r="D2564" s="55" t="s">
        <v>3092</v>
      </c>
    </row>
    <row r="2565" spans="3:4" ht="15" customHeight="1" x14ac:dyDescent="0.25">
      <c r="C2565" s="52" t="s">
        <v>3381</v>
      </c>
      <c r="D2565" s="55" t="s">
        <v>3382</v>
      </c>
    </row>
    <row r="2566" spans="3:4" ht="15" customHeight="1" x14ac:dyDescent="0.25">
      <c r="C2566" s="52" t="s">
        <v>3383</v>
      </c>
      <c r="D2566" s="55" t="s">
        <v>3384</v>
      </c>
    </row>
    <row r="2567" spans="3:4" ht="15" customHeight="1" x14ac:dyDescent="0.25">
      <c r="C2567" s="52" t="s">
        <v>3385</v>
      </c>
      <c r="D2567" s="55" t="s">
        <v>3386</v>
      </c>
    </row>
    <row r="2568" spans="3:4" ht="15" customHeight="1" x14ac:dyDescent="0.25">
      <c r="C2568" s="52" t="s">
        <v>3387</v>
      </c>
      <c r="D2568" s="55" t="s">
        <v>3388</v>
      </c>
    </row>
    <row r="2569" spans="3:4" ht="15" customHeight="1" x14ac:dyDescent="0.25">
      <c r="C2569" s="52" t="s">
        <v>3389</v>
      </c>
      <c r="D2569" s="55" t="s">
        <v>3390</v>
      </c>
    </row>
    <row r="2570" spans="3:4" ht="15" customHeight="1" x14ac:dyDescent="0.25">
      <c r="C2570" s="52" t="s">
        <v>3391</v>
      </c>
      <c r="D2570" s="55" t="s">
        <v>3392</v>
      </c>
    </row>
    <row r="2571" spans="3:4" ht="15" customHeight="1" x14ac:dyDescent="0.25">
      <c r="C2571" s="52" t="s">
        <v>3393</v>
      </c>
      <c r="D2571" s="55" t="s">
        <v>3394</v>
      </c>
    </row>
    <row r="2572" spans="3:4" ht="15" customHeight="1" x14ac:dyDescent="0.25">
      <c r="C2572" s="52" t="s">
        <v>3395</v>
      </c>
      <c r="D2572" s="55" t="s">
        <v>3396</v>
      </c>
    </row>
    <row r="2573" spans="3:4" ht="15" customHeight="1" x14ac:dyDescent="0.25">
      <c r="C2573" s="52" t="s">
        <v>3397</v>
      </c>
      <c r="D2573" s="55" t="s">
        <v>3398</v>
      </c>
    </row>
    <row r="2574" spans="3:4" ht="15" customHeight="1" x14ac:dyDescent="0.25">
      <c r="C2574" s="52" t="s">
        <v>3399</v>
      </c>
      <c r="D2574" s="55" t="s">
        <v>3400</v>
      </c>
    </row>
    <row r="2575" spans="3:4" ht="15" customHeight="1" x14ac:dyDescent="0.25">
      <c r="C2575" s="52" t="s">
        <v>3401</v>
      </c>
      <c r="D2575" s="55" t="s">
        <v>3402</v>
      </c>
    </row>
    <row r="2576" spans="3:4" ht="15" customHeight="1" x14ac:dyDescent="0.25">
      <c r="C2576" s="52" t="s">
        <v>3403</v>
      </c>
      <c r="D2576" s="55" t="s">
        <v>3404</v>
      </c>
    </row>
    <row r="2577" spans="3:4" ht="15" customHeight="1" x14ac:dyDescent="0.25">
      <c r="C2577" s="52" t="s">
        <v>3405</v>
      </c>
      <c r="D2577" s="55" t="s">
        <v>3406</v>
      </c>
    </row>
    <row r="2578" spans="3:4" ht="15" customHeight="1" x14ac:dyDescent="0.25">
      <c r="C2578" s="52" t="s">
        <v>3407</v>
      </c>
      <c r="D2578" s="55" t="s">
        <v>3408</v>
      </c>
    </row>
    <row r="2579" spans="3:4" ht="15" customHeight="1" x14ac:dyDescent="0.25">
      <c r="C2579" s="52" t="s">
        <v>3409</v>
      </c>
      <c r="D2579" s="55" t="s">
        <v>2785</v>
      </c>
    </row>
    <row r="2580" spans="3:4" ht="15" customHeight="1" x14ac:dyDescent="0.25">
      <c r="C2580" s="52" t="s">
        <v>3410</v>
      </c>
      <c r="D2580" s="55" t="s">
        <v>2833</v>
      </c>
    </row>
    <row r="2581" spans="3:4" ht="15" customHeight="1" x14ac:dyDescent="0.25">
      <c r="C2581" s="52" t="s">
        <v>3411</v>
      </c>
      <c r="D2581" s="55" t="s">
        <v>3037</v>
      </c>
    </row>
    <row r="2582" spans="3:4" ht="15" customHeight="1" x14ac:dyDescent="0.25">
      <c r="C2582" s="52" t="s">
        <v>3412</v>
      </c>
      <c r="D2582" s="55" t="s">
        <v>458</v>
      </c>
    </row>
    <row r="2583" spans="3:4" ht="15" customHeight="1" x14ac:dyDescent="0.25">
      <c r="C2583" s="52" t="s">
        <v>3413</v>
      </c>
      <c r="D2583" s="55" t="s">
        <v>458</v>
      </c>
    </row>
    <row r="2584" spans="3:4" ht="15" customHeight="1" x14ac:dyDescent="0.25">
      <c r="C2584" s="52" t="s">
        <v>3414</v>
      </c>
      <c r="D2584" s="55" t="s">
        <v>461</v>
      </c>
    </row>
    <row r="2585" spans="3:4" ht="15" customHeight="1" x14ac:dyDescent="0.25">
      <c r="C2585" s="52" t="s">
        <v>3415</v>
      </c>
      <c r="D2585" s="55" t="s">
        <v>463</v>
      </c>
    </row>
    <row r="2586" spans="3:4" ht="15" customHeight="1" x14ac:dyDescent="0.25">
      <c r="C2586" s="52" t="s">
        <v>3416</v>
      </c>
      <c r="D2586" s="55" t="s">
        <v>465</v>
      </c>
    </row>
    <row r="2587" spans="3:4" ht="15" customHeight="1" x14ac:dyDescent="0.25">
      <c r="C2587" s="52" t="s">
        <v>3417</v>
      </c>
      <c r="D2587" s="55" t="s">
        <v>467</v>
      </c>
    </row>
    <row r="2588" spans="3:4" ht="15" customHeight="1" x14ac:dyDescent="0.25">
      <c r="C2588" s="52" t="s">
        <v>3418</v>
      </c>
      <c r="D2588" s="55" t="s">
        <v>469</v>
      </c>
    </row>
    <row r="2589" spans="3:4" ht="15" customHeight="1" x14ac:dyDescent="0.25">
      <c r="C2589" s="52" t="s">
        <v>3419</v>
      </c>
      <c r="D2589" s="55" t="s">
        <v>471</v>
      </c>
    </row>
    <row r="2590" spans="3:4" ht="15" customHeight="1" x14ac:dyDescent="0.25">
      <c r="C2590" s="52" t="s">
        <v>3420</v>
      </c>
      <c r="D2590" s="55" t="s">
        <v>473</v>
      </c>
    </row>
    <row r="2591" spans="3:4" ht="15" customHeight="1" x14ac:dyDescent="0.25">
      <c r="C2591" s="52" t="s">
        <v>3421</v>
      </c>
      <c r="D2591" s="55" t="s">
        <v>473</v>
      </c>
    </row>
    <row r="2592" spans="3:4" ht="15" customHeight="1" x14ac:dyDescent="0.25">
      <c r="C2592" s="52" t="s">
        <v>3422</v>
      </c>
      <c r="D2592" s="55" t="s">
        <v>34</v>
      </c>
    </row>
    <row r="2593" spans="3:4" ht="15" customHeight="1" x14ac:dyDescent="0.25">
      <c r="C2593" s="52" t="s">
        <v>3423</v>
      </c>
      <c r="D2593" s="55" t="s">
        <v>34</v>
      </c>
    </row>
    <row r="2594" spans="3:4" ht="15" customHeight="1" x14ac:dyDescent="0.25">
      <c r="C2594" s="52" t="s">
        <v>3424</v>
      </c>
      <c r="D2594" s="55" t="s">
        <v>2799</v>
      </c>
    </row>
    <row r="2595" spans="3:4" ht="15" customHeight="1" x14ac:dyDescent="0.25">
      <c r="C2595" s="52" t="s">
        <v>3425</v>
      </c>
      <c r="D2595" s="55" t="s">
        <v>2917</v>
      </c>
    </row>
    <row r="2596" spans="3:4" ht="15" customHeight="1" x14ac:dyDescent="0.25">
      <c r="C2596" s="52" t="s">
        <v>3426</v>
      </c>
      <c r="D2596" s="55" t="s">
        <v>3012</v>
      </c>
    </row>
    <row r="2597" spans="3:4" ht="15" customHeight="1" x14ac:dyDescent="0.25">
      <c r="C2597" s="52" t="s">
        <v>3427</v>
      </c>
      <c r="D2597" s="55" t="s">
        <v>2967</v>
      </c>
    </row>
    <row r="2598" spans="3:4" ht="15" customHeight="1" x14ac:dyDescent="0.25">
      <c r="C2598" s="52" t="s">
        <v>3428</v>
      </c>
      <c r="D2598" s="55" t="s">
        <v>2861</v>
      </c>
    </row>
    <row r="2599" spans="3:4" ht="15" customHeight="1" x14ac:dyDescent="0.25">
      <c r="C2599" s="52" t="s">
        <v>3429</v>
      </c>
      <c r="D2599" s="55" t="s">
        <v>2879</v>
      </c>
    </row>
    <row r="2600" spans="3:4" ht="15" customHeight="1" x14ac:dyDescent="0.25">
      <c r="C2600" s="52" t="s">
        <v>3430</v>
      </c>
      <c r="D2600" s="55" t="s">
        <v>2952</v>
      </c>
    </row>
    <row r="2601" spans="3:4" ht="15" customHeight="1" x14ac:dyDescent="0.25">
      <c r="C2601" s="52" t="s">
        <v>3431</v>
      </c>
      <c r="D2601" s="55" t="s">
        <v>2777</v>
      </c>
    </row>
    <row r="2602" spans="3:4" ht="15" customHeight="1" x14ac:dyDescent="0.25">
      <c r="C2602" s="52" t="s">
        <v>3432</v>
      </c>
      <c r="D2602" s="55" t="s">
        <v>2819</v>
      </c>
    </row>
    <row r="2603" spans="3:4" ht="15" customHeight="1" x14ac:dyDescent="0.25">
      <c r="C2603" s="52" t="s">
        <v>3433</v>
      </c>
      <c r="D2603" s="55" t="s">
        <v>2779</v>
      </c>
    </row>
    <row r="2604" spans="3:4" ht="15" customHeight="1" x14ac:dyDescent="0.25">
      <c r="C2604" s="52" t="s">
        <v>3434</v>
      </c>
      <c r="D2604" s="55" t="s">
        <v>3435</v>
      </c>
    </row>
    <row r="2605" spans="3:4" ht="15" customHeight="1" x14ac:dyDescent="0.25">
      <c r="C2605" s="52" t="s">
        <v>3436</v>
      </c>
      <c r="D2605" s="55" t="s">
        <v>2950</v>
      </c>
    </row>
    <row r="2606" spans="3:4" ht="15" customHeight="1" x14ac:dyDescent="0.25">
      <c r="C2606" s="52" t="s">
        <v>3437</v>
      </c>
      <c r="D2606" s="56" t="s">
        <v>2991</v>
      </c>
    </row>
    <row r="2607" spans="3:4" ht="15" customHeight="1" x14ac:dyDescent="0.25">
      <c r="C2607" s="52" t="s">
        <v>3438</v>
      </c>
      <c r="D2607" s="56" t="s">
        <v>2931</v>
      </c>
    </row>
    <row r="2608" spans="3:4" ht="15" customHeight="1" x14ac:dyDescent="0.25">
      <c r="C2608" s="52" t="s">
        <v>3439</v>
      </c>
      <c r="D2608" s="56" t="s">
        <v>3440</v>
      </c>
    </row>
    <row r="2609" spans="3:4" ht="15" customHeight="1" x14ac:dyDescent="0.25">
      <c r="C2609" s="52" t="s">
        <v>3441</v>
      </c>
      <c r="D2609" s="56" t="s">
        <v>2835</v>
      </c>
    </row>
    <row r="2610" spans="3:4" ht="15" customHeight="1" x14ac:dyDescent="0.25">
      <c r="C2610" s="52" t="s">
        <v>3442</v>
      </c>
      <c r="D2610" s="56" t="s">
        <v>2849</v>
      </c>
    </row>
    <row r="2611" spans="3:4" ht="15" customHeight="1" x14ac:dyDescent="0.25">
      <c r="C2611" s="52" t="s">
        <v>3443</v>
      </c>
      <c r="D2611" s="56" t="s">
        <v>2807</v>
      </c>
    </row>
    <row r="2612" spans="3:4" ht="15" customHeight="1" x14ac:dyDescent="0.25">
      <c r="C2612" s="52" t="s">
        <v>3444</v>
      </c>
      <c r="D2612" s="56" t="s">
        <v>2815</v>
      </c>
    </row>
    <row r="2613" spans="3:4" ht="15" customHeight="1" x14ac:dyDescent="0.25">
      <c r="C2613" s="52" t="s">
        <v>3445</v>
      </c>
      <c r="D2613" s="56" t="s">
        <v>3446</v>
      </c>
    </row>
    <row r="2614" spans="3:4" ht="15" customHeight="1" x14ac:dyDescent="0.25">
      <c r="C2614" s="52" t="s">
        <v>3447</v>
      </c>
      <c r="D2614" s="56" t="s">
        <v>2843</v>
      </c>
    </row>
    <row r="2615" spans="3:4" ht="15" customHeight="1" x14ac:dyDescent="0.25">
      <c r="C2615" s="52" t="s">
        <v>3448</v>
      </c>
      <c r="D2615" s="56" t="s">
        <v>3104</v>
      </c>
    </row>
    <row r="2616" spans="3:4" ht="15" customHeight="1" x14ac:dyDescent="0.25">
      <c r="C2616" s="52" t="s">
        <v>3449</v>
      </c>
      <c r="D2616" s="56" t="s">
        <v>3010</v>
      </c>
    </row>
    <row r="2617" spans="3:4" ht="15" customHeight="1" x14ac:dyDescent="0.25">
      <c r="C2617" s="52" t="s">
        <v>3450</v>
      </c>
      <c r="D2617" s="56" t="s">
        <v>2857</v>
      </c>
    </row>
    <row r="2618" spans="3:4" ht="15" customHeight="1" x14ac:dyDescent="0.25">
      <c r="C2618" s="52" t="s">
        <v>3451</v>
      </c>
      <c r="D2618" s="56" t="s">
        <v>2891</v>
      </c>
    </row>
    <row r="2619" spans="3:4" ht="15" customHeight="1" x14ac:dyDescent="0.25">
      <c r="C2619" s="52" t="s">
        <v>3452</v>
      </c>
      <c r="D2619" s="56" t="s">
        <v>2827</v>
      </c>
    </row>
    <row r="2620" spans="3:4" ht="15" customHeight="1" x14ac:dyDescent="0.25">
      <c r="C2620" s="52" t="s">
        <v>3453</v>
      </c>
      <c r="D2620" s="56" t="s">
        <v>3243</v>
      </c>
    </row>
    <row r="2621" spans="3:4" ht="15" customHeight="1" x14ac:dyDescent="0.25">
      <c r="C2621" s="52" t="s">
        <v>3454</v>
      </c>
      <c r="D2621" s="56" t="s">
        <v>3455</v>
      </c>
    </row>
    <row r="2622" spans="3:4" ht="15" customHeight="1" x14ac:dyDescent="0.25">
      <c r="C2622" s="52" t="s">
        <v>3456</v>
      </c>
      <c r="D2622" s="56" t="s">
        <v>3337</v>
      </c>
    </row>
    <row r="2623" spans="3:4" ht="15" customHeight="1" x14ac:dyDescent="0.25">
      <c r="C2623" s="52" t="s">
        <v>3457</v>
      </c>
      <c r="D2623" s="56" t="s">
        <v>3061</v>
      </c>
    </row>
    <row r="2624" spans="3:4" ht="15" customHeight="1" x14ac:dyDescent="0.25">
      <c r="C2624" s="52" t="s">
        <v>3458</v>
      </c>
      <c r="D2624" s="56" t="s">
        <v>2972</v>
      </c>
    </row>
    <row r="2625" spans="3:4" ht="15" customHeight="1" x14ac:dyDescent="0.25">
      <c r="C2625" s="52" t="s">
        <v>3459</v>
      </c>
      <c r="D2625" s="56" t="s">
        <v>2841</v>
      </c>
    </row>
    <row r="2626" spans="3:4" ht="15" customHeight="1" x14ac:dyDescent="0.25">
      <c r="C2626" s="52" t="s">
        <v>3460</v>
      </c>
      <c r="D2626" s="56" t="s">
        <v>2775</v>
      </c>
    </row>
    <row r="2627" spans="3:4" ht="15" customHeight="1" x14ac:dyDescent="0.25">
      <c r="C2627" s="52" t="s">
        <v>3461</v>
      </c>
      <c r="D2627" s="56" t="s">
        <v>3034</v>
      </c>
    </row>
    <row r="2628" spans="3:4" ht="15" customHeight="1" x14ac:dyDescent="0.25">
      <c r="C2628" s="52" t="s">
        <v>3462</v>
      </c>
      <c r="D2628" s="56" t="s">
        <v>2919</v>
      </c>
    </row>
    <row r="2629" spans="3:4" ht="15" customHeight="1" x14ac:dyDescent="0.25">
      <c r="C2629" s="52" t="s">
        <v>3463</v>
      </c>
      <c r="D2629" s="56" t="s">
        <v>3047</v>
      </c>
    </row>
    <row r="2630" spans="3:4" ht="15" customHeight="1" x14ac:dyDescent="0.25">
      <c r="C2630" s="52" t="s">
        <v>3464</v>
      </c>
      <c r="D2630" s="56" t="s">
        <v>3022</v>
      </c>
    </row>
    <row r="2631" spans="3:4" ht="15" customHeight="1" x14ac:dyDescent="0.25">
      <c r="C2631" s="52" t="s">
        <v>3465</v>
      </c>
      <c r="D2631" s="56" t="s">
        <v>2961</v>
      </c>
    </row>
    <row r="2632" spans="3:4" ht="15" customHeight="1" x14ac:dyDescent="0.25">
      <c r="C2632" s="52" t="s">
        <v>3466</v>
      </c>
      <c r="D2632" s="56" t="s">
        <v>3045</v>
      </c>
    </row>
    <row r="2633" spans="3:4" ht="15" customHeight="1" x14ac:dyDescent="0.25">
      <c r="C2633" s="52" t="s">
        <v>3467</v>
      </c>
      <c r="D2633" s="56" t="s">
        <v>3468</v>
      </c>
    </row>
    <row r="2634" spans="3:4" ht="15" customHeight="1" x14ac:dyDescent="0.25">
      <c r="C2634" s="52" t="s">
        <v>3469</v>
      </c>
      <c r="D2634" s="56" t="s">
        <v>2859</v>
      </c>
    </row>
    <row r="2635" spans="3:4" ht="15" customHeight="1" x14ac:dyDescent="0.25">
      <c r="C2635" s="52" t="s">
        <v>3470</v>
      </c>
      <c r="D2635" s="56" t="s">
        <v>2867</v>
      </c>
    </row>
    <row r="2636" spans="3:4" ht="15" customHeight="1" x14ac:dyDescent="0.25">
      <c r="C2636" s="52" t="s">
        <v>3471</v>
      </c>
      <c r="D2636" s="56" t="s">
        <v>2791</v>
      </c>
    </row>
    <row r="2637" spans="3:4" ht="15" customHeight="1" x14ac:dyDescent="0.25">
      <c r="C2637" s="52" t="s">
        <v>3472</v>
      </c>
      <c r="D2637" s="56" t="s">
        <v>3473</v>
      </c>
    </row>
    <row r="2638" spans="3:4" ht="15" customHeight="1" x14ac:dyDescent="0.25">
      <c r="C2638" s="52" t="s">
        <v>3474</v>
      </c>
      <c r="D2638" s="56" t="s">
        <v>2821</v>
      </c>
    </row>
    <row r="2639" spans="3:4" ht="15" customHeight="1" x14ac:dyDescent="0.25">
      <c r="C2639" s="52" t="s">
        <v>3475</v>
      </c>
      <c r="D2639" s="56" t="s">
        <v>2801</v>
      </c>
    </row>
    <row r="2640" spans="3:4" ht="15" customHeight="1" x14ac:dyDescent="0.25">
      <c r="C2640" s="52" t="s">
        <v>3476</v>
      </c>
      <c r="D2640" s="56" t="s">
        <v>3039</v>
      </c>
    </row>
    <row r="2641" spans="3:4" ht="15" customHeight="1" x14ac:dyDescent="0.25">
      <c r="C2641" s="52" t="s">
        <v>3477</v>
      </c>
      <c r="D2641" s="56" t="s">
        <v>3168</v>
      </c>
    </row>
    <row r="2642" spans="3:4" ht="15" customHeight="1" x14ac:dyDescent="0.25">
      <c r="C2642" s="52" t="s">
        <v>3478</v>
      </c>
      <c r="D2642" s="56" t="s">
        <v>3479</v>
      </c>
    </row>
    <row r="2643" spans="3:4" ht="15" customHeight="1" x14ac:dyDescent="0.25">
      <c r="C2643" s="52" t="s">
        <v>3480</v>
      </c>
      <c r="D2643" s="56" t="s">
        <v>3481</v>
      </c>
    </row>
    <row r="2644" spans="3:4" ht="15" customHeight="1" x14ac:dyDescent="0.25">
      <c r="C2644" s="52" t="s">
        <v>3482</v>
      </c>
      <c r="D2644" s="56" t="s">
        <v>2873</v>
      </c>
    </row>
    <row r="2645" spans="3:4" ht="15" customHeight="1" x14ac:dyDescent="0.25">
      <c r="C2645" s="52" t="s">
        <v>3483</v>
      </c>
      <c r="D2645" s="56" t="s">
        <v>3287</v>
      </c>
    </row>
    <row r="2646" spans="3:4" ht="15" customHeight="1" x14ac:dyDescent="0.25">
      <c r="C2646" s="52" t="s">
        <v>3484</v>
      </c>
      <c r="D2646" s="56" t="s">
        <v>2893</v>
      </c>
    </row>
    <row r="2647" spans="3:4" ht="15" customHeight="1" x14ac:dyDescent="0.25">
      <c r="C2647" s="52" t="s">
        <v>3485</v>
      </c>
      <c r="D2647" s="56" t="s">
        <v>2785</v>
      </c>
    </row>
    <row r="2648" spans="3:4" ht="15" customHeight="1" x14ac:dyDescent="0.25">
      <c r="C2648" s="52" t="s">
        <v>3486</v>
      </c>
      <c r="D2648" s="56" t="s">
        <v>2851</v>
      </c>
    </row>
    <row r="2649" spans="3:4" ht="15" customHeight="1" x14ac:dyDescent="0.25">
      <c r="C2649" s="52" t="s">
        <v>3487</v>
      </c>
      <c r="D2649" s="56" t="s">
        <v>2833</v>
      </c>
    </row>
    <row r="2650" spans="3:4" ht="15" customHeight="1" x14ac:dyDescent="0.25">
      <c r="C2650" s="52" t="s">
        <v>3488</v>
      </c>
      <c r="D2650" s="56" t="s">
        <v>2787</v>
      </c>
    </row>
    <row r="2651" spans="3:4" ht="15" customHeight="1" x14ac:dyDescent="0.25">
      <c r="C2651" s="52" t="s">
        <v>3489</v>
      </c>
      <c r="D2651" s="56" t="s">
        <v>3490</v>
      </c>
    </row>
    <row r="2652" spans="3:4" ht="15" customHeight="1" x14ac:dyDescent="0.25">
      <c r="C2652" s="52" t="s">
        <v>3491</v>
      </c>
      <c r="D2652" s="56" t="s">
        <v>2853</v>
      </c>
    </row>
    <row r="2653" spans="3:4" ht="15" customHeight="1" x14ac:dyDescent="0.25">
      <c r="C2653" s="52" t="s">
        <v>3492</v>
      </c>
      <c r="D2653" s="56" t="s">
        <v>3043</v>
      </c>
    </row>
    <row r="2654" spans="3:4" ht="15" customHeight="1" x14ac:dyDescent="0.25">
      <c r="C2654" s="52" t="s">
        <v>3493</v>
      </c>
      <c r="D2654" s="56" t="s">
        <v>3318</v>
      </c>
    </row>
    <row r="2655" spans="3:4" ht="15" customHeight="1" x14ac:dyDescent="0.25">
      <c r="C2655" s="52" t="s">
        <v>3494</v>
      </c>
      <c r="D2655" s="56" t="s">
        <v>3210</v>
      </c>
    </row>
    <row r="2656" spans="3:4" ht="15" customHeight="1" x14ac:dyDescent="0.25">
      <c r="C2656" s="52" t="s">
        <v>3495</v>
      </c>
      <c r="D2656" s="56" t="s">
        <v>2989</v>
      </c>
    </row>
    <row r="2657" spans="3:4" ht="15" customHeight="1" x14ac:dyDescent="0.25">
      <c r="C2657" s="52" t="s">
        <v>3496</v>
      </c>
      <c r="D2657" s="56" t="s">
        <v>2781</v>
      </c>
    </row>
    <row r="2658" spans="3:4" ht="15" customHeight="1" x14ac:dyDescent="0.25">
      <c r="C2658" s="52" t="s">
        <v>3497</v>
      </c>
      <c r="D2658" s="56" t="s">
        <v>2964</v>
      </c>
    </row>
    <row r="2659" spans="3:4" ht="15" customHeight="1" x14ac:dyDescent="0.25">
      <c r="C2659" s="52" t="s">
        <v>3498</v>
      </c>
      <c r="D2659" s="56" t="s">
        <v>3499</v>
      </c>
    </row>
    <row r="2660" spans="3:4" ht="15" customHeight="1" x14ac:dyDescent="0.25">
      <c r="C2660" s="52" t="s">
        <v>3500</v>
      </c>
      <c r="D2660" s="56" t="s">
        <v>3501</v>
      </c>
    </row>
    <row r="2661" spans="3:4" ht="15" customHeight="1" x14ac:dyDescent="0.25">
      <c r="C2661" s="52" t="s">
        <v>3502</v>
      </c>
      <c r="D2661" s="56" t="s">
        <v>3503</v>
      </c>
    </row>
    <row r="2662" spans="3:4" ht="15" customHeight="1" x14ac:dyDescent="0.25">
      <c r="C2662" s="52" t="s">
        <v>3504</v>
      </c>
      <c r="D2662" s="56" t="s">
        <v>3505</v>
      </c>
    </row>
    <row r="2663" spans="3:4" ht="15" customHeight="1" x14ac:dyDescent="0.25">
      <c r="C2663" s="52" t="s">
        <v>3506</v>
      </c>
      <c r="D2663" s="56" t="s">
        <v>3130</v>
      </c>
    </row>
    <row r="2664" spans="3:4" ht="15" customHeight="1" x14ac:dyDescent="0.25">
      <c r="C2664" s="52" t="s">
        <v>3507</v>
      </c>
      <c r="D2664" s="56" t="s">
        <v>2793</v>
      </c>
    </row>
    <row r="2665" spans="3:4" ht="15" customHeight="1" x14ac:dyDescent="0.25">
      <c r="C2665" s="52" t="s">
        <v>3508</v>
      </c>
      <c r="D2665" s="56" t="s">
        <v>2863</v>
      </c>
    </row>
    <row r="2666" spans="3:4" ht="15" customHeight="1" x14ac:dyDescent="0.25">
      <c r="C2666" s="52" t="s">
        <v>3509</v>
      </c>
      <c r="D2666" s="56" t="s">
        <v>3225</v>
      </c>
    </row>
    <row r="2667" spans="3:4" ht="15" customHeight="1" x14ac:dyDescent="0.25">
      <c r="C2667" s="52" t="s">
        <v>3510</v>
      </c>
      <c r="D2667" s="56" t="s">
        <v>3030</v>
      </c>
    </row>
    <row r="2668" spans="3:4" ht="15" customHeight="1" x14ac:dyDescent="0.25">
      <c r="C2668" s="52" t="s">
        <v>3511</v>
      </c>
      <c r="D2668" s="56" t="s">
        <v>3512</v>
      </c>
    </row>
    <row r="2669" spans="3:4" ht="15" customHeight="1" x14ac:dyDescent="0.25">
      <c r="C2669" s="52" t="s">
        <v>3513</v>
      </c>
      <c r="D2669" s="56" t="s">
        <v>3020</v>
      </c>
    </row>
    <row r="2670" spans="3:4" ht="15" customHeight="1" x14ac:dyDescent="0.25">
      <c r="C2670" s="52" t="s">
        <v>3514</v>
      </c>
      <c r="D2670" s="56" t="s">
        <v>2871</v>
      </c>
    </row>
    <row r="2671" spans="3:4" ht="15" customHeight="1" x14ac:dyDescent="0.25">
      <c r="C2671" s="52" t="s">
        <v>3515</v>
      </c>
      <c r="D2671" s="56" t="s">
        <v>3056</v>
      </c>
    </row>
    <row r="2672" spans="3:4" ht="15" customHeight="1" x14ac:dyDescent="0.25">
      <c r="C2672" s="52" t="s">
        <v>3516</v>
      </c>
      <c r="D2672" s="56" t="s">
        <v>2877</v>
      </c>
    </row>
    <row r="2673" spans="3:4" ht="15" customHeight="1" x14ac:dyDescent="0.25">
      <c r="C2673" s="52" t="s">
        <v>3517</v>
      </c>
      <c r="D2673" s="56" t="s">
        <v>2771</v>
      </c>
    </row>
    <row r="2674" spans="3:4" ht="15" customHeight="1" x14ac:dyDescent="0.25">
      <c r="C2674" s="52" t="s">
        <v>3518</v>
      </c>
      <c r="D2674" s="56" t="s">
        <v>2829</v>
      </c>
    </row>
    <row r="2675" spans="3:4" ht="15" customHeight="1" x14ac:dyDescent="0.25">
      <c r="C2675" s="52" t="s">
        <v>3519</v>
      </c>
      <c r="D2675" s="56" t="s">
        <v>2795</v>
      </c>
    </row>
    <row r="2676" spans="3:4" ht="15" customHeight="1" x14ac:dyDescent="0.25">
      <c r="C2676" s="52" t="s">
        <v>3520</v>
      </c>
      <c r="D2676" s="56" t="s">
        <v>2789</v>
      </c>
    </row>
    <row r="2677" spans="3:4" ht="15" customHeight="1" x14ac:dyDescent="0.25">
      <c r="C2677" s="52" t="s">
        <v>3521</v>
      </c>
      <c r="D2677" s="56" t="s">
        <v>3256</v>
      </c>
    </row>
    <row r="2678" spans="3:4" ht="15" customHeight="1" x14ac:dyDescent="0.25">
      <c r="C2678" s="52" t="s">
        <v>3522</v>
      </c>
      <c r="D2678" s="56" t="s">
        <v>458</v>
      </c>
    </row>
    <row r="2679" spans="3:4" ht="15" customHeight="1" x14ac:dyDescent="0.25">
      <c r="C2679" s="52" t="s">
        <v>3523</v>
      </c>
      <c r="D2679" s="56" t="s">
        <v>458</v>
      </c>
    </row>
    <row r="2680" spans="3:4" ht="15" customHeight="1" x14ac:dyDescent="0.25">
      <c r="C2680" s="52" t="s">
        <v>3524</v>
      </c>
      <c r="D2680" s="56" t="s">
        <v>461</v>
      </c>
    </row>
    <row r="2681" spans="3:4" ht="15" customHeight="1" x14ac:dyDescent="0.25">
      <c r="C2681" s="52" t="s">
        <v>3525</v>
      </c>
      <c r="D2681" s="56" t="s">
        <v>463</v>
      </c>
    </row>
    <row r="2682" spans="3:4" ht="15" customHeight="1" x14ac:dyDescent="0.25">
      <c r="C2682" s="52" t="s">
        <v>3526</v>
      </c>
      <c r="D2682" s="56" t="s">
        <v>465</v>
      </c>
    </row>
    <row r="2683" spans="3:4" ht="15" customHeight="1" x14ac:dyDescent="0.25">
      <c r="C2683" s="52" t="s">
        <v>3527</v>
      </c>
      <c r="D2683" s="56" t="s">
        <v>467</v>
      </c>
    </row>
    <row r="2684" spans="3:4" ht="15" customHeight="1" x14ac:dyDescent="0.25">
      <c r="C2684" s="52" t="s">
        <v>3528</v>
      </c>
      <c r="D2684" s="56" t="s">
        <v>469</v>
      </c>
    </row>
    <row r="2685" spans="3:4" ht="15" customHeight="1" x14ac:dyDescent="0.25">
      <c r="C2685" s="52" t="s">
        <v>3529</v>
      </c>
      <c r="D2685" s="56" t="s">
        <v>471</v>
      </c>
    </row>
    <row r="2686" spans="3:4" ht="15" customHeight="1" x14ac:dyDescent="0.25">
      <c r="C2686" s="52" t="s">
        <v>3530</v>
      </c>
      <c r="D2686" s="56" t="s">
        <v>473</v>
      </c>
    </row>
    <row r="2687" spans="3:4" ht="15" customHeight="1" x14ac:dyDescent="0.25">
      <c r="C2687" s="52" t="s">
        <v>3531</v>
      </c>
      <c r="D2687" s="56" t="s">
        <v>473</v>
      </c>
    </row>
    <row r="2688" spans="3:4" ht="15" customHeight="1" x14ac:dyDescent="0.25">
      <c r="C2688" s="52" t="s">
        <v>3532</v>
      </c>
      <c r="D2688" s="56" t="s">
        <v>34</v>
      </c>
    </row>
    <row r="2689" spans="3:4" ht="15" customHeight="1" x14ac:dyDescent="0.25">
      <c r="C2689" s="52" t="s">
        <v>3533</v>
      </c>
      <c r="D2689" s="56" t="s">
        <v>34</v>
      </c>
    </row>
    <row r="2690" spans="3:4" ht="15" customHeight="1" x14ac:dyDescent="0.25">
      <c r="C2690" s="52" t="s">
        <v>3534</v>
      </c>
      <c r="D2690" s="55" t="s">
        <v>2811</v>
      </c>
    </row>
    <row r="2691" spans="3:4" ht="15" customHeight="1" x14ac:dyDescent="0.25">
      <c r="C2691" s="52" t="s">
        <v>3535</v>
      </c>
      <c r="D2691" s="55" t="s">
        <v>2787</v>
      </c>
    </row>
    <row r="2692" spans="3:4" ht="15" customHeight="1" x14ac:dyDescent="0.25">
      <c r="C2692" s="52" t="s">
        <v>3536</v>
      </c>
      <c r="D2692" s="55" t="s">
        <v>2855</v>
      </c>
    </row>
    <row r="2693" spans="3:4" ht="15" customHeight="1" x14ac:dyDescent="0.25">
      <c r="C2693" s="52" t="s">
        <v>3537</v>
      </c>
      <c r="D2693" s="55" t="s">
        <v>2909</v>
      </c>
    </row>
    <row r="2694" spans="3:4" ht="15" customHeight="1" x14ac:dyDescent="0.25">
      <c r="C2694" s="52" t="s">
        <v>3538</v>
      </c>
      <c r="D2694" s="55" t="s">
        <v>2839</v>
      </c>
    </row>
    <row r="2695" spans="3:4" ht="15" customHeight="1" x14ac:dyDescent="0.25">
      <c r="C2695" s="52" t="s">
        <v>3539</v>
      </c>
      <c r="D2695" s="55" t="s">
        <v>2929</v>
      </c>
    </row>
    <row r="2696" spans="3:4" ht="15" customHeight="1" x14ac:dyDescent="0.25">
      <c r="C2696" s="52" t="s">
        <v>3540</v>
      </c>
      <c r="D2696" s="55" t="s">
        <v>3132</v>
      </c>
    </row>
    <row r="2697" spans="3:4" ht="15" customHeight="1" x14ac:dyDescent="0.25">
      <c r="C2697" s="52" t="s">
        <v>3541</v>
      </c>
      <c r="D2697" s="55" t="s">
        <v>3193</v>
      </c>
    </row>
    <row r="2698" spans="3:4" ht="15" customHeight="1" x14ac:dyDescent="0.25">
      <c r="C2698" s="52" t="s">
        <v>3542</v>
      </c>
      <c r="D2698" s="55" t="s">
        <v>2861</v>
      </c>
    </row>
    <row r="2699" spans="3:4" ht="15" customHeight="1" x14ac:dyDescent="0.25">
      <c r="C2699" s="52" t="s">
        <v>3543</v>
      </c>
      <c r="D2699" s="55" t="s">
        <v>3490</v>
      </c>
    </row>
    <row r="2700" spans="3:4" ht="15" customHeight="1" x14ac:dyDescent="0.25">
      <c r="C2700" s="52" t="s">
        <v>3544</v>
      </c>
      <c r="D2700" s="55" t="s">
        <v>2777</v>
      </c>
    </row>
    <row r="2701" spans="3:4" ht="15" customHeight="1" x14ac:dyDescent="0.25">
      <c r="C2701" s="52" t="s">
        <v>3545</v>
      </c>
      <c r="D2701" s="55" t="s">
        <v>2819</v>
      </c>
    </row>
    <row r="2702" spans="3:4" ht="15" customHeight="1" x14ac:dyDescent="0.25">
      <c r="C2702" s="52" t="s">
        <v>3546</v>
      </c>
      <c r="D2702" s="55" t="s">
        <v>2831</v>
      </c>
    </row>
    <row r="2703" spans="3:4" ht="15" customHeight="1" x14ac:dyDescent="0.25">
      <c r="C2703" s="52" t="s">
        <v>3547</v>
      </c>
      <c r="D2703" s="55" t="s">
        <v>3043</v>
      </c>
    </row>
    <row r="2704" spans="3:4" ht="15" customHeight="1" x14ac:dyDescent="0.25">
      <c r="C2704" s="52" t="s">
        <v>3548</v>
      </c>
      <c r="D2704" s="55" t="s">
        <v>2809</v>
      </c>
    </row>
    <row r="2705" spans="3:4" ht="15" customHeight="1" x14ac:dyDescent="0.25">
      <c r="C2705" s="52" t="s">
        <v>3549</v>
      </c>
      <c r="D2705" s="55" t="s">
        <v>2982</v>
      </c>
    </row>
    <row r="2706" spans="3:4" ht="15" customHeight="1" x14ac:dyDescent="0.25">
      <c r="C2706" s="52" t="s">
        <v>3550</v>
      </c>
      <c r="D2706" s="55" t="s">
        <v>2950</v>
      </c>
    </row>
    <row r="2707" spans="3:4" ht="15" customHeight="1" x14ac:dyDescent="0.25">
      <c r="C2707" s="52" t="s">
        <v>3551</v>
      </c>
      <c r="D2707" s="55" t="s">
        <v>2991</v>
      </c>
    </row>
    <row r="2708" spans="3:4" ht="15" customHeight="1" x14ac:dyDescent="0.25">
      <c r="C2708" s="52" t="s">
        <v>3552</v>
      </c>
      <c r="D2708" s="55" t="s">
        <v>3001</v>
      </c>
    </row>
    <row r="2709" spans="3:4" ht="15" customHeight="1" x14ac:dyDescent="0.25">
      <c r="C2709" s="52" t="s">
        <v>3553</v>
      </c>
      <c r="D2709" s="55" t="s">
        <v>2921</v>
      </c>
    </row>
    <row r="2710" spans="3:4" ht="15" customHeight="1" x14ac:dyDescent="0.25">
      <c r="C2710" s="52" t="s">
        <v>3554</v>
      </c>
      <c r="D2710" s="55" t="s">
        <v>3555</v>
      </c>
    </row>
    <row r="2711" spans="3:4" ht="15" customHeight="1" x14ac:dyDescent="0.25">
      <c r="C2711" s="52" t="s">
        <v>3556</v>
      </c>
      <c r="D2711" s="55" t="s">
        <v>2803</v>
      </c>
    </row>
    <row r="2712" spans="3:4" ht="15" customHeight="1" x14ac:dyDescent="0.25">
      <c r="C2712" s="52" t="s">
        <v>3557</v>
      </c>
      <c r="D2712" s="55" t="s">
        <v>2835</v>
      </c>
    </row>
    <row r="2713" spans="3:4" ht="15" customHeight="1" x14ac:dyDescent="0.25">
      <c r="C2713" s="52" t="s">
        <v>3558</v>
      </c>
      <c r="D2713" s="55" t="s">
        <v>2980</v>
      </c>
    </row>
    <row r="2714" spans="3:4" ht="15" customHeight="1" x14ac:dyDescent="0.25">
      <c r="C2714" s="52" t="s">
        <v>3559</v>
      </c>
      <c r="D2714" s="55" t="s">
        <v>3560</v>
      </c>
    </row>
    <row r="2715" spans="3:4" ht="15" customHeight="1" x14ac:dyDescent="0.25">
      <c r="C2715" s="52" t="s">
        <v>3561</v>
      </c>
      <c r="D2715" s="55" t="s">
        <v>3562</v>
      </c>
    </row>
    <row r="2716" spans="3:4" ht="15" customHeight="1" x14ac:dyDescent="0.25">
      <c r="C2716" s="52" t="s">
        <v>3563</v>
      </c>
      <c r="D2716" s="55" t="s">
        <v>3219</v>
      </c>
    </row>
    <row r="2717" spans="3:4" ht="15" customHeight="1" x14ac:dyDescent="0.25">
      <c r="C2717" s="52" t="s">
        <v>3564</v>
      </c>
      <c r="D2717" s="55" t="s">
        <v>2781</v>
      </c>
    </row>
    <row r="2718" spans="3:4" ht="15" customHeight="1" x14ac:dyDescent="0.25">
      <c r="C2718" s="52" t="s">
        <v>3565</v>
      </c>
      <c r="D2718" s="55" t="s">
        <v>2877</v>
      </c>
    </row>
    <row r="2719" spans="3:4" ht="15" customHeight="1" x14ac:dyDescent="0.25">
      <c r="C2719" s="52" t="s">
        <v>3566</v>
      </c>
      <c r="D2719" s="55" t="s">
        <v>3225</v>
      </c>
    </row>
    <row r="2720" spans="3:4" ht="15" customHeight="1" x14ac:dyDescent="0.25">
      <c r="C2720" s="52" t="s">
        <v>3567</v>
      </c>
      <c r="D2720" s="55" t="s">
        <v>3568</v>
      </c>
    </row>
    <row r="2721" spans="3:4" ht="15" customHeight="1" x14ac:dyDescent="0.25">
      <c r="C2721" s="52" t="s">
        <v>3569</v>
      </c>
      <c r="D2721" s="55" t="s">
        <v>3064</v>
      </c>
    </row>
    <row r="2722" spans="3:4" ht="15" customHeight="1" x14ac:dyDescent="0.25">
      <c r="C2722" s="52" t="s">
        <v>3570</v>
      </c>
      <c r="D2722" s="55" t="s">
        <v>3006</v>
      </c>
    </row>
    <row r="2723" spans="3:4" ht="15" customHeight="1" x14ac:dyDescent="0.25">
      <c r="C2723" s="52" t="s">
        <v>3571</v>
      </c>
      <c r="D2723" s="55" t="s">
        <v>2829</v>
      </c>
    </row>
    <row r="2724" spans="3:4" ht="15" customHeight="1" x14ac:dyDescent="0.25">
      <c r="C2724" s="52" t="s">
        <v>3572</v>
      </c>
      <c r="D2724" s="55" t="s">
        <v>2984</v>
      </c>
    </row>
    <row r="2725" spans="3:4" ht="15" customHeight="1" x14ac:dyDescent="0.25">
      <c r="C2725" s="52" t="s">
        <v>3573</v>
      </c>
      <c r="D2725" s="55" t="s">
        <v>3144</v>
      </c>
    </row>
    <row r="2726" spans="3:4" ht="15" customHeight="1" x14ac:dyDescent="0.25">
      <c r="C2726" s="52" t="s">
        <v>3574</v>
      </c>
      <c r="D2726" s="55" t="s">
        <v>3010</v>
      </c>
    </row>
    <row r="2727" spans="3:4" ht="15" customHeight="1" x14ac:dyDescent="0.25">
      <c r="C2727" s="52" t="s">
        <v>3575</v>
      </c>
      <c r="D2727" s="55" t="s">
        <v>2827</v>
      </c>
    </row>
    <row r="2728" spans="3:4" ht="15" customHeight="1" x14ac:dyDescent="0.25">
      <c r="C2728" s="52" t="s">
        <v>3576</v>
      </c>
      <c r="D2728" s="55" t="s">
        <v>3061</v>
      </c>
    </row>
    <row r="2729" spans="3:4" ht="15" customHeight="1" x14ac:dyDescent="0.25">
      <c r="C2729" s="52" t="s">
        <v>3577</v>
      </c>
      <c r="D2729" s="55" t="s">
        <v>2841</v>
      </c>
    </row>
    <row r="2730" spans="3:4" ht="15" customHeight="1" x14ac:dyDescent="0.25">
      <c r="C2730" s="52" t="s">
        <v>3578</v>
      </c>
      <c r="D2730" s="55" t="s">
        <v>2954</v>
      </c>
    </row>
    <row r="2731" spans="3:4" ht="15" customHeight="1" x14ac:dyDescent="0.25">
      <c r="C2731" s="52" t="s">
        <v>3579</v>
      </c>
      <c r="D2731" s="55" t="s">
        <v>2795</v>
      </c>
    </row>
    <row r="2732" spans="3:4" ht="15" customHeight="1" x14ac:dyDescent="0.25">
      <c r="C2732" s="52" t="s">
        <v>3580</v>
      </c>
      <c r="D2732" s="55" t="s">
        <v>2789</v>
      </c>
    </row>
    <row r="2733" spans="3:4" ht="15" customHeight="1" x14ac:dyDescent="0.25">
      <c r="C2733" s="52" t="s">
        <v>3581</v>
      </c>
      <c r="D2733" s="55" t="s">
        <v>3130</v>
      </c>
    </row>
    <row r="2734" spans="3:4" ht="15" customHeight="1" x14ac:dyDescent="0.25">
      <c r="C2734" s="52" t="s">
        <v>3582</v>
      </c>
      <c r="D2734" s="55" t="s">
        <v>2791</v>
      </c>
    </row>
    <row r="2735" spans="3:4" ht="15" customHeight="1" x14ac:dyDescent="0.25">
      <c r="C2735" s="52" t="s">
        <v>3583</v>
      </c>
      <c r="D2735" s="55" t="s">
        <v>2845</v>
      </c>
    </row>
    <row r="2736" spans="3:4" ht="15" customHeight="1" x14ac:dyDescent="0.25">
      <c r="C2736" s="52" t="s">
        <v>3584</v>
      </c>
      <c r="D2736" s="55" t="s">
        <v>3262</v>
      </c>
    </row>
    <row r="2737" spans="3:4" ht="15" customHeight="1" x14ac:dyDescent="0.25">
      <c r="C2737" s="52" t="s">
        <v>3585</v>
      </c>
      <c r="D2737" s="55" t="s">
        <v>2821</v>
      </c>
    </row>
    <row r="2738" spans="3:4" ht="15" customHeight="1" x14ac:dyDescent="0.25">
      <c r="C2738" s="52" t="s">
        <v>3586</v>
      </c>
      <c r="D2738" s="55" t="s">
        <v>2783</v>
      </c>
    </row>
    <row r="2739" spans="3:4" ht="15" customHeight="1" x14ac:dyDescent="0.25">
      <c r="C2739" s="52" t="s">
        <v>3587</v>
      </c>
      <c r="D2739" s="55" t="s">
        <v>3267</v>
      </c>
    </row>
    <row r="2740" spans="3:4" ht="15" customHeight="1" x14ac:dyDescent="0.25">
      <c r="C2740" s="52" t="s">
        <v>3588</v>
      </c>
      <c r="D2740" s="55" t="s">
        <v>3589</v>
      </c>
    </row>
    <row r="2741" spans="3:4" ht="15" customHeight="1" x14ac:dyDescent="0.25">
      <c r="C2741" s="52" t="s">
        <v>3590</v>
      </c>
      <c r="D2741" s="55" t="s">
        <v>3591</v>
      </c>
    </row>
    <row r="2742" spans="3:4" ht="15" customHeight="1" x14ac:dyDescent="0.25">
      <c r="C2742" s="52" t="s">
        <v>3592</v>
      </c>
      <c r="D2742" s="55" t="s">
        <v>2797</v>
      </c>
    </row>
    <row r="2743" spans="3:4" ht="15" customHeight="1" x14ac:dyDescent="0.25">
      <c r="C2743" s="52" t="s">
        <v>3593</v>
      </c>
      <c r="D2743" s="55" t="s">
        <v>2801</v>
      </c>
    </row>
    <row r="2744" spans="3:4" ht="15" customHeight="1" x14ac:dyDescent="0.25">
      <c r="C2744" s="52" t="s">
        <v>3594</v>
      </c>
      <c r="D2744" s="55" t="s">
        <v>2793</v>
      </c>
    </row>
    <row r="2745" spans="3:4" ht="15" customHeight="1" x14ac:dyDescent="0.25">
      <c r="C2745" s="52" t="s">
        <v>3595</v>
      </c>
      <c r="D2745" s="55" t="s">
        <v>3142</v>
      </c>
    </row>
    <row r="2746" spans="3:4" ht="15" customHeight="1" x14ac:dyDescent="0.25">
      <c r="C2746" s="52" t="s">
        <v>3596</v>
      </c>
      <c r="D2746" s="55" t="s">
        <v>3597</v>
      </c>
    </row>
    <row r="2747" spans="3:4" ht="15" customHeight="1" x14ac:dyDescent="0.25">
      <c r="C2747" s="52" t="s">
        <v>3598</v>
      </c>
      <c r="D2747" s="55" t="s">
        <v>3155</v>
      </c>
    </row>
    <row r="2748" spans="3:4" ht="15" customHeight="1" x14ac:dyDescent="0.25">
      <c r="C2748" s="52" t="s">
        <v>3599</v>
      </c>
      <c r="D2748" s="55" t="s">
        <v>3600</v>
      </c>
    </row>
    <row r="2749" spans="3:4" ht="15" customHeight="1" x14ac:dyDescent="0.25">
      <c r="C2749" s="52" t="s">
        <v>3601</v>
      </c>
      <c r="D2749" s="55" t="s">
        <v>3602</v>
      </c>
    </row>
    <row r="2750" spans="3:4" ht="15" customHeight="1" x14ac:dyDescent="0.25">
      <c r="C2750" s="52" t="s">
        <v>3603</v>
      </c>
      <c r="D2750" s="55" t="s">
        <v>3604</v>
      </c>
    </row>
    <row r="2751" spans="3:4" ht="15" customHeight="1" x14ac:dyDescent="0.25">
      <c r="C2751" s="52" t="s">
        <v>3605</v>
      </c>
      <c r="D2751" s="55" t="s">
        <v>3606</v>
      </c>
    </row>
    <row r="2752" spans="3:4" ht="15" customHeight="1" x14ac:dyDescent="0.25">
      <c r="C2752" s="52" t="s">
        <v>3607</v>
      </c>
      <c r="D2752" s="55" t="s">
        <v>3608</v>
      </c>
    </row>
    <row r="2753" spans="3:4" ht="15" customHeight="1" x14ac:dyDescent="0.25">
      <c r="C2753" s="52" t="s">
        <v>3609</v>
      </c>
      <c r="D2753" s="55" t="s">
        <v>3039</v>
      </c>
    </row>
    <row r="2754" spans="3:4" ht="15" customHeight="1" x14ac:dyDescent="0.25">
      <c r="C2754" s="52" t="s">
        <v>3610</v>
      </c>
      <c r="D2754" s="55" t="s">
        <v>3611</v>
      </c>
    </row>
    <row r="2755" spans="3:4" ht="15" customHeight="1" x14ac:dyDescent="0.25">
      <c r="C2755" s="52" t="s">
        <v>3612</v>
      </c>
      <c r="D2755" s="55" t="s">
        <v>3613</v>
      </c>
    </row>
    <row r="2756" spans="3:4" ht="15" customHeight="1" x14ac:dyDescent="0.25">
      <c r="C2756" s="52" t="s">
        <v>3614</v>
      </c>
      <c r="D2756" s="55" t="s">
        <v>3282</v>
      </c>
    </row>
    <row r="2757" spans="3:4" ht="15" customHeight="1" x14ac:dyDescent="0.25">
      <c r="C2757" s="52" t="s">
        <v>3615</v>
      </c>
      <c r="D2757" s="55" t="s">
        <v>3616</v>
      </c>
    </row>
    <row r="2758" spans="3:4" ht="15" customHeight="1" x14ac:dyDescent="0.25">
      <c r="C2758" s="52" t="s">
        <v>3617</v>
      </c>
      <c r="D2758" s="55" t="s">
        <v>3618</v>
      </c>
    </row>
    <row r="2759" spans="3:4" ht="15" customHeight="1" x14ac:dyDescent="0.25">
      <c r="C2759" s="52" t="s">
        <v>3619</v>
      </c>
      <c r="D2759" s="55" t="s">
        <v>3620</v>
      </c>
    </row>
    <row r="2760" spans="3:4" ht="15" customHeight="1" x14ac:dyDescent="0.25">
      <c r="C2760" s="52" t="s">
        <v>3621</v>
      </c>
      <c r="D2760" s="55" t="s">
        <v>3622</v>
      </c>
    </row>
    <row r="2761" spans="3:4" ht="15" customHeight="1" x14ac:dyDescent="0.25">
      <c r="C2761" s="52" t="s">
        <v>3623</v>
      </c>
      <c r="D2761" s="55" t="s">
        <v>3624</v>
      </c>
    </row>
    <row r="2762" spans="3:4" ht="15" customHeight="1" x14ac:dyDescent="0.25">
      <c r="C2762" s="52" t="s">
        <v>3625</v>
      </c>
      <c r="D2762" s="55" t="s">
        <v>3626</v>
      </c>
    </row>
    <row r="2763" spans="3:4" ht="15" customHeight="1" x14ac:dyDescent="0.25">
      <c r="C2763" s="52" t="s">
        <v>3627</v>
      </c>
      <c r="D2763" s="55" t="s">
        <v>2895</v>
      </c>
    </row>
    <row r="2764" spans="3:4" ht="15" customHeight="1" x14ac:dyDescent="0.25">
      <c r="C2764" s="52" t="s">
        <v>3628</v>
      </c>
      <c r="D2764" s="55" t="s">
        <v>3629</v>
      </c>
    </row>
    <row r="2765" spans="3:4" ht="15" customHeight="1" x14ac:dyDescent="0.25">
      <c r="C2765" s="52" t="s">
        <v>3630</v>
      </c>
      <c r="D2765" s="55" t="s">
        <v>3631</v>
      </c>
    </row>
    <row r="2766" spans="3:4" ht="15" customHeight="1" x14ac:dyDescent="0.25">
      <c r="C2766" s="52" t="s">
        <v>3632</v>
      </c>
      <c r="D2766" s="55" t="s">
        <v>3633</v>
      </c>
    </row>
    <row r="2767" spans="3:4" ht="15" customHeight="1" x14ac:dyDescent="0.25">
      <c r="C2767" s="52" t="s">
        <v>3634</v>
      </c>
      <c r="D2767" s="55" t="s">
        <v>3635</v>
      </c>
    </row>
    <row r="2768" spans="3:4" ht="15" customHeight="1" x14ac:dyDescent="0.25">
      <c r="C2768" s="52" t="s">
        <v>3636</v>
      </c>
      <c r="D2768" s="55" t="s">
        <v>3020</v>
      </c>
    </row>
    <row r="2769" spans="3:4" ht="15" customHeight="1" x14ac:dyDescent="0.25">
      <c r="C2769" s="52" t="s">
        <v>3637</v>
      </c>
      <c r="D2769" s="55" t="s">
        <v>2785</v>
      </c>
    </row>
    <row r="2770" spans="3:4" ht="15" customHeight="1" x14ac:dyDescent="0.25">
      <c r="C2770" s="52" t="s">
        <v>3638</v>
      </c>
      <c r="D2770" s="55" t="s">
        <v>3639</v>
      </c>
    </row>
    <row r="2771" spans="3:4" ht="15" customHeight="1" x14ac:dyDescent="0.25">
      <c r="C2771" s="52" t="s">
        <v>3640</v>
      </c>
      <c r="D2771" s="55" t="s">
        <v>2851</v>
      </c>
    </row>
    <row r="2772" spans="3:4" ht="15" customHeight="1" x14ac:dyDescent="0.25">
      <c r="C2772" s="52" t="s">
        <v>3641</v>
      </c>
      <c r="D2772" s="55" t="s">
        <v>2833</v>
      </c>
    </row>
    <row r="2773" spans="3:4" ht="15" customHeight="1" x14ac:dyDescent="0.25">
      <c r="C2773" s="52" t="s">
        <v>3642</v>
      </c>
      <c r="D2773" s="55" t="s">
        <v>3037</v>
      </c>
    </row>
    <row r="2774" spans="3:4" ht="15" customHeight="1" x14ac:dyDescent="0.25">
      <c r="C2774" s="52" t="s">
        <v>3643</v>
      </c>
      <c r="D2774" s="55" t="s">
        <v>458</v>
      </c>
    </row>
    <row r="2775" spans="3:4" ht="15" customHeight="1" x14ac:dyDescent="0.25">
      <c r="C2775" s="52" t="s">
        <v>3644</v>
      </c>
      <c r="D2775" s="55" t="s">
        <v>458</v>
      </c>
    </row>
    <row r="2776" spans="3:4" ht="15" customHeight="1" x14ac:dyDescent="0.25">
      <c r="C2776" s="52" t="s">
        <v>3645</v>
      </c>
      <c r="D2776" s="55" t="s">
        <v>461</v>
      </c>
    </row>
    <row r="2777" spans="3:4" ht="15" customHeight="1" x14ac:dyDescent="0.25">
      <c r="C2777" s="52" t="s">
        <v>3646</v>
      </c>
      <c r="D2777" s="55" t="s">
        <v>463</v>
      </c>
    </row>
    <row r="2778" spans="3:4" ht="15" customHeight="1" x14ac:dyDescent="0.25">
      <c r="C2778" s="52" t="s">
        <v>3647</v>
      </c>
      <c r="D2778" s="55" t="s">
        <v>465</v>
      </c>
    </row>
    <row r="2779" spans="3:4" ht="15" customHeight="1" x14ac:dyDescent="0.25">
      <c r="C2779" s="52" t="s">
        <v>3648</v>
      </c>
      <c r="D2779" s="55" t="s">
        <v>467</v>
      </c>
    </row>
    <row r="2780" spans="3:4" ht="15" customHeight="1" x14ac:dyDescent="0.25">
      <c r="C2780" s="52" t="s">
        <v>3649</v>
      </c>
      <c r="D2780" s="55" t="s">
        <v>469</v>
      </c>
    </row>
    <row r="2781" spans="3:4" ht="15" customHeight="1" x14ac:dyDescent="0.25">
      <c r="C2781" s="52" t="s">
        <v>3650</v>
      </c>
      <c r="D2781" s="55" t="s">
        <v>471</v>
      </c>
    </row>
    <row r="2782" spans="3:4" ht="15" customHeight="1" x14ac:dyDescent="0.25">
      <c r="C2782" s="52" t="s">
        <v>3651</v>
      </c>
      <c r="D2782" s="55" t="s">
        <v>473</v>
      </c>
    </row>
    <row r="2783" spans="3:4" ht="15" customHeight="1" x14ac:dyDescent="0.25">
      <c r="C2783" s="52" t="s">
        <v>3652</v>
      </c>
      <c r="D2783" s="55" t="s">
        <v>473</v>
      </c>
    </row>
    <row r="2784" spans="3:4" ht="15" customHeight="1" x14ac:dyDescent="0.25">
      <c r="C2784" s="52" t="s">
        <v>3653</v>
      </c>
      <c r="D2784" s="55" t="s">
        <v>34</v>
      </c>
    </row>
    <row r="2785" spans="3:4" ht="15" customHeight="1" x14ac:dyDescent="0.25">
      <c r="C2785" s="52" t="s">
        <v>3654</v>
      </c>
      <c r="D2785" s="55" t="s">
        <v>34</v>
      </c>
    </row>
    <row r="2786" spans="3:4" ht="15" customHeight="1" x14ac:dyDescent="0.25">
      <c r="C2786" s="52" t="s">
        <v>3655</v>
      </c>
      <c r="D2786" s="55" t="s">
        <v>2811</v>
      </c>
    </row>
    <row r="2787" spans="3:4" ht="15" customHeight="1" x14ac:dyDescent="0.25">
      <c r="C2787" s="52" t="s">
        <v>3656</v>
      </c>
      <c r="D2787" s="55" t="s">
        <v>2929</v>
      </c>
    </row>
    <row r="2788" spans="3:4" ht="15" customHeight="1" x14ac:dyDescent="0.25">
      <c r="C2788" s="52" t="s">
        <v>3657</v>
      </c>
      <c r="D2788" s="55" t="s">
        <v>2967</v>
      </c>
    </row>
    <row r="2789" spans="3:4" ht="15" customHeight="1" x14ac:dyDescent="0.25">
      <c r="C2789" s="52" t="s">
        <v>3658</v>
      </c>
      <c r="D2789" s="55" t="s">
        <v>2861</v>
      </c>
    </row>
    <row r="2790" spans="3:4" ht="15" customHeight="1" x14ac:dyDescent="0.25">
      <c r="C2790" s="52" t="s">
        <v>3659</v>
      </c>
      <c r="D2790" s="55" t="s">
        <v>3490</v>
      </c>
    </row>
    <row r="2791" spans="3:4" ht="15" customHeight="1" x14ac:dyDescent="0.25">
      <c r="C2791" s="52" t="s">
        <v>3660</v>
      </c>
      <c r="D2791" s="55" t="s">
        <v>2879</v>
      </c>
    </row>
    <row r="2792" spans="3:4" ht="15" customHeight="1" x14ac:dyDescent="0.25">
      <c r="C2792" s="52" t="s">
        <v>3661</v>
      </c>
      <c r="D2792" s="55" t="s">
        <v>2777</v>
      </c>
    </row>
    <row r="2793" spans="3:4" ht="15" customHeight="1" x14ac:dyDescent="0.25">
      <c r="C2793" s="52" t="s">
        <v>3662</v>
      </c>
      <c r="D2793" s="55" t="s">
        <v>2885</v>
      </c>
    </row>
    <row r="2794" spans="3:4" ht="15" customHeight="1" x14ac:dyDescent="0.25">
      <c r="C2794" s="52" t="s">
        <v>3663</v>
      </c>
      <c r="D2794" s="55" t="s">
        <v>2819</v>
      </c>
    </row>
    <row r="2795" spans="3:4" ht="15" customHeight="1" x14ac:dyDescent="0.25">
      <c r="C2795" s="52" t="s">
        <v>3664</v>
      </c>
      <c r="D2795" s="55" t="s">
        <v>3665</v>
      </c>
    </row>
    <row r="2796" spans="3:4" ht="15" customHeight="1" x14ac:dyDescent="0.25">
      <c r="C2796" s="52" t="s">
        <v>3666</v>
      </c>
      <c r="D2796" s="55" t="s">
        <v>3043</v>
      </c>
    </row>
    <row r="2797" spans="3:4" ht="15" customHeight="1" x14ac:dyDescent="0.25">
      <c r="C2797" s="52" t="s">
        <v>3667</v>
      </c>
      <c r="D2797" s="55" t="s">
        <v>3135</v>
      </c>
    </row>
    <row r="2798" spans="3:4" ht="15" customHeight="1" x14ac:dyDescent="0.25">
      <c r="C2798" s="52" t="s">
        <v>3668</v>
      </c>
      <c r="D2798" s="55" t="s">
        <v>2809</v>
      </c>
    </row>
    <row r="2799" spans="3:4" ht="15" customHeight="1" x14ac:dyDescent="0.25">
      <c r="C2799" s="52" t="s">
        <v>3669</v>
      </c>
      <c r="D2799" s="55" t="s">
        <v>3318</v>
      </c>
    </row>
    <row r="2800" spans="3:4" ht="15" customHeight="1" x14ac:dyDescent="0.25">
      <c r="C2800" s="52" t="s">
        <v>3670</v>
      </c>
      <c r="D2800" s="55" t="s">
        <v>2982</v>
      </c>
    </row>
    <row r="2801" spans="3:4" ht="15" customHeight="1" x14ac:dyDescent="0.25">
      <c r="C2801" s="52" t="s">
        <v>3671</v>
      </c>
      <c r="D2801" s="55" t="s">
        <v>3435</v>
      </c>
    </row>
    <row r="2802" spans="3:4" ht="15" customHeight="1" x14ac:dyDescent="0.25">
      <c r="C2802" s="52" t="s">
        <v>3672</v>
      </c>
      <c r="D2802" s="55" t="s">
        <v>2950</v>
      </c>
    </row>
    <row r="2803" spans="3:4" ht="15" customHeight="1" x14ac:dyDescent="0.25">
      <c r="C2803" s="52" t="s">
        <v>3673</v>
      </c>
      <c r="D2803" s="55" t="s">
        <v>2974</v>
      </c>
    </row>
    <row r="2804" spans="3:4" ht="15" customHeight="1" x14ac:dyDescent="0.25">
      <c r="C2804" s="52" t="s">
        <v>3674</v>
      </c>
      <c r="D2804" s="55" t="s">
        <v>2921</v>
      </c>
    </row>
    <row r="2805" spans="3:4" ht="15" customHeight="1" x14ac:dyDescent="0.25">
      <c r="C2805" s="52" t="s">
        <v>3675</v>
      </c>
      <c r="D2805" s="55" t="s">
        <v>2931</v>
      </c>
    </row>
    <row r="2806" spans="3:4" ht="15" customHeight="1" x14ac:dyDescent="0.25">
      <c r="C2806" s="52" t="s">
        <v>3676</v>
      </c>
      <c r="D2806" s="55" t="s">
        <v>2835</v>
      </c>
    </row>
    <row r="2807" spans="3:4" ht="15" customHeight="1" x14ac:dyDescent="0.25">
      <c r="C2807" s="52" t="s">
        <v>3677</v>
      </c>
      <c r="D2807" s="55" t="s">
        <v>2980</v>
      </c>
    </row>
    <row r="2808" spans="3:4" ht="15" customHeight="1" x14ac:dyDescent="0.25">
      <c r="C2808" s="52" t="s">
        <v>3678</v>
      </c>
      <c r="D2808" s="55" t="s">
        <v>2989</v>
      </c>
    </row>
    <row r="2809" spans="3:4" ht="15" customHeight="1" x14ac:dyDescent="0.25">
      <c r="C2809" s="52" t="s">
        <v>3679</v>
      </c>
      <c r="D2809" s="55" t="s">
        <v>3058</v>
      </c>
    </row>
    <row r="2810" spans="3:4" ht="15" customHeight="1" x14ac:dyDescent="0.25">
      <c r="C2810" s="52" t="s">
        <v>3680</v>
      </c>
      <c r="D2810" s="55" t="s">
        <v>2849</v>
      </c>
    </row>
    <row r="2811" spans="3:4" ht="15" customHeight="1" x14ac:dyDescent="0.25">
      <c r="C2811" s="52" t="s">
        <v>3681</v>
      </c>
      <c r="D2811" s="55" t="s">
        <v>3682</v>
      </c>
    </row>
    <row r="2812" spans="3:4" ht="15" customHeight="1" x14ac:dyDescent="0.25">
      <c r="C2812" s="52" t="s">
        <v>3683</v>
      </c>
      <c r="D2812" s="55" t="s">
        <v>2781</v>
      </c>
    </row>
    <row r="2813" spans="3:4" ht="15" customHeight="1" x14ac:dyDescent="0.25">
      <c r="C2813" s="52" t="s">
        <v>3684</v>
      </c>
      <c r="D2813" s="55" t="s">
        <v>2877</v>
      </c>
    </row>
    <row r="2814" spans="3:4" ht="15" customHeight="1" x14ac:dyDescent="0.25">
      <c r="C2814" s="52" t="s">
        <v>3685</v>
      </c>
      <c r="D2814" s="55" t="s">
        <v>2771</v>
      </c>
    </row>
    <row r="2815" spans="3:4" ht="15" customHeight="1" x14ac:dyDescent="0.25">
      <c r="C2815" s="52" t="s">
        <v>3686</v>
      </c>
      <c r="D2815" s="55" t="s">
        <v>2815</v>
      </c>
    </row>
    <row r="2816" spans="3:4" ht="15" customHeight="1" x14ac:dyDescent="0.25">
      <c r="C2816" s="52" t="s">
        <v>3687</v>
      </c>
      <c r="D2816" s="55" t="s">
        <v>3446</v>
      </c>
    </row>
    <row r="2817" spans="3:4" ht="15" customHeight="1" x14ac:dyDescent="0.25">
      <c r="C2817" s="52" t="s">
        <v>3688</v>
      </c>
      <c r="D2817" s="55" t="s">
        <v>3225</v>
      </c>
    </row>
    <row r="2818" spans="3:4" ht="15" customHeight="1" x14ac:dyDescent="0.25">
      <c r="C2818" s="52" t="s">
        <v>3689</v>
      </c>
      <c r="D2818" s="55" t="s">
        <v>3030</v>
      </c>
    </row>
    <row r="2819" spans="3:4" ht="15" customHeight="1" x14ac:dyDescent="0.25">
      <c r="C2819" s="52" t="s">
        <v>3690</v>
      </c>
      <c r="D2819" s="55" t="s">
        <v>2897</v>
      </c>
    </row>
    <row r="2820" spans="3:4" ht="15" customHeight="1" x14ac:dyDescent="0.25">
      <c r="C2820" s="52" t="s">
        <v>3691</v>
      </c>
      <c r="D2820" s="55" t="s">
        <v>2907</v>
      </c>
    </row>
    <row r="2821" spans="3:4" ht="15" customHeight="1" x14ac:dyDescent="0.25">
      <c r="C2821" s="52" t="s">
        <v>3692</v>
      </c>
      <c r="D2821" s="55" t="s">
        <v>2964</v>
      </c>
    </row>
    <row r="2822" spans="3:4" ht="15" customHeight="1" x14ac:dyDescent="0.25">
      <c r="C2822" s="52" t="s">
        <v>3693</v>
      </c>
      <c r="D2822" s="55" t="s">
        <v>3151</v>
      </c>
    </row>
    <row r="2823" spans="3:4" ht="15" customHeight="1" x14ac:dyDescent="0.25">
      <c r="C2823" s="52" t="s">
        <v>3694</v>
      </c>
      <c r="D2823" s="55" t="s">
        <v>3232</v>
      </c>
    </row>
    <row r="2824" spans="3:4" ht="15" customHeight="1" x14ac:dyDescent="0.25">
      <c r="C2824" s="52" t="s">
        <v>3695</v>
      </c>
      <c r="D2824" s="55" t="s">
        <v>2843</v>
      </c>
    </row>
    <row r="2825" spans="3:4" ht="15" customHeight="1" x14ac:dyDescent="0.25">
      <c r="C2825" s="52" t="s">
        <v>3696</v>
      </c>
      <c r="D2825" s="55" t="s">
        <v>3697</v>
      </c>
    </row>
    <row r="2826" spans="3:4" ht="15" customHeight="1" x14ac:dyDescent="0.25">
      <c r="C2826" s="52" t="s">
        <v>3698</v>
      </c>
      <c r="D2826" s="55" t="s">
        <v>2829</v>
      </c>
    </row>
    <row r="2827" spans="3:4" ht="15" customHeight="1" x14ac:dyDescent="0.25">
      <c r="C2827" s="52" t="s">
        <v>3699</v>
      </c>
      <c r="D2827" s="55" t="s">
        <v>3700</v>
      </c>
    </row>
    <row r="2828" spans="3:4" ht="15" customHeight="1" x14ac:dyDescent="0.25">
      <c r="C2828" s="52" t="s">
        <v>3701</v>
      </c>
      <c r="D2828" s="55" t="s">
        <v>2891</v>
      </c>
    </row>
    <row r="2829" spans="3:4" ht="15" customHeight="1" x14ac:dyDescent="0.25">
      <c r="C2829" s="52" t="s">
        <v>3702</v>
      </c>
      <c r="D2829" s="55" t="s">
        <v>2827</v>
      </c>
    </row>
    <row r="2830" spans="3:4" ht="15" customHeight="1" x14ac:dyDescent="0.25">
      <c r="C2830" s="52" t="s">
        <v>3703</v>
      </c>
      <c r="D2830" s="55" t="s">
        <v>3243</v>
      </c>
    </row>
    <row r="2831" spans="3:4" ht="15" customHeight="1" x14ac:dyDescent="0.25">
      <c r="C2831" s="52" t="s">
        <v>3704</v>
      </c>
      <c r="D2831" s="55" t="s">
        <v>3061</v>
      </c>
    </row>
    <row r="2832" spans="3:4" ht="15" customHeight="1" x14ac:dyDescent="0.25">
      <c r="C2832" s="52" t="s">
        <v>3705</v>
      </c>
      <c r="D2832" s="55" t="s">
        <v>2841</v>
      </c>
    </row>
    <row r="2833" spans="3:4" ht="15" customHeight="1" x14ac:dyDescent="0.25">
      <c r="C2833" s="52" t="s">
        <v>3706</v>
      </c>
      <c r="D2833" s="55" t="s">
        <v>2775</v>
      </c>
    </row>
    <row r="2834" spans="3:4" ht="15" customHeight="1" x14ac:dyDescent="0.25">
      <c r="C2834" s="52" t="s">
        <v>3707</v>
      </c>
      <c r="D2834" s="55" t="s">
        <v>3034</v>
      </c>
    </row>
    <row r="2835" spans="3:4" ht="15" customHeight="1" x14ac:dyDescent="0.25">
      <c r="C2835" s="52" t="s">
        <v>3708</v>
      </c>
      <c r="D2835" s="55" t="s">
        <v>3709</v>
      </c>
    </row>
    <row r="2836" spans="3:4" ht="15" customHeight="1" x14ac:dyDescent="0.25">
      <c r="C2836" s="52" t="s">
        <v>3710</v>
      </c>
      <c r="D2836" s="55" t="s">
        <v>3711</v>
      </c>
    </row>
    <row r="2837" spans="3:4" ht="15" customHeight="1" x14ac:dyDescent="0.25">
      <c r="C2837" s="52" t="s">
        <v>3712</v>
      </c>
      <c r="D2837" s="55" t="s">
        <v>2925</v>
      </c>
    </row>
    <row r="2838" spans="3:4" ht="15" customHeight="1" x14ac:dyDescent="0.25">
      <c r="C2838" s="52" t="s">
        <v>3713</v>
      </c>
      <c r="D2838" s="55" t="s">
        <v>3022</v>
      </c>
    </row>
    <row r="2839" spans="3:4" ht="15" customHeight="1" x14ac:dyDescent="0.25">
      <c r="C2839" s="52" t="s">
        <v>3714</v>
      </c>
      <c r="D2839" s="55" t="s">
        <v>2961</v>
      </c>
    </row>
    <row r="2840" spans="3:4" ht="15" customHeight="1" x14ac:dyDescent="0.25">
      <c r="C2840" s="52" t="s">
        <v>3715</v>
      </c>
      <c r="D2840" s="55" t="s">
        <v>2859</v>
      </c>
    </row>
    <row r="2841" spans="3:4" ht="15" customHeight="1" x14ac:dyDescent="0.25">
      <c r="C2841" s="52" t="s">
        <v>3716</v>
      </c>
      <c r="D2841" s="55" t="s">
        <v>2847</v>
      </c>
    </row>
    <row r="2842" spans="3:4" ht="15" customHeight="1" x14ac:dyDescent="0.25">
      <c r="C2842" s="52" t="s">
        <v>3717</v>
      </c>
      <c r="D2842" s="55" t="s">
        <v>2789</v>
      </c>
    </row>
    <row r="2843" spans="3:4" ht="15" customHeight="1" x14ac:dyDescent="0.25">
      <c r="C2843" s="52" t="s">
        <v>3718</v>
      </c>
      <c r="D2843" s="55" t="s">
        <v>2867</v>
      </c>
    </row>
    <row r="2844" spans="3:4" ht="15" customHeight="1" x14ac:dyDescent="0.25">
      <c r="C2844" s="52" t="s">
        <v>3719</v>
      </c>
      <c r="D2844" s="55" t="s">
        <v>3256</v>
      </c>
    </row>
    <row r="2845" spans="3:4" ht="15" customHeight="1" x14ac:dyDescent="0.25">
      <c r="C2845" s="52" t="s">
        <v>3720</v>
      </c>
      <c r="D2845" s="55" t="s">
        <v>2791</v>
      </c>
    </row>
    <row r="2846" spans="3:4" ht="15" customHeight="1" x14ac:dyDescent="0.25">
      <c r="C2846" s="52" t="s">
        <v>3721</v>
      </c>
      <c r="D2846" s="55" t="s">
        <v>3473</v>
      </c>
    </row>
    <row r="2847" spans="3:4" ht="15" customHeight="1" x14ac:dyDescent="0.25">
      <c r="C2847" s="52" t="s">
        <v>3722</v>
      </c>
      <c r="D2847" s="55" t="s">
        <v>2821</v>
      </c>
    </row>
    <row r="2848" spans="3:4" ht="15" customHeight="1" x14ac:dyDescent="0.25">
      <c r="C2848" s="52" t="s">
        <v>3723</v>
      </c>
      <c r="D2848" s="55" t="s">
        <v>2783</v>
      </c>
    </row>
    <row r="2849" spans="3:4" ht="15" customHeight="1" x14ac:dyDescent="0.25">
      <c r="C2849" s="52" t="s">
        <v>3724</v>
      </c>
      <c r="D2849" s="55" t="s">
        <v>3267</v>
      </c>
    </row>
    <row r="2850" spans="3:4" ht="15" customHeight="1" x14ac:dyDescent="0.25">
      <c r="C2850" s="52" t="s">
        <v>3725</v>
      </c>
      <c r="D2850" s="55" t="s">
        <v>3269</v>
      </c>
    </row>
    <row r="2851" spans="3:4" ht="15" customHeight="1" x14ac:dyDescent="0.25">
      <c r="C2851" s="52" t="s">
        <v>3726</v>
      </c>
      <c r="D2851" s="55" t="s">
        <v>2875</v>
      </c>
    </row>
    <row r="2852" spans="3:4" ht="15" customHeight="1" x14ac:dyDescent="0.25">
      <c r="C2852" s="52" t="s">
        <v>3727</v>
      </c>
      <c r="D2852" s="55" t="s">
        <v>2873</v>
      </c>
    </row>
    <row r="2853" spans="3:4" ht="15" customHeight="1" x14ac:dyDescent="0.25">
      <c r="C2853" s="52" t="s">
        <v>3728</v>
      </c>
      <c r="D2853" s="55" t="s">
        <v>3142</v>
      </c>
    </row>
    <row r="2854" spans="3:4" ht="15" customHeight="1" x14ac:dyDescent="0.25">
      <c r="C2854" s="52" t="s">
        <v>3729</v>
      </c>
      <c r="D2854" s="55" t="s">
        <v>3730</v>
      </c>
    </row>
    <row r="2855" spans="3:4" ht="15" customHeight="1" x14ac:dyDescent="0.25">
      <c r="C2855" s="52" t="s">
        <v>3731</v>
      </c>
      <c r="D2855" s="55" t="s">
        <v>3732</v>
      </c>
    </row>
    <row r="2856" spans="3:4" ht="15" customHeight="1" x14ac:dyDescent="0.25">
      <c r="C2856" s="52" t="s">
        <v>3733</v>
      </c>
      <c r="D2856" s="55" t="s">
        <v>3734</v>
      </c>
    </row>
    <row r="2857" spans="3:4" ht="15" customHeight="1" x14ac:dyDescent="0.25">
      <c r="C2857" s="52" t="s">
        <v>3735</v>
      </c>
      <c r="D2857" s="55" t="s">
        <v>3597</v>
      </c>
    </row>
    <row r="2858" spans="3:4" ht="15" customHeight="1" x14ac:dyDescent="0.25">
      <c r="C2858" s="52" t="s">
        <v>3736</v>
      </c>
      <c r="D2858" s="55" t="s">
        <v>3737</v>
      </c>
    </row>
    <row r="2859" spans="3:4" ht="15" customHeight="1" x14ac:dyDescent="0.25">
      <c r="C2859" s="52" t="s">
        <v>3738</v>
      </c>
      <c r="D2859" s="55" t="s">
        <v>3739</v>
      </c>
    </row>
    <row r="2860" spans="3:4" ht="15" customHeight="1" x14ac:dyDescent="0.25">
      <c r="C2860" s="52" t="s">
        <v>3740</v>
      </c>
      <c r="D2860" s="55" t="s">
        <v>3039</v>
      </c>
    </row>
    <row r="2861" spans="3:4" ht="15" customHeight="1" x14ac:dyDescent="0.25">
      <c r="C2861" s="52" t="s">
        <v>3741</v>
      </c>
      <c r="D2861" s="55" t="s">
        <v>2923</v>
      </c>
    </row>
    <row r="2862" spans="3:4" ht="15" customHeight="1" x14ac:dyDescent="0.25">
      <c r="C2862" s="52" t="s">
        <v>3742</v>
      </c>
      <c r="D2862" s="55" t="s">
        <v>3125</v>
      </c>
    </row>
    <row r="2863" spans="3:4" ht="15" customHeight="1" x14ac:dyDescent="0.25">
      <c r="C2863" s="52" t="s">
        <v>3743</v>
      </c>
      <c r="D2863" s="55" t="s">
        <v>2865</v>
      </c>
    </row>
    <row r="2864" spans="3:4" ht="15" customHeight="1" x14ac:dyDescent="0.25">
      <c r="C2864" s="52" t="s">
        <v>3744</v>
      </c>
      <c r="D2864" s="55" t="s">
        <v>3020</v>
      </c>
    </row>
    <row r="2865" spans="3:4" ht="15" customHeight="1" x14ac:dyDescent="0.25">
      <c r="C2865" s="52" t="s">
        <v>3745</v>
      </c>
      <c r="D2865" s="55" t="s">
        <v>2785</v>
      </c>
    </row>
    <row r="2866" spans="3:4" ht="15" customHeight="1" x14ac:dyDescent="0.25">
      <c r="C2866" s="52" t="s">
        <v>3746</v>
      </c>
      <c r="D2866" s="55" t="s">
        <v>3639</v>
      </c>
    </row>
    <row r="2867" spans="3:4" ht="15" customHeight="1" x14ac:dyDescent="0.25">
      <c r="C2867" s="52" t="s">
        <v>3747</v>
      </c>
      <c r="D2867" s="55" t="s">
        <v>2851</v>
      </c>
    </row>
    <row r="2868" spans="3:4" ht="15" customHeight="1" x14ac:dyDescent="0.25">
      <c r="C2868" s="52" t="s">
        <v>3748</v>
      </c>
      <c r="D2868" s="55" t="s">
        <v>2833</v>
      </c>
    </row>
    <row r="2869" spans="3:4" ht="15" customHeight="1" x14ac:dyDescent="0.25">
      <c r="C2869" s="52" t="s">
        <v>3749</v>
      </c>
      <c r="D2869" s="55" t="s">
        <v>2871</v>
      </c>
    </row>
    <row r="2870" spans="3:4" ht="15" customHeight="1" x14ac:dyDescent="0.25">
      <c r="C2870" s="52" t="s">
        <v>3750</v>
      </c>
      <c r="D2870" s="55" t="s">
        <v>458</v>
      </c>
    </row>
    <row r="2871" spans="3:4" ht="15" customHeight="1" x14ac:dyDescent="0.25">
      <c r="C2871" s="52" t="s">
        <v>3751</v>
      </c>
      <c r="D2871" s="55" t="s">
        <v>458</v>
      </c>
    </row>
    <row r="2872" spans="3:4" ht="15" customHeight="1" x14ac:dyDescent="0.25">
      <c r="C2872" s="52" t="s">
        <v>3752</v>
      </c>
      <c r="D2872" s="55" t="s">
        <v>461</v>
      </c>
    </row>
    <row r="2873" spans="3:4" ht="15" customHeight="1" x14ac:dyDescent="0.25">
      <c r="C2873" s="52" t="s">
        <v>3753</v>
      </c>
      <c r="D2873" s="55" t="s">
        <v>463</v>
      </c>
    </row>
    <row r="2874" spans="3:4" ht="15" customHeight="1" x14ac:dyDescent="0.25">
      <c r="C2874" s="52" t="s">
        <v>3754</v>
      </c>
      <c r="D2874" s="55" t="s">
        <v>465</v>
      </c>
    </row>
    <row r="2875" spans="3:4" ht="15" customHeight="1" x14ac:dyDescent="0.25">
      <c r="C2875" s="52" t="s">
        <v>3755</v>
      </c>
      <c r="D2875" s="55" t="s">
        <v>467</v>
      </c>
    </row>
    <row r="2876" spans="3:4" ht="15" customHeight="1" x14ac:dyDescent="0.25">
      <c r="C2876" s="52" t="s">
        <v>3756</v>
      </c>
      <c r="D2876" s="55" t="s">
        <v>469</v>
      </c>
    </row>
    <row r="2877" spans="3:4" ht="15" customHeight="1" x14ac:dyDescent="0.25">
      <c r="C2877" s="52" t="s">
        <v>3757</v>
      </c>
      <c r="D2877" s="55" t="s">
        <v>471</v>
      </c>
    </row>
    <row r="2878" spans="3:4" ht="15" customHeight="1" x14ac:dyDescent="0.25">
      <c r="C2878" s="52" t="s">
        <v>3758</v>
      </c>
      <c r="D2878" s="55" t="s">
        <v>473</v>
      </c>
    </row>
    <row r="2879" spans="3:4" ht="15" customHeight="1" x14ac:dyDescent="0.25">
      <c r="C2879" s="52" t="s">
        <v>3759</v>
      </c>
      <c r="D2879" s="55" t="s">
        <v>473</v>
      </c>
    </row>
    <row r="2880" spans="3:4" ht="15" customHeight="1" x14ac:dyDescent="0.25">
      <c r="C2880" s="52" t="s">
        <v>3760</v>
      </c>
      <c r="D2880" s="55" t="s">
        <v>34</v>
      </c>
    </row>
    <row r="2881" spans="3:4" ht="15" customHeight="1" x14ac:dyDescent="0.25">
      <c r="C2881" s="52" t="s">
        <v>3761</v>
      </c>
      <c r="D2881" s="55" t="s">
        <v>34</v>
      </c>
    </row>
    <row r="2882" spans="3:4" ht="15" customHeight="1" x14ac:dyDescent="0.25">
      <c r="C2882" s="52" t="s">
        <v>3762</v>
      </c>
      <c r="D2882" s="55" t="s">
        <v>2799</v>
      </c>
    </row>
    <row r="2883" spans="3:4" ht="15" customHeight="1" x14ac:dyDescent="0.25">
      <c r="C2883" s="52" t="s">
        <v>3763</v>
      </c>
      <c r="D2883" s="55" t="s">
        <v>2811</v>
      </c>
    </row>
    <row r="2884" spans="3:4" ht="15" customHeight="1" x14ac:dyDescent="0.25">
      <c r="C2884" s="52" t="s">
        <v>3764</v>
      </c>
      <c r="D2884" s="55" t="s">
        <v>2787</v>
      </c>
    </row>
    <row r="2885" spans="3:4" ht="15" customHeight="1" x14ac:dyDescent="0.25">
      <c r="C2885" s="52" t="s">
        <v>3765</v>
      </c>
      <c r="D2885" s="55" t="s">
        <v>2855</v>
      </c>
    </row>
    <row r="2886" spans="3:4" ht="15" customHeight="1" x14ac:dyDescent="0.25">
      <c r="C2886" s="52" t="s">
        <v>3766</v>
      </c>
      <c r="D2886" s="55" t="s">
        <v>2909</v>
      </c>
    </row>
    <row r="2887" spans="3:4" ht="15" customHeight="1" x14ac:dyDescent="0.25">
      <c r="C2887" s="52" t="s">
        <v>3767</v>
      </c>
      <c r="D2887" s="55" t="s">
        <v>2805</v>
      </c>
    </row>
    <row r="2888" spans="3:4" ht="15" customHeight="1" x14ac:dyDescent="0.25">
      <c r="C2888" s="52" t="s">
        <v>3768</v>
      </c>
      <c r="D2888" s="55" t="s">
        <v>2869</v>
      </c>
    </row>
    <row r="2889" spans="3:4" ht="15" customHeight="1" x14ac:dyDescent="0.25">
      <c r="C2889" s="52" t="s">
        <v>3769</v>
      </c>
      <c r="D2889" s="55" t="s">
        <v>2839</v>
      </c>
    </row>
    <row r="2890" spans="3:4" ht="15" customHeight="1" x14ac:dyDescent="0.25">
      <c r="C2890" s="52" t="s">
        <v>3770</v>
      </c>
      <c r="D2890" s="55" t="s">
        <v>3012</v>
      </c>
    </row>
    <row r="2891" spans="3:4" ht="15" customHeight="1" x14ac:dyDescent="0.25">
      <c r="C2891" s="52" t="s">
        <v>3771</v>
      </c>
      <c r="D2891" s="55" t="s">
        <v>2967</v>
      </c>
    </row>
    <row r="2892" spans="3:4" ht="15" customHeight="1" x14ac:dyDescent="0.25">
      <c r="C2892" s="52" t="s">
        <v>3772</v>
      </c>
      <c r="D2892" s="55" t="s">
        <v>3490</v>
      </c>
    </row>
    <row r="2893" spans="3:4" ht="15" customHeight="1" x14ac:dyDescent="0.25">
      <c r="C2893" s="52" t="s">
        <v>3773</v>
      </c>
      <c r="D2893" s="55" t="s">
        <v>2853</v>
      </c>
    </row>
    <row r="2894" spans="3:4" ht="15" customHeight="1" x14ac:dyDescent="0.25">
      <c r="C2894" s="52" t="s">
        <v>3774</v>
      </c>
      <c r="D2894" s="55" t="s">
        <v>2879</v>
      </c>
    </row>
    <row r="2895" spans="3:4" ht="15" customHeight="1" x14ac:dyDescent="0.25">
      <c r="C2895" s="52" t="s">
        <v>3775</v>
      </c>
      <c r="D2895" s="55" t="s">
        <v>2819</v>
      </c>
    </row>
    <row r="2896" spans="3:4" ht="15" customHeight="1" x14ac:dyDescent="0.25">
      <c r="C2896" s="52" t="s">
        <v>3776</v>
      </c>
      <c r="D2896" s="55" t="s">
        <v>2779</v>
      </c>
    </row>
    <row r="2897" spans="3:4" ht="15" customHeight="1" x14ac:dyDescent="0.25">
      <c r="C2897" s="52" t="s">
        <v>3777</v>
      </c>
      <c r="D2897" s="55" t="s">
        <v>3043</v>
      </c>
    </row>
    <row r="2898" spans="3:4" ht="15" customHeight="1" x14ac:dyDescent="0.25">
      <c r="C2898" s="52" t="s">
        <v>3778</v>
      </c>
      <c r="D2898" s="55" t="s">
        <v>3135</v>
      </c>
    </row>
    <row r="2899" spans="3:4" ht="15" customHeight="1" x14ac:dyDescent="0.25">
      <c r="C2899" s="52" t="s">
        <v>3779</v>
      </c>
      <c r="D2899" s="55" t="s">
        <v>2809</v>
      </c>
    </row>
    <row r="2900" spans="3:4" ht="15" customHeight="1" x14ac:dyDescent="0.25">
      <c r="C2900" s="52" t="s">
        <v>3780</v>
      </c>
      <c r="D2900" s="55" t="s">
        <v>3318</v>
      </c>
    </row>
    <row r="2901" spans="3:4" ht="15" customHeight="1" x14ac:dyDescent="0.25">
      <c r="C2901" s="52" t="s">
        <v>3781</v>
      </c>
      <c r="D2901" s="55" t="s">
        <v>2982</v>
      </c>
    </row>
    <row r="2902" spans="3:4" ht="15" customHeight="1" x14ac:dyDescent="0.25">
      <c r="C2902" s="52" t="s">
        <v>3782</v>
      </c>
      <c r="D2902" s="55" t="s">
        <v>3435</v>
      </c>
    </row>
    <row r="2903" spans="3:4" ht="15" customHeight="1" x14ac:dyDescent="0.25">
      <c r="C2903" s="52" t="s">
        <v>3783</v>
      </c>
      <c r="D2903" s="55" t="s">
        <v>2803</v>
      </c>
    </row>
    <row r="2904" spans="3:4" ht="15" customHeight="1" x14ac:dyDescent="0.25">
      <c r="C2904" s="52" t="s">
        <v>3784</v>
      </c>
      <c r="D2904" s="55" t="s">
        <v>2931</v>
      </c>
    </row>
    <row r="2905" spans="3:4" ht="15" customHeight="1" x14ac:dyDescent="0.25">
      <c r="C2905" s="52" t="s">
        <v>3785</v>
      </c>
      <c r="D2905" s="55" t="s">
        <v>3210</v>
      </c>
    </row>
    <row r="2906" spans="3:4" ht="15" customHeight="1" x14ac:dyDescent="0.25">
      <c r="C2906" s="52" t="s">
        <v>3786</v>
      </c>
      <c r="D2906" s="55" t="s">
        <v>2989</v>
      </c>
    </row>
    <row r="2907" spans="3:4" ht="15" customHeight="1" x14ac:dyDescent="0.25">
      <c r="C2907" s="52" t="s">
        <v>3787</v>
      </c>
      <c r="D2907" s="55" t="s">
        <v>3058</v>
      </c>
    </row>
    <row r="2908" spans="3:4" ht="15" customHeight="1" x14ac:dyDescent="0.25">
      <c r="C2908" s="52" t="s">
        <v>3788</v>
      </c>
      <c r="D2908" s="55" t="s">
        <v>3219</v>
      </c>
    </row>
    <row r="2909" spans="3:4" ht="15" customHeight="1" x14ac:dyDescent="0.25">
      <c r="C2909" s="52" t="s">
        <v>3789</v>
      </c>
      <c r="D2909" s="55" t="s">
        <v>2807</v>
      </c>
    </row>
    <row r="2910" spans="3:4" ht="15" customHeight="1" x14ac:dyDescent="0.25">
      <c r="C2910" s="52" t="s">
        <v>3790</v>
      </c>
      <c r="D2910" s="55" t="s">
        <v>2781</v>
      </c>
    </row>
    <row r="2911" spans="3:4" ht="15" customHeight="1" x14ac:dyDescent="0.25">
      <c r="C2911" s="52" t="s">
        <v>3791</v>
      </c>
      <c r="D2911" s="55" t="s">
        <v>2877</v>
      </c>
    </row>
    <row r="2912" spans="3:4" ht="15" customHeight="1" x14ac:dyDescent="0.25">
      <c r="C2912" s="52" t="s">
        <v>3792</v>
      </c>
      <c r="D2912" s="55" t="s">
        <v>2771</v>
      </c>
    </row>
    <row r="2913" spans="3:4" ht="15" customHeight="1" x14ac:dyDescent="0.25">
      <c r="C2913" s="52" t="s">
        <v>3793</v>
      </c>
      <c r="D2913" s="55" t="s">
        <v>2815</v>
      </c>
    </row>
    <row r="2914" spans="3:4" ht="15" customHeight="1" x14ac:dyDescent="0.25">
      <c r="C2914" s="52" t="s">
        <v>3794</v>
      </c>
      <c r="D2914" s="55" t="s">
        <v>3225</v>
      </c>
    </row>
    <row r="2915" spans="3:4" ht="15" customHeight="1" x14ac:dyDescent="0.25">
      <c r="C2915" s="52" t="s">
        <v>3795</v>
      </c>
      <c r="D2915" s="55" t="s">
        <v>3030</v>
      </c>
    </row>
    <row r="2916" spans="3:4" ht="15" customHeight="1" x14ac:dyDescent="0.25">
      <c r="C2916" s="52" t="s">
        <v>3796</v>
      </c>
      <c r="D2916" s="55" t="s">
        <v>3064</v>
      </c>
    </row>
    <row r="2917" spans="3:4" ht="15" customHeight="1" x14ac:dyDescent="0.25">
      <c r="C2917" s="52" t="s">
        <v>3797</v>
      </c>
      <c r="D2917" s="55" t="s">
        <v>3006</v>
      </c>
    </row>
    <row r="2918" spans="3:4" ht="15" customHeight="1" x14ac:dyDescent="0.25">
      <c r="C2918" s="52" t="s">
        <v>3798</v>
      </c>
      <c r="D2918" s="55" t="s">
        <v>2897</v>
      </c>
    </row>
    <row r="2919" spans="3:4" ht="15" customHeight="1" x14ac:dyDescent="0.25">
      <c r="C2919" s="52" t="s">
        <v>3799</v>
      </c>
      <c r="D2919" s="55" t="s">
        <v>2901</v>
      </c>
    </row>
    <row r="2920" spans="3:4" ht="15" customHeight="1" x14ac:dyDescent="0.25">
      <c r="C2920" s="52" t="s">
        <v>3800</v>
      </c>
      <c r="D2920" s="55" t="s">
        <v>3232</v>
      </c>
    </row>
    <row r="2921" spans="3:4" ht="15" customHeight="1" x14ac:dyDescent="0.25">
      <c r="C2921" s="52" t="s">
        <v>3801</v>
      </c>
      <c r="D2921" s="55" t="s">
        <v>2843</v>
      </c>
    </row>
    <row r="2922" spans="3:4" ht="15" customHeight="1" x14ac:dyDescent="0.25">
      <c r="C2922" s="52" t="s">
        <v>3802</v>
      </c>
      <c r="D2922" s="55" t="s">
        <v>2984</v>
      </c>
    </row>
    <row r="2923" spans="3:4" ht="15" customHeight="1" x14ac:dyDescent="0.25">
      <c r="C2923" s="52" t="s">
        <v>3803</v>
      </c>
      <c r="D2923" s="55" t="s">
        <v>3010</v>
      </c>
    </row>
    <row r="2924" spans="3:4" ht="15" customHeight="1" x14ac:dyDescent="0.25">
      <c r="C2924" s="52" t="s">
        <v>3804</v>
      </c>
      <c r="D2924" s="55" t="s">
        <v>3805</v>
      </c>
    </row>
    <row r="2925" spans="3:4" ht="15" customHeight="1" x14ac:dyDescent="0.25">
      <c r="C2925" s="52" t="s">
        <v>3806</v>
      </c>
      <c r="D2925" s="55" t="s">
        <v>2893</v>
      </c>
    </row>
    <row r="2926" spans="3:4" ht="15" customHeight="1" x14ac:dyDescent="0.25">
      <c r="C2926" s="52" t="s">
        <v>3807</v>
      </c>
      <c r="D2926" s="55" t="s">
        <v>2891</v>
      </c>
    </row>
    <row r="2927" spans="3:4" ht="15" customHeight="1" x14ac:dyDescent="0.25">
      <c r="C2927" s="52" t="s">
        <v>3808</v>
      </c>
      <c r="D2927" s="55" t="s">
        <v>2827</v>
      </c>
    </row>
    <row r="2928" spans="3:4" ht="15" customHeight="1" x14ac:dyDescent="0.25">
      <c r="C2928" s="52" t="s">
        <v>3809</v>
      </c>
      <c r="D2928" s="55" t="s">
        <v>3243</v>
      </c>
    </row>
    <row r="2929" spans="3:4" ht="15" customHeight="1" x14ac:dyDescent="0.25">
      <c r="C2929" s="52" t="s">
        <v>3810</v>
      </c>
      <c r="D2929" s="55" t="s">
        <v>3811</v>
      </c>
    </row>
    <row r="2930" spans="3:4" ht="15" customHeight="1" x14ac:dyDescent="0.25">
      <c r="C2930" s="52" t="s">
        <v>3812</v>
      </c>
      <c r="D2930" s="55" t="s">
        <v>3455</v>
      </c>
    </row>
    <row r="2931" spans="3:4" ht="15" customHeight="1" x14ac:dyDescent="0.25">
      <c r="C2931" s="52" t="s">
        <v>3813</v>
      </c>
      <c r="D2931" s="55" t="s">
        <v>3337</v>
      </c>
    </row>
    <row r="2932" spans="3:4" ht="15" customHeight="1" x14ac:dyDescent="0.25">
      <c r="C2932" s="52" t="s">
        <v>3814</v>
      </c>
      <c r="D2932" s="55" t="s">
        <v>3061</v>
      </c>
    </row>
    <row r="2933" spans="3:4" ht="15" customHeight="1" x14ac:dyDescent="0.25">
      <c r="C2933" s="52" t="s">
        <v>3815</v>
      </c>
      <c r="D2933" s="55" t="s">
        <v>3501</v>
      </c>
    </row>
    <row r="2934" spans="3:4" ht="15" customHeight="1" x14ac:dyDescent="0.25">
      <c r="C2934" s="52" t="s">
        <v>3816</v>
      </c>
      <c r="D2934" s="55" t="s">
        <v>2972</v>
      </c>
    </row>
    <row r="2935" spans="3:4" ht="15" customHeight="1" x14ac:dyDescent="0.25">
      <c r="C2935" s="52" t="s">
        <v>3817</v>
      </c>
      <c r="D2935" s="55" t="s">
        <v>3503</v>
      </c>
    </row>
    <row r="2936" spans="3:4" ht="15" customHeight="1" x14ac:dyDescent="0.25">
      <c r="C2936" s="52" t="s">
        <v>3818</v>
      </c>
      <c r="D2936" s="55" t="s">
        <v>2841</v>
      </c>
    </row>
    <row r="2937" spans="3:4" ht="15" customHeight="1" x14ac:dyDescent="0.25">
      <c r="C2937" s="52" t="s">
        <v>3819</v>
      </c>
      <c r="D2937" s="55" t="s">
        <v>2954</v>
      </c>
    </row>
    <row r="2938" spans="3:4" ht="15" customHeight="1" x14ac:dyDescent="0.25">
      <c r="C2938" s="52" t="s">
        <v>3820</v>
      </c>
      <c r="D2938" s="55" t="s">
        <v>2775</v>
      </c>
    </row>
    <row r="2939" spans="3:4" ht="15" customHeight="1" x14ac:dyDescent="0.25">
      <c r="C2939" s="52" t="s">
        <v>3821</v>
      </c>
      <c r="D2939" s="55" t="s">
        <v>3034</v>
      </c>
    </row>
    <row r="2940" spans="3:4" ht="15" customHeight="1" x14ac:dyDescent="0.25">
      <c r="C2940" s="52" t="s">
        <v>3822</v>
      </c>
      <c r="D2940" s="55" t="s">
        <v>2919</v>
      </c>
    </row>
    <row r="2941" spans="3:4" ht="15" customHeight="1" x14ac:dyDescent="0.25">
      <c r="C2941" s="52" t="s">
        <v>3823</v>
      </c>
      <c r="D2941" s="55" t="s">
        <v>2925</v>
      </c>
    </row>
    <row r="2942" spans="3:4" ht="15" customHeight="1" x14ac:dyDescent="0.25">
      <c r="C2942" s="52" t="s">
        <v>3824</v>
      </c>
      <c r="D2942" s="55" t="s">
        <v>2795</v>
      </c>
    </row>
    <row r="2943" spans="3:4" ht="15" customHeight="1" x14ac:dyDescent="0.25">
      <c r="C2943" s="52" t="s">
        <v>3825</v>
      </c>
      <c r="D2943" s="55" t="s">
        <v>3022</v>
      </c>
    </row>
    <row r="2944" spans="3:4" ht="15" customHeight="1" x14ac:dyDescent="0.25">
      <c r="C2944" s="52" t="s">
        <v>3826</v>
      </c>
      <c r="D2944" s="55" t="s">
        <v>2961</v>
      </c>
    </row>
    <row r="2945" spans="3:4" ht="15" customHeight="1" x14ac:dyDescent="0.25">
      <c r="C2945" s="52" t="s">
        <v>3827</v>
      </c>
      <c r="D2945" s="55" t="s">
        <v>3045</v>
      </c>
    </row>
    <row r="2946" spans="3:4" ht="15" customHeight="1" x14ac:dyDescent="0.25">
      <c r="C2946" s="52" t="s">
        <v>3828</v>
      </c>
      <c r="D2946" s="55" t="s">
        <v>2867</v>
      </c>
    </row>
    <row r="2947" spans="3:4" ht="15" customHeight="1" x14ac:dyDescent="0.25">
      <c r="C2947" s="52" t="s">
        <v>3829</v>
      </c>
      <c r="D2947" s="55" t="s">
        <v>3256</v>
      </c>
    </row>
    <row r="2948" spans="3:4" ht="15" customHeight="1" x14ac:dyDescent="0.25">
      <c r="C2948" s="52" t="s">
        <v>3830</v>
      </c>
      <c r="D2948" s="55" t="s">
        <v>3130</v>
      </c>
    </row>
    <row r="2949" spans="3:4" ht="15" customHeight="1" x14ac:dyDescent="0.25">
      <c r="C2949" s="52" t="s">
        <v>3831</v>
      </c>
      <c r="D2949" s="55" t="s">
        <v>2791</v>
      </c>
    </row>
    <row r="2950" spans="3:4" ht="15" customHeight="1" x14ac:dyDescent="0.25">
      <c r="C2950" s="52" t="s">
        <v>3832</v>
      </c>
      <c r="D2950" s="55" t="s">
        <v>2817</v>
      </c>
    </row>
    <row r="2951" spans="3:4" ht="15" customHeight="1" x14ac:dyDescent="0.25">
      <c r="C2951" s="52" t="s">
        <v>3833</v>
      </c>
      <c r="D2951" s="55" t="s">
        <v>2821</v>
      </c>
    </row>
    <row r="2952" spans="3:4" ht="15" customHeight="1" x14ac:dyDescent="0.25">
      <c r="C2952" s="52" t="s">
        <v>3834</v>
      </c>
      <c r="D2952" s="55" t="s">
        <v>2783</v>
      </c>
    </row>
    <row r="2953" spans="3:4" ht="15" customHeight="1" x14ac:dyDescent="0.25">
      <c r="C2953" s="52" t="s">
        <v>3835</v>
      </c>
      <c r="D2953" s="55" t="s">
        <v>3267</v>
      </c>
    </row>
    <row r="2954" spans="3:4" ht="15" customHeight="1" x14ac:dyDescent="0.25">
      <c r="C2954" s="52" t="s">
        <v>3836</v>
      </c>
      <c r="D2954" s="55" t="s">
        <v>2873</v>
      </c>
    </row>
    <row r="2955" spans="3:4" ht="15" customHeight="1" x14ac:dyDescent="0.25">
      <c r="C2955" s="52" t="s">
        <v>3837</v>
      </c>
      <c r="D2955" s="55" t="s">
        <v>3597</v>
      </c>
    </row>
    <row r="2956" spans="3:4" ht="15" customHeight="1" x14ac:dyDescent="0.25">
      <c r="C2956" s="52" t="s">
        <v>3838</v>
      </c>
      <c r="D2956" s="55" t="s">
        <v>3371</v>
      </c>
    </row>
    <row r="2957" spans="3:4" ht="15" customHeight="1" x14ac:dyDescent="0.25">
      <c r="C2957" s="52" t="s">
        <v>3839</v>
      </c>
      <c r="D2957" s="55" t="s">
        <v>3092</v>
      </c>
    </row>
    <row r="2958" spans="3:4" ht="15" customHeight="1" x14ac:dyDescent="0.25">
      <c r="C2958" s="52" t="s">
        <v>3840</v>
      </c>
      <c r="D2958" s="55" t="s">
        <v>3624</v>
      </c>
    </row>
    <row r="2959" spans="3:4" ht="15" customHeight="1" x14ac:dyDescent="0.25">
      <c r="C2959" s="52" t="s">
        <v>3841</v>
      </c>
      <c r="D2959" s="55" t="s">
        <v>3629</v>
      </c>
    </row>
    <row r="2960" spans="3:4" ht="15" customHeight="1" x14ac:dyDescent="0.25">
      <c r="C2960" s="52" t="s">
        <v>3842</v>
      </c>
      <c r="D2960" s="55" t="s">
        <v>3386</v>
      </c>
    </row>
    <row r="2961" spans="3:4" ht="15" customHeight="1" x14ac:dyDescent="0.25">
      <c r="C2961" s="52" t="s">
        <v>3843</v>
      </c>
      <c r="D2961" s="55" t="s">
        <v>3388</v>
      </c>
    </row>
    <row r="2962" spans="3:4" ht="15" customHeight="1" x14ac:dyDescent="0.25">
      <c r="C2962" s="52" t="s">
        <v>3844</v>
      </c>
      <c r="D2962" s="55" t="s">
        <v>3020</v>
      </c>
    </row>
    <row r="2963" spans="3:4" ht="15" customHeight="1" x14ac:dyDescent="0.25">
      <c r="C2963" s="52" t="s">
        <v>3845</v>
      </c>
      <c r="D2963" s="55" t="s">
        <v>2833</v>
      </c>
    </row>
    <row r="2964" spans="3:4" ht="15" customHeight="1" x14ac:dyDescent="0.25">
      <c r="C2964" s="52" t="s">
        <v>3846</v>
      </c>
      <c r="D2964" s="55" t="s">
        <v>2871</v>
      </c>
    </row>
    <row r="2965" spans="3:4" ht="15" customHeight="1" x14ac:dyDescent="0.25">
      <c r="C2965" s="52" t="s">
        <v>3847</v>
      </c>
      <c r="D2965" s="55" t="s">
        <v>3037</v>
      </c>
    </row>
    <row r="2966" spans="3:4" ht="15" customHeight="1" x14ac:dyDescent="0.25">
      <c r="C2966" s="52" t="s">
        <v>3848</v>
      </c>
      <c r="D2966" s="55" t="s">
        <v>458</v>
      </c>
    </row>
    <row r="2967" spans="3:4" ht="15" customHeight="1" x14ac:dyDescent="0.25">
      <c r="C2967" s="52" t="s">
        <v>3849</v>
      </c>
      <c r="D2967" s="55" t="s">
        <v>458</v>
      </c>
    </row>
    <row r="2968" spans="3:4" ht="15" customHeight="1" x14ac:dyDescent="0.25">
      <c r="C2968" s="52" t="s">
        <v>3850</v>
      </c>
      <c r="D2968" s="55" t="s">
        <v>461</v>
      </c>
    </row>
    <row r="2969" spans="3:4" ht="15" customHeight="1" x14ac:dyDescent="0.25">
      <c r="C2969" s="52" t="s">
        <v>3851</v>
      </c>
      <c r="D2969" s="55" t="s">
        <v>463</v>
      </c>
    </row>
    <row r="2970" spans="3:4" ht="15" customHeight="1" x14ac:dyDescent="0.25">
      <c r="C2970" s="52" t="s">
        <v>3852</v>
      </c>
      <c r="D2970" s="55" t="s">
        <v>465</v>
      </c>
    </row>
    <row r="2971" spans="3:4" ht="15" customHeight="1" x14ac:dyDescent="0.25">
      <c r="C2971" s="52" t="s">
        <v>3853</v>
      </c>
      <c r="D2971" s="55" t="s">
        <v>467</v>
      </c>
    </row>
    <row r="2972" spans="3:4" ht="15" customHeight="1" x14ac:dyDescent="0.25">
      <c r="C2972" s="52" t="s">
        <v>3854</v>
      </c>
      <c r="D2972" s="55" t="s">
        <v>469</v>
      </c>
    </row>
    <row r="2973" spans="3:4" ht="15" customHeight="1" x14ac:dyDescent="0.25">
      <c r="C2973" s="52" t="s">
        <v>3855</v>
      </c>
      <c r="D2973" s="55" t="s">
        <v>471</v>
      </c>
    </row>
    <row r="2974" spans="3:4" ht="15" customHeight="1" x14ac:dyDescent="0.25">
      <c r="C2974" s="52" t="s">
        <v>3856</v>
      </c>
      <c r="D2974" s="55" t="s">
        <v>473</v>
      </c>
    </row>
    <row r="2975" spans="3:4" ht="15" customHeight="1" x14ac:dyDescent="0.25">
      <c r="C2975" s="52" t="s">
        <v>3857</v>
      </c>
      <c r="D2975" s="55" t="s">
        <v>473</v>
      </c>
    </row>
    <row r="2976" spans="3:4" ht="15" customHeight="1" x14ac:dyDescent="0.25">
      <c r="C2976" s="52" t="s">
        <v>3858</v>
      </c>
      <c r="D2976" s="55" t="s">
        <v>34</v>
      </c>
    </row>
    <row r="2977" spans="3:5" ht="15" customHeight="1" x14ac:dyDescent="0.25">
      <c r="C2977" s="52" t="s">
        <v>3859</v>
      </c>
      <c r="D2977" s="55" t="s">
        <v>34</v>
      </c>
    </row>
    <row r="2978" spans="3:5" ht="15" customHeight="1" x14ac:dyDescent="0.25">
      <c r="C2978" s="52" t="s">
        <v>3860</v>
      </c>
      <c r="D2978" s="55" t="s">
        <v>2799</v>
      </c>
      <c r="E2978" s="56"/>
    </row>
    <row r="2979" spans="3:5" ht="15" customHeight="1" x14ac:dyDescent="0.25">
      <c r="C2979" s="52" t="s">
        <v>3861</v>
      </c>
      <c r="D2979" s="55" t="s">
        <v>2811</v>
      </c>
      <c r="E2979" s="56"/>
    </row>
    <row r="2980" spans="3:5" ht="15" customHeight="1" x14ac:dyDescent="0.25">
      <c r="C2980" s="52" t="s">
        <v>3862</v>
      </c>
      <c r="D2980" s="55" t="s">
        <v>2787</v>
      </c>
      <c r="E2980" s="56"/>
    </row>
    <row r="2981" spans="3:5" ht="15" customHeight="1" x14ac:dyDescent="0.25">
      <c r="C2981" s="52" t="s">
        <v>3863</v>
      </c>
      <c r="D2981" s="55" t="s">
        <v>2855</v>
      </c>
      <c r="E2981" s="56"/>
    </row>
    <row r="2982" spans="3:5" ht="15" customHeight="1" x14ac:dyDescent="0.25">
      <c r="C2982" s="52" t="s">
        <v>3864</v>
      </c>
      <c r="D2982" s="55" t="s">
        <v>2839</v>
      </c>
      <c r="E2982" s="56"/>
    </row>
    <row r="2983" spans="3:5" ht="15" customHeight="1" x14ac:dyDescent="0.25">
      <c r="C2983" s="52" t="s">
        <v>3865</v>
      </c>
      <c r="D2983" s="55" t="s">
        <v>3012</v>
      </c>
      <c r="E2983" s="56"/>
    </row>
    <row r="2984" spans="3:5" ht="15" customHeight="1" x14ac:dyDescent="0.25">
      <c r="C2984" s="52" t="s">
        <v>3866</v>
      </c>
      <c r="D2984" s="55" t="s">
        <v>2929</v>
      </c>
      <c r="E2984" s="56"/>
    </row>
    <row r="2985" spans="3:5" ht="15" customHeight="1" x14ac:dyDescent="0.25">
      <c r="C2985" s="52" t="s">
        <v>3867</v>
      </c>
      <c r="D2985" s="55" t="s">
        <v>3056</v>
      </c>
      <c r="E2985" s="56"/>
    </row>
    <row r="2986" spans="3:5" ht="15" customHeight="1" x14ac:dyDescent="0.25">
      <c r="C2986" s="52" t="s">
        <v>3868</v>
      </c>
      <c r="D2986" s="55" t="s">
        <v>3193</v>
      </c>
      <c r="E2986" s="56"/>
    </row>
    <row r="2987" spans="3:5" ht="15" customHeight="1" x14ac:dyDescent="0.25">
      <c r="C2987" s="52" t="s">
        <v>3869</v>
      </c>
      <c r="D2987" s="55" t="s">
        <v>2861</v>
      </c>
      <c r="E2987" s="56"/>
    </row>
    <row r="2988" spans="3:5" ht="15" customHeight="1" x14ac:dyDescent="0.25">
      <c r="C2988" s="52" t="s">
        <v>3870</v>
      </c>
      <c r="D2988" s="55" t="s">
        <v>2879</v>
      </c>
      <c r="E2988" s="56"/>
    </row>
    <row r="2989" spans="3:5" ht="15" customHeight="1" x14ac:dyDescent="0.25">
      <c r="C2989" s="52" t="s">
        <v>3871</v>
      </c>
      <c r="D2989" s="55" t="s">
        <v>2819</v>
      </c>
      <c r="E2989" s="56"/>
    </row>
    <row r="2990" spans="3:5" ht="15" customHeight="1" x14ac:dyDescent="0.25">
      <c r="C2990" s="52" t="s">
        <v>3872</v>
      </c>
      <c r="D2990" s="55" t="s">
        <v>2779</v>
      </c>
      <c r="E2990" s="56"/>
    </row>
    <row r="2991" spans="3:5" ht="15" customHeight="1" x14ac:dyDescent="0.25">
      <c r="C2991" s="52" t="s">
        <v>3873</v>
      </c>
      <c r="D2991" s="55" t="s">
        <v>3435</v>
      </c>
      <c r="E2991" s="56"/>
    </row>
    <row r="2992" spans="3:5" ht="15" customHeight="1" x14ac:dyDescent="0.25">
      <c r="C2992" s="52" t="s">
        <v>3874</v>
      </c>
      <c r="D2992" s="55" t="s">
        <v>2991</v>
      </c>
      <c r="E2992" s="56"/>
    </row>
    <row r="2993" spans="3:5" ht="15" customHeight="1" x14ac:dyDescent="0.25">
      <c r="C2993" s="52" t="s">
        <v>3875</v>
      </c>
      <c r="D2993" s="55" t="s">
        <v>2974</v>
      </c>
      <c r="E2993" s="56"/>
    </row>
    <row r="2994" spans="3:5" ht="15" customHeight="1" x14ac:dyDescent="0.25">
      <c r="C2994" s="52" t="s">
        <v>3876</v>
      </c>
      <c r="D2994" s="55" t="s">
        <v>2921</v>
      </c>
      <c r="E2994" s="56"/>
    </row>
    <row r="2995" spans="3:5" ht="15" customHeight="1" x14ac:dyDescent="0.25">
      <c r="C2995" s="52" t="s">
        <v>3877</v>
      </c>
      <c r="D2995" s="55" t="s">
        <v>2803</v>
      </c>
      <c r="E2995" s="56"/>
    </row>
    <row r="2996" spans="3:5" ht="15" customHeight="1" x14ac:dyDescent="0.25">
      <c r="C2996" s="52" t="s">
        <v>3878</v>
      </c>
      <c r="D2996" s="55" t="s">
        <v>2931</v>
      </c>
      <c r="E2996" s="56"/>
    </row>
    <row r="2997" spans="3:5" ht="15" customHeight="1" x14ac:dyDescent="0.25">
      <c r="C2997" s="52" t="s">
        <v>3879</v>
      </c>
      <c r="D2997" s="55" t="s">
        <v>2769</v>
      </c>
      <c r="E2997" s="56"/>
    </row>
    <row r="2998" spans="3:5" ht="15" customHeight="1" x14ac:dyDescent="0.25">
      <c r="C2998" s="52" t="s">
        <v>3880</v>
      </c>
      <c r="D2998" s="55" t="s">
        <v>3440</v>
      </c>
      <c r="E2998" s="56"/>
    </row>
    <row r="2999" spans="3:5" ht="15" customHeight="1" x14ac:dyDescent="0.25">
      <c r="C2999" s="52" t="s">
        <v>3881</v>
      </c>
      <c r="D2999" s="55" t="s">
        <v>3210</v>
      </c>
      <c r="E2999" s="56"/>
    </row>
    <row r="3000" spans="3:5" ht="15" customHeight="1" x14ac:dyDescent="0.25">
      <c r="C3000" s="52" t="s">
        <v>3882</v>
      </c>
      <c r="D3000" s="55" t="s">
        <v>2835</v>
      </c>
      <c r="E3000" s="56"/>
    </row>
    <row r="3001" spans="3:5" ht="15" customHeight="1" x14ac:dyDescent="0.25">
      <c r="C3001" s="52" t="s">
        <v>3883</v>
      </c>
      <c r="D3001" s="55" t="s">
        <v>3214</v>
      </c>
      <c r="E3001" s="56"/>
    </row>
    <row r="3002" spans="3:5" ht="15" customHeight="1" x14ac:dyDescent="0.25">
      <c r="C3002" s="52" t="s">
        <v>3884</v>
      </c>
      <c r="D3002" s="55" t="s">
        <v>3219</v>
      </c>
      <c r="E3002" s="56"/>
    </row>
    <row r="3003" spans="3:5" ht="15" customHeight="1" x14ac:dyDescent="0.25">
      <c r="C3003" s="52" t="s">
        <v>3885</v>
      </c>
      <c r="D3003" s="55" t="s">
        <v>3886</v>
      </c>
      <c r="E3003" s="56"/>
    </row>
    <row r="3004" spans="3:5" ht="15" customHeight="1" x14ac:dyDescent="0.25">
      <c r="C3004" s="52" t="s">
        <v>3887</v>
      </c>
      <c r="D3004" s="55" t="s">
        <v>3888</v>
      </c>
      <c r="E3004" s="56"/>
    </row>
    <row r="3005" spans="3:5" ht="15" customHeight="1" x14ac:dyDescent="0.25">
      <c r="C3005" s="52" t="s">
        <v>3889</v>
      </c>
      <c r="D3005" s="55" t="s">
        <v>2807</v>
      </c>
      <c r="E3005" s="56"/>
    </row>
    <row r="3006" spans="3:5" ht="15" customHeight="1" x14ac:dyDescent="0.25">
      <c r="C3006" s="52" t="s">
        <v>3890</v>
      </c>
      <c r="D3006" s="55" t="s">
        <v>2781</v>
      </c>
      <c r="E3006" s="56"/>
    </row>
    <row r="3007" spans="3:5" ht="15" customHeight="1" x14ac:dyDescent="0.25">
      <c r="C3007" s="52" t="s">
        <v>3891</v>
      </c>
      <c r="D3007" s="55" t="s">
        <v>2771</v>
      </c>
      <c r="E3007" s="56"/>
    </row>
    <row r="3008" spans="3:5" ht="15" customHeight="1" x14ac:dyDescent="0.25">
      <c r="C3008" s="52" t="s">
        <v>3892</v>
      </c>
      <c r="D3008" s="55" t="s">
        <v>2897</v>
      </c>
      <c r="E3008" s="56"/>
    </row>
    <row r="3009" spans="3:5" ht="15" customHeight="1" x14ac:dyDescent="0.25">
      <c r="C3009" s="52" t="s">
        <v>3893</v>
      </c>
      <c r="D3009" s="55" t="s">
        <v>2964</v>
      </c>
      <c r="E3009" s="56"/>
    </row>
    <row r="3010" spans="3:5" ht="15" customHeight="1" x14ac:dyDescent="0.25">
      <c r="C3010" s="52" t="s">
        <v>3894</v>
      </c>
      <c r="D3010" s="55" t="s">
        <v>3697</v>
      </c>
      <c r="E3010" s="56"/>
    </row>
    <row r="3011" spans="3:5" ht="15" customHeight="1" x14ac:dyDescent="0.25">
      <c r="C3011" s="52" t="s">
        <v>3895</v>
      </c>
      <c r="D3011" s="55" t="s">
        <v>3104</v>
      </c>
      <c r="E3011" s="56"/>
    </row>
    <row r="3012" spans="3:5" ht="15" customHeight="1" x14ac:dyDescent="0.25">
      <c r="C3012" s="52" t="s">
        <v>3896</v>
      </c>
      <c r="D3012" s="55" t="s">
        <v>3010</v>
      </c>
      <c r="E3012" s="56"/>
    </row>
    <row r="3013" spans="3:5" ht="15" customHeight="1" x14ac:dyDescent="0.25">
      <c r="C3013" s="52" t="s">
        <v>3897</v>
      </c>
      <c r="D3013" s="55" t="s">
        <v>3805</v>
      </c>
      <c r="E3013" s="56"/>
    </row>
    <row r="3014" spans="3:5" ht="15" customHeight="1" x14ac:dyDescent="0.25">
      <c r="C3014" s="52" t="s">
        <v>3898</v>
      </c>
      <c r="D3014" s="55" t="s">
        <v>2893</v>
      </c>
      <c r="E3014" s="56"/>
    </row>
    <row r="3015" spans="3:5" ht="15" customHeight="1" x14ac:dyDescent="0.25">
      <c r="C3015" s="52" t="s">
        <v>3899</v>
      </c>
      <c r="D3015" s="55" t="s">
        <v>3243</v>
      </c>
      <c r="E3015" s="56"/>
    </row>
    <row r="3016" spans="3:5" ht="15" customHeight="1" x14ac:dyDescent="0.25">
      <c r="C3016" s="52" t="s">
        <v>3900</v>
      </c>
      <c r="D3016" s="55" t="s">
        <v>3455</v>
      </c>
      <c r="E3016" s="56"/>
    </row>
    <row r="3017" spans="3:5" ht="15" customHeight="1" x14ac:dyDescent="0.25">
      <c r="C3017" s="52" t="s">
        <v>3901</v>
      </c>
      <c r="D3017" s="55" t="s">
        <v>3337</v>
      </c>
      <c r="E3017" s="56"/>
    </row>
    <row r="3018" spans="3:5" ht="15" customHeight="1" x14ac:dyDescent="0.25">
      <c r="C3018" s="52" t="s">
        <v>3902</v>
      </c>
      <c r="D3018" s="55" t="s">
        <v>3061</v>
      </c>
      <c r="E3018" s="56"/>
    </row>
    <row r="3019" spans="3:5" ht="15" customHeight="1" x14ac:dyDescent="0.25">
      <c r="C3019" s="52" t="s">
        <v>3903</v>
      </c>
      <c r="D3019" s="55" t="s">
        <v>3501</v>
      </c>
      <c r="E3019" s="56"/>
    </row>
    <row r="3020" spans="3:5" ht="15" customHeight="1" x14ac:dyDescent="0.25">
      <c r="C3020" s="52" t="s">
        <v>3904</v>
      </c>
      <c r="D3020" s="55" t="s">
        <v>2972</v>
      </c>
      <c r="E3020" s="56"/>
    </row>
    <row r="3021" spans="3:5" ht="15" customHeight="1" x14ac:dyDescent="0.25">
      <c r="C3021" s="52" t="s">
        <v>3905</v>
      </c>
      <c r="D3021" s="55" t="s">
        <v>3503</v>
      </c>
      <c r="E3021" s="56"/>
    </row>
    <row r="3022" spans="3:5" ht="15" customHeight="1" x14ac:dyDescent="0.25">
      <c r="C3022" s="52" t="s">
        <v>3906</v>
      </c>
      <c r="D3022" s="55" t="s">
        <v>2775</v>
      </c>
      <c r="E3022" s="56"/>
    </row>
    <row r="3023" spans="3:5" ht="15" customHeight="1" x14ac:dyDescent="0.25">
      <c r="C3023" s="52" t="s">
        <v>3907</v>
      </c>
      <c r="D3023" s="55" t="s">
        <v>3505</v>
      </c>
      <c r="E3023" s="56"/>
    </row>
    <row r="3024" spans="3:5" ht="15" customHeight="1" x14ac:dyDescent="0.25">
      <c r="C3024" s="52" t="s">
        <v>3908</v>
      </c>
      <c r="D3024" s="55" t="s">
        <v>2919</v>
      </c>
      <c r="E3024" s="56"/>
    </row>
    <row r="3025" spans="3:5" ht="15" customHeight="1" x14ac:dyDescent="0.25">
      <c r="C3025" s="52" t="s">
        <v>3909</v>
      </c>
      <c r="D3025" s="55" t="s">
        <v>2795</v>
      </c>
      <c r="E3025" s="56"/>
    </row>
    <row r="3026" spans="3:5" ht="15" customHeight="1" x14ac:dyDescent="0.25">
      <c r="C3026" s="52" t="s">
        <v>3910</v>
      </c>
      <c r="D3026" s="55" t="s">
        <v>3022</v>
      </c>
      <c r="E3026" s="56"/>
    </row>
    <row r="3027" spans="3:5" ht="15" customHeight="1" x14ac:dyDescent="0.25">
      <c r="C3027" s="52" t="s">
        <v>3911</v>
      </c>
      <c r="D3027" s="55" t="s">
        <v>2961</v>
      </c>
      <c r="E3027" s="56"/>
    </row>
    <row r="3028" spans="3:5" ht="15" customHeight="1" x14ac:dyDescent="0.25">
      <c r="C3028" s="52" t="s">
        <v>3912</v>
      </c>
      <c r="D3028" s="55" t="s">
        <v>3045</v>
      </c>
      <c r="E3028" s="56"/>
    </row>
    <row r="3029" spans="3:5" ht="15" customHeight="1" x14ac:dyDescent="0.25">
      <c r="C3029" s="52" t="s">
        <v>3913</v>
      </c>
      <c r="D3029" s="55" t="s">
        <v>3468</v>
      </c>
      <c r="E3029" s="56"/>
    </row>
    <row r="3030" spans="3:5" ht="15" customHeight="1" x14ac:dyDescent="0.25">
      <c r="C3030" s="52" t="s">
        <v>3914</v>
      </c>
      <c r="D3030" s="55" t="s">
        <v>2859</v>
      </c>
      <c r="E3030" s="56"/>
    </row>
    <row r="3031" spans="3:5" ht="15" customHeight="1" x14ac:dyDescent="0.25">
      <c r="C3031" s="52" t="s">
        <v>3915</v>
      </c>
      <c r="D3031" s="55" t="s">
        <v>3256</v>
      </c>
      <c r="E3031" s="56"/>
    </row>
    <row r="3032" spans="3:5" ht="15" customHeight="1" x14ac:dyDescent="0.25">
      <c r="C3032" s="52" t="s">
        <v>3916</v>
      </c>
      <c r="D3032" s="55" t="s">
        <v>2791</v>
      </c>
      <c r="E3032" s="56"/>
    </row>
    <row r="3033" spans="3:5" ht="15" customHeight="1" x14ac:dyDescent="0.25">
      <c r="C3033" s="52" t="s">
        <v>3917</v>
      </c>
      <c r="D3033" s="55" t="s">
        <v>2821</v>
      </c>
      <c r="E3033" s="56"/>
    </row>
    <row r="3034" spans="3:5" ht="15" customHeight="1" x14ac:dyDescent="0.25">
      <c r="C3034" s="52" t="s">
        <v>3918</v>
      </c>
      <c r="D3034" s="55" t="s">
        <v>3267</v>
      </c>
      <c r="E3034" s="56"/>
    </row>
    <row r="3035" spans="3:5" ht="15" customHeight="1" x14ac:dyDescent="0.25">
      <c r="C3035" s="52" t="s">
        <v>3919</v>
      </c>
      <c r="D3035" s="55" t="s">
        <v>3359</v>
      </c>
      <c r="E3035" s="56"/>
    </row>
    <row r="3036" spans="3:5" ht="15" customHeight="1" x14ac:dyDescent="0.25">
      <c r="C3036" s="52" t="s">
        <v>3920</v>
      </c>
      <c r="D3036" s="55" t="s">
        <v>3591</v>
      </c>
      <c r="E3036" s="56"/>
    </row>
    <row r="3037" spans="3:5" ht="15" customHeight="1" x14ac:dyDescent="0.25">
      <c r="C3037" s="52" t="s">
        <v>3921</v>
      </c>
      <c r="D3037" s="55" t="s">
        <v>3922</v>
      </c>
      <c r="E3037" s="56"/>
    </row>
    <row r="3038" spans="3:5" ht="15" customHeight="1" x14ac:dyDescent="0.25">
      <c r="C3038" s="52" t="s">
        <v>3923</v>
      </c>
      <c r="D3038" s="55" t="s">
        <v>2797</v>
      </c>
      <c r="E3038" s="56"/>
    </row>
    <row r="3039" spans="3:5" ht="15" customHeight="1" x14ac:dyDescent="0.25">
      <c r="C3039" s="52" t="s">
        <v>3924</v>
      </c>
      <c r="D3039" s="55" t="s">
        <v>3925</v>
      </c>
      <c r="E3039" s="56"/>
    </row>
    <row r="3040" spans="3:5" ht="15" customHeight="1" x14ac:dyDescent="0.25">
      <c r="C3040" s="52" t="s">
        <v>3926</v>
      </c>
      <c r="D3040" s="55" t="s">
        <v>2793</v>
      </c>
      <c r="E3040" s="56"/>
    </row>
    <row r="3041" spans="3:5" ht="15" customHeight="1" x14ac:dyDescent="0.25">
      <c r="C3041" s="52" t="s">
        <v>3927</v>
      </c>
      <c r="D3041" s="55" t="s">
        <v>3275</v>
      </c>
      <c r="E3041" s="56"/>
    </row>
    <row r="3042" spans="3:5" ht="15" customHeight="1" x14ac:dyDescent="0.25">
      <c r="C3042" s="52" t="s">
        <v>3928</v>
      </c>
      <c r="D3042" s="55" t="s">
        <v>2927</v>
      </c>
      <c r="E3042" s="56"/>
    </row>
    <row r="3043" spans="3:5" ht="15" customHeight="1" x14ac:dyDescent="0.25">
      <c r="C3043" s="52" t="s">
        <v>3929</v>
      </c>
      <c r="D3043" s="55" t="s">
        <v>3608</v>
      </c>
      <c r="E3043" s="56"/>
    </row>
    <row r="3044" spans="3:5" ht="15" customHeight="1" x14ac:dyDescent="0.25">
      <c r="C3044" s="52" t="s">
        <v>3930</v>
      </c>
      <c r="D3044" s="55" t="s">
        <v>3039</v>
      </c>
      <c r="E3044" s="56"/>
    </row>
    <row r="3045" spans="3:5" ht="15" customHeight="1" x14ac:dyDescent="0.25">
      <c r="C3045" s="52" t="s">
        <v>3931</v>
      </c>
      <c r="D3045" s="55" t="s">
        <v>3932</v>
      </c>
      <c r="E3045" s="56"/>
    </row>
    <row r="3046" spans="3:5" ht="15" customHeight="1" x14ac:dyDescent="0.25">
      <c r="C3046" s="52" t="s">
        <v>3933</v>
      </c>
      <c r="D3046" s="55" t="s">
        <v>3168</v>
      </c>
      <c r="E3046" s="56"/>
    </row>
    <row r="3047" spans="3:5" ht="15" customHeight="1" x14ac:dyDescent="0.25">
      <c r="C3047" s="52" t="s">
        <v>3934</v>
      </c>
      <c r="D3047" s="55" t="s">
        <v>3935</v>
      </c>
      <c r="E3047" s="56"/>
    </row>
    <row r="3048" spans="3:5" ht="15" customHeight="1" x14ac:dyDescent="0.25">
      <c r="C3048" s="52" t="s">
        <v>3936</v>
      </c>
      <c r="D3048" s="55" t="s">
        <v>3611</v>
      </c>
      <c r="E3048" s="56"/>
    </row>
    <row r="3049" spans="3:5" ht="15" customHeight="1" x14ac:dyDescent="0.25">
      <c r="C3049" s="52" t="s">
        <v>3937</v>
      </c>
      <c r="D3049" s="55" t="s">
        <v>3938</v>
      </c>
      <c r="E3049" s="56"/>
    </row>
    <row r="3050" spans="3:5" ht="15" customHeight="1" x14ac:dyDescent="0.25">
      <c r="C3050" s="52" t="s">
        <v>3939</v>
      </c>
      <c r="D3050" s="55" t="s">
        <v>3940</v>
      </c>
      <c r="E3050" s="56"/>
    </row>
    <row r="3051" spans="3:5" ht="15" customHeight="1" x14ac:dyDescent="0.25">
      <c r="C3051" s="52" t="s">
        <v>3941</v>
      </c>
      <c r="D3051" s="55" t="s">
        <v>3379</v>
      </c>
      <c r="E3051" s="56"/>
    </row>
    <row r="3052" spans="3:5" ht="15" customHeight="1" x14ac:dyDescent="0.25">
      <c r="C3052" s="52" t="s">
        <v>3942</v>
      </c>
      <c r="D3052" s="55" t="s">
        <v>3092</v>
      </c>
      <c r="E3052" s="56"/>
    </row>
    <row r="3053" spans="3:5" ht="15" customHeight="1" x14ac:dyDescent="0.25">
      <c r="C3053" s="52" t="s">
        <v>3943</v>
      </c>
      <c r="D3053" s="55" t="s">
        <v>3944</v>
      </c>
      <c r="E3053" s="56"/>
    </row>
    <row r="3054" spans="3:5" ht="15" customHeight="1" x14ac:dyDescent="0.25">
      <c r="C3054" s="52" t="s">
        <v>3945</v>
      </c>
      <c r="D3054" s="55" t="s">
        <v>3946</v>
      </c>
      <c r="E3054" s="56"/>
    </row>
    <row r="3055" spans="3:5" ht="15" customHeight="1" x14ac:dyDescent="0.25">
      <c r="C3055" s="52" t="s">
        <v>3947</v>
      </c>
      <c r="D3055" s="55" t="s">
        <v>3948</v>
      </c>
      <c r="E3055" s="56"/>
    </row>
    <row r="3056" spans="3:5" ht="15" customHeight="1" x14ac:dyDescent="0.25">
      <c r="C3056" s="52" t="s">
        <v>3949</v>
      </c>
      <c r="D3056" s="55" t="s">
        <v>2895</v>
      </c>
      <c r="E3056" s="56"/>
    </row>
    <row r="3057" spans="3:5" ht="15" customHeight="1" x14ac:dyDescent="0.25">
      <c r="C3057" s="52" t="s">
        <v>3950</v>
      </c>
      <c r="D3057" s="55" t="s">
        <v>3285</v>
      </c>
      <c r="E3057" s="56"/>
    </row>
    <row r="3058" spans="3:5" ht="15" customHeight="1" x14ac:dyDescent="0.25">
      <c r="C3058" s="52" t="s">
        <v>3951</v>
      </c>
      <c r="D3058" s="55" t="s">
        <v>3386</v>
      </c>
      <c r="E3058" s="56"/>
    </row>
    <row r="3059" spans="3:5" ht="15" customHeight="1" x14ac:dyDescent="0.25">
      <c r="C3059" s="52" t="s">
        <v>3952</v>
      </c>
      <c r="D3059" s="55" t="s">
        <v>2785</v>
      </c>
      <c r="E3059" s="56"/>
    </row>
    <row r="3060" spans="3:5" ht="15" customHeight="1" x14ac:dyDescent="0.25">
      <c r="C3060" s="52" t="s">
        <v>3953</v>
      </c>
      <c r="D3060" s="55" t="s">
        <v>2833</v>
      </c>
      <c r="E3060" s="56"/>
    </row>
    <row r="3061" spans="3:5" ht="15" customHeight="1" x14ac:dyDescent="0.25">
      <c r="C3061" s="52" t="s">
        <v>3954</v>
      </c>
      <c r="D3061" s="55" t="s">
        <v>2887</v>
      </c>
      <c r="E3061" s="56"/>
    </row>
    <row r="3062" spans="3:5" ht="15" customHeight="1" x14ac:dyDescent="0.25">
      <c r="C3062" s="52" t="s">
        <v>3955</v>
      </c>
      <c r="D3062" s="55" t="s">
        <v>458</v>
      </c>
      <c r="E3062" s="56"/>
    </row>
    <row r="3063" spans="3:5" ht="15" customHeight="1" x14ac:dyDescent="0.25">
      <c r="C3063" s="52" t="s">
        <v>3956</v>
      </c>
      <c r="D3063" s="55" t="s">
        <v>458</v>
      </c>
      <c r="E3063" s="56"/>
    </row>
    <row r="3064" spans="3:5" ht="15" customHeight="1" x14ac:dyDescent="0.25">
      <c r="C3064" s="52" t="s">
        <v>3957</v>
      </c>
      <c r="D3064" s="55" t="s">
        <v>461</v>
      </c>
      <c r="E3064" s="56"/>
    </row>
    <row r="3065" spans="3:5" ht="15" customHeight="1" x14ac:dyDescent="0.25">
      <c r="C3065" s="52" t="s">
        <v>3958</v>
      </c>
      <c r="D3065" s="55" t="s">
        <v>463</v>
      </c>
      <c r="E3065" s="56"/>
    </row>
    <row r="3066" spans="3:5" ht="15" customHeight="1" x14ac:dyDescent="0.25">
      <c r="C3066" s="52" t="s">
        <v>3959</v>
      </c>
      <c r="D3066" s="55" t="s">
        <v>465</v>
      </c>
      <c r="E3066" s="56"/>
    </row>
    <row r="3067" spans="3:5" ht="15" customHeight="1" x14ac:dyDescent="0.25">
      <c r="C3067" s="52" t="s">
        <v>3960</v>
      </c>
      <c r="D3067" s="55" t="s">
        <v>467</v>
      </c>
      <c r="E3067" s="56"/>
    </row>
    <row r="3068" spans="3:5" ht="15" customHeight="1" x14ac:dyDescent="0.25">
      <c r="C3068" s="52" t="s">
        <v>3961</v>
      </c>
      <c r="D3068" s="55" t="s">
        <v>469</v>
      </c>
      <c r="E3068" s="56"/>
    </row>
    <row r="3069" spans="3:5" ht="15" customHeight="1" x14ac:dyDescent="0.25">
      <c r="C3069" s="52" t="s">
        <v>3962</v>
      </c>
      <c r="D3069" s="55" t="s">
        <v>471</v>
      </c>
      <c r="E3069" s="56"/>
    </row>
    <row r="3070" spans="3:5" ht="15" customHeight="1" x14ac:dyDescent="0.25">
      <c r="C3070" s="52" t="s">
        <v>3963</v>
      </c>
      <c r="D3070" s="55" t="s">
        <v>473</v>
      </c>
      <c r="E3070" s="56"/>
    </row>
    <row r="3071" spans="3:5" ht="15" customHeight="1" x14ac:dyDescent="0.25">
      <c r="C3071" s="52" t="s">
        <v>3964</v>
      </c>
      <c r="D3071" s="55" t="s">
        <v>473</v>
      </c>
      <c r="E3071" s="56"/>
    </row>
    <row r="3072" spans="3:5" ht="15" customHeight="1" x14ac:dyDescent="0.25">
      <c r="C3072" s="52" t="s">
        <v>3965</v>
      </c>
      <c r="D3072" s="55" t="s">
        <v>34</v>
      </c>
      <c r="E3072" s="56"/>
    </row>
    <row r="3073" spans="3:5" ht="15" customHeight="1" x14ac:dyDescent="0.25">
      <c r="C3073" s="52" t="s">
        <v>3966</v>
      </c>
      <c r="D3073" s="55" t="s">
        <v>34</v>
      </c>
      <c r="E3073" s="56"/>
    </row>
    <row r="3074" spans="3:5" ht="15" customHeight="1" x14ac:dyDescent="0.25">
      <c r="C3074" s="52" t="s">
        <v>3967</v>
      </c>
      <c r="D3074" s="55" t="s">
        <v>2799</v>
      </c>
    </row>
    <row r="3075" spans="3:5" ht="15" customHeight="1" x14ac:dyDescent="0.25">
      <c r="C3075" s="52" t="s">
        <v>3968</v>
      </c>
      <c r="D3075" s="55" t="s">
        <v>2787</v>
      </c>
    </row>
    <row r="3076" spans="3:5" ht="15" customHeight="1" x14ac:dyDescent="0.25">
      <c r="C3076" s="52" t="s">
        <v>3969</v>
      </c>
      <c r="D3076" s="55" t="s">
        <v>2855</v>
      </c>
    </row>
    <row r="3077" spans="3:5" ht="15" customHeight="1" x14ac:dyDescent="0.25">
      <c r="C3077" s="52" t="s">
        <v>3970</v>
      </c>
      <c r="D3077" s="55" t="s">
        <v>2909</v>
      </c>
    </row>
    <row r="3078" spans="3:5" ht="15" customHeight="1" x14ac:dyDescent="0.25">
      <c r="C3078" s="52" t="s">
        <v>3971</v>
      </c>
      <c r="D3078" s="55" t="s">
        <v>2805</v>
      </c>
    </row>
    <row r="3079" spans="3:5" ht="15" customHeight="1" x14ac:dyDescent="0.25">
      <c r="C3079" s="52" t="s">
        <v>3972</v>
      </c>
      <c r="D3079" s="55" t="s">
        <v>2869</v>
      </c>
    </row>
    <row r="3080" spans="3:5" ht="15" customHeight="1" x14ac:dyDescent="0.25">
      <c r="C3080" s="52" t="s">
        <v>3973</v>
      </c>
      <c r="D3080" s="55" t="s">
        <v>2839</v>
      </c>
    </row>
    <row r="3081" spans="3:5" ht="15" customHeight="1" x14ac:dyDescent="0.25">
      <c r="C3081" s="52" t="s">
        <v>3974</v>
      </c>
      <c r="D3081" s="55" t="s">
        <v>2929</v>
      </c>
    </row>
    <row r="3082" spans="3:5" ht="15" customHeight="1" x14ac:dyDescent="0.25">
      <c r="C3082" s="52" t="s">
        <v>3975</v>
      </c>
      <c r="D3082" s="55" t="s">
        <v>3132</v>
      </c>
    </row>
    <row r="3083" spans="3:5" ht="15" customHeight="1" x14ac:dyDescent="0.25">
      <c r="C3083" s="52" t="s">
        <v>3976</v>
      </c>
      <c r="D3083" s="55" t="s">
        <v>3056</v>
      </c>
    </row>
    <row r="3084" spans="3:5" ht="15" customHeight="1" x14ac:dyDescent="0.25">
      <c r="C3084" s="52" t="s">
        <v>3977</v>
      </c>
      <c r="D3084" s="55" t="s">
        <v>2967</v>
      </c>
    </row>
    <row r="3085" spans="3:5" ht="15" customHeight="1" x14ac:dyDescent="0.25">
      <c r="C3085" s="52" t="s">
        <v>3978</v>
      </c>
      <c r="D3085" s="55" t="s">
        <v>2861</v>
      </c>
    </row>
    <row r="3086" spans="3:5" ht="15" customHeight="1" x14ac:dyDescent="0.25">
      <c r="C3086" s="52" t="s">
        <v>3979</v>
      </c>
      <c r="D3086" s="55" t="s">
        <v>3980</v>
      </c>
    </row>
    <row r="3087" spans="3:5" ht="15" customHeight="1" x14ac:dyDescent="0.25">
      <c r="C3087" s="52" t="s">
        <v>3981</v>
      </c>
      <c r="D3087" s="55" t="s">
        <v>3982</v>
      </c>
    </row>
    <row r="3088" spans="3:5" ht="15" customHeight="1" x14ac:dyDescent="0.25">
      <c r="C3088" s="52" t="s">
        <v>3983</v>
      </c>
      <c r="D3088" s="55" t="s">
        <v>2819</v>
      </c>
    </row>
    <row r="3089" spans="3:4" ht="15" customHeight="1" x14ac:dyDescent="0.25">
      <c r="C3089" s="52" t="s">
        <v>3984</v>
      </c>
      <c r="D3089" s="55" t="s">
        <v>2779</v>
      </c>
    </row>
    <row r="3090" spans="3:4" ht="15" customHeight="1" x14ac:dyDescent="0.25">
      <c r="C3090" s="52" t="s">
        <v>3985</v>
      </c>
      <c r="D3090" s="55" t="s">
        <v>3318</v>
      </c>
    </row>
    <row r="3091" spans="3:4" ht="15" customHeight="1" x14ac:dyDescent="0.25">
      <c r="C3091" s="52" t="s">
        <v>3986</v>
      </c>
      <c r="D3091" s="55" t="s">
        <v>3555</v>
      </c>
    </row>
    <row r="3092" spans="3:4" ht="15" customHeight="1" x14ac:dyDescent="0.25">
      <c r="C3092" s="52" t="s">
        <v>3987</v>
      </c>
      <c r="D3092" s="55" t="s">
        <v>2773</v>
      </c>
    </row>
    <row r="3093" spans="3:4" ht="15" customHeight="1" x14ac:dyDescent="0.25">
      <c r="C3093" s="52" t="s">
        <v>3988</v>
      </c>
      <c r="D3093" s="55" t="s">
        <v>2769</v>
      </c>
    </row>
    <row r="3094" spans="3:4" ht="15" customHeight="1" x14ac:dyDescent="0.25">
      <c r="C3094" s="52" t="s">
        <v>3989</v>
      </c>
      <c r="D3094" s="55" t="s">
        <v>3210</v>
      </c>
    </row>
    <row r="3095" spans="3:4" ht="15" customHeight="1" x14ac:dyDescent="0.25">
      <c r="C3095" s="52" t="s">
        <v>3990</v>
      </c>
      <c r="D3095" s="55" t="s">
        <v>2835</v>
      </c>
    </row>
    <row r="3096" spans="3:4" ht="15" customHeight="1" x14ac:dyDescent="0.25">
      <c r="C3096" s="52" t="s">
        <v>3991</v>
      </c>
      <c r="D3096" s="55" t="s">
        <v>2980</v>
      </c>
    </row>
    <row r="3097" spans="3:4" ht="15" customHeight="1" x14ac:dyDescent="0.25">
      <c r="C3097" s="52" t="s">
        <v>3992</v>
      </c>
      <c r="D3097" s="55" t="s">
        <v>2849</v>
      </c>
    </row>
    <row r="3098" spans="3:4" ht="15" customHeight="1" x14ac:dyDescent="0.25">
      <c r="C3098" s="52" t="s">
        <v>3993</v>
      </c>
      <c r="D3098" s="55" t="s">
        <v>2807</v>
      </c>
    </row>
    <row r="3099" spans="3:4" ht="15" customHeight="1" x14ac:dyDescent="0.25">
      <c r="C3099" s="52" t="s">
        <v>3994</v>
      </c>
      <c r="D3099" s="55" t="s">
        <v>2781</v>
      </c>
    </row>
    <row r="3100" spans="3:4" ht="15" customHeight="1" x14ac:dyDescent="0.25">
      <c r="C3100" s="52" t="s">
        <v>3995</v>
      </c>
      <c r="D3100" s="55" t="s">
        <v>3996</v>
      </c>
    </row>
    <row r="3101" spans="3:4" ht="15" customHeight="1" x14ac:dyDescent="0.25">
      <c r="C3101" s="52" t="s">
        <v>3997</v>
      </c>
      <c r="D3101" s="55" t="s">
        <v>2877</v>
      </c>
    </row>
    <row r="3102" spans="3:4" ht="15" customHeight="1" x14ac:dyDescent="0.25">
      <c r="C3102" s="52" t="s">
        <v>3998</v>
      </c>
      <c r="D3102" s="55" t="s">
        <v>2771</v>
      </c>
    </row>
    <row r="3103" spans="3:4" ht="15" customHeight="1" x14ac:dyDescent="0.25">
      <c r="C3103" s="52" t="s">
        <v>3999</v>
      </c>
      <c r="D3103" s="55" t="s">
        <v>2815</v>
      </c>
    </row>
    <row r="3104" spans="3:4" ht="15" customHeight="1" x14ac:dyDescent="0.25">
      <c r="C3104" s="52" t="s">
        <v>4000</v>
      </c>
      <c r="D3104" s="55" t="s">
        <v>3225</v>
      </c>
    </row>
    <row r="3105" spans="3:4" ht="15" customHeight="1" x14ac:dyDescent="0.25">
      <c r="C3105" s="52" t="s">
        <v>4001</v>
      </c>
      <c r="D3105" s="55" t="s">
        <v>3030</v>
      </c>
    </row>
    <row r="3106" spans="3:4" ht="15" customHeight="1" x14ac:dyDescent="0.25">
      <c r="C3106" s="52" t="s">
        <v>4002</v>
      </c>
      <c r="D3106" s="55" t="s">
        <v>2897</v>
      </c>
    </row>
    <row r="3107" spans="3:4" ht="15" customHeight="1" x14ac:dyDescent="0.25">
      <c r="C3107" s="52" t="s">
        <v>4003</v>
      </c>
      <c r="D3107" s="55" t="s">
        <v>2964</v>
      </c>
    </row>
    <row r="3108" spans="3:4" ht="15" customHeight="1" x14ac:dyDescent="0.25">
      <c r="C3108" s="52" t="s">
        <v>4004</v>
      </c>
      <c r="D3108" s="55" t="s">
        <v>3010</v>
      </c>
    </row>
    <row r="3109" spans="3:4" ht="15" customHeight="1" x14ac:dyDescent="0.25">
      <c r="C3109" s="52" t="s">
        <v>4005</v>
      </c>
      <c r="D3109" s="55" t="s">
        <v>2891</v>
      </c>
    </row>
    <row r="3110" spans="3:4" ht="15" customHeight="1" x14ac:dyDescent="0.25">
      <c r="C3110" s="52" t="s">
        <v>4006</v>
      </c>
      <c r="D3110" s="55" t="s">
        <v>2827</v>
      </c>
    </row>
    <row r="3111" spans="3:4" ht="15" customHeight="1" x14ac:dyDescent="0.25">
      <c r="C3111" s="52" t="s">
        <v>4007</v>
      </c>
      <c r="D3111" s="55" t="s">
        <v>2841</v>
      </c>
    </row>
    <row r="3112" spans="3:4" ht="15" customHeight="1" x14ac:dyDescent="0.25">
      <c r="C3112" s="52" t="s">
        <v>4008</v>
      </c>
      <c r="D3112" s="55" t="s">
        <v>2954</v>
      </c>
    </row>
    <row r="3113" spans="3:4" ht="15" customHeight="1" x14ac:dyDescent="0.25">
      <c r="C3113" s="52" t="s">
        <v>4009</v>
      </c>
      <c r="D3113" s="55" t="s">
        <v>2775</v>
      </c>
    </row>
    <row r="3114" spans="3:4" ht="15" customHeight="1" x14ac:dyDescent="0.25">
      <c r="C3114" s="52" t="s">
        <v>4010</v>
      </c>
      <c r="D3114" s="55" t="s">
        <v>2919</v>
      </c>
    </row>
    <row r="3115" spans="3:4" ht="15" customHeight="1" x14ac:dyDescent="0.25">
      <c r="C3115" s="52" t="s">
        <v>4011</v>
      </c>
      <c r="D3115" s="55" t="s">
        <v>3022</v>
      </c>
    </row>
    <row r="3116" spans="3:4" ht="15" customHeight="1" x14ac:dyDescent="0.25">
      <c r="C3116" s="52" t="s">
        <v>4012</v>
      </c>
      <c r="D3116" s="55" t="s">
        <v>3045</v>
      </c>
    </row>
    <row r="3117" spans="3:4" ht="15" customHeight="1" x14ac:dyDescent="0.25">
      <c r="C3117" s="52" t="s">
        <v>4013</v>
      </c>
      <c r="D3117" s="55" t="s">
        <v>2859</v>
      </c>
    </row>
    <row r="3118" spans="3:4" ht="15" customHeight="1" x14ac:dyDescent="0.25">
      <c r="C3118" s="52" t="s">
        <v>4014</v>
      </c>
      <c r="D3118" s="55" t="s">
        <v>2847</v>
      </c>
    </row>
    <row r="3119" spans="3:4" ht="15" customHeight="1" x14ac:dyDescent="0.25">
      <c r="C3119" s="52" t="s">
        <v>4015</v>
      </c>
      <c r="D3119" s="55" t="s">
        <v>2789</v>
      </c>
    </row>
    <row r="3120" spans="3:4" ht="15" customHeight="1" x14ac:dyDescent="0.25">
      <c r="C3120" s="52" t="s">
        <v>4016</v>
      </c>
      <c r="D3120" s="55" t="s">
        <v>2867</v>
      </c>
    </row>
    <row r="3121" spans="3:4" ht="15" customHeight="1" x14ac:dyDescent="0.25">
      <c r="C3121" s="52" t="s">
        <v>4017</v>
      </c>
      <c r="D3121" s="55" t="s">
        <v>3256</v>
      </c>
    </row>
    <row r="3122" spans="3:4" ht="15" customHeight="1" x14ac:dyDescent="0.25">
      <c r="C3122" s="52" t="s">
        <v>4018</v>
      </c>
      <c r="D3122" s="55" t="s">
        <v>3130</v>
      </c>
    </row>
    <row r="3123" spans="3:4" ht="15" customHeight="1" x14ac:dyDescent="0.25">
      <c r="C3123" s="52" t="s">
        <v>4019</v>
      </c>
      <c r="D3123" s="55" t="s">
        <v>2791</v>
      </c>
    </row>
    <row r="3124" spans="3:4" ht="15" customHeight="1" x14ac:dyDescent="0.25">
      <c r="C3124" s="52" t="s">
        <v>4020</v>
      </c>
      <c r="D3124" s="55" t="s">
        <v>2817</v>
      </c>
    </row>
    <row r="3125" spans="3:4" ht="15" customHeight="1" x14ac:dyDescent="0.25">
      <c r="C3125" s="52" t="s">
        <v>4021</v>
      </c>
      <c r="D3125" s="55" t="s">
        <v>2845</v>
      </c>
    </row>
    <row r="3126" spans="3:4" ht="15" customHeight="1" x14ac:dyDescent="0.25">
      <c r="C3126" s="52" t="s">
        <v>4022</v>
      </c>
      <c r="D3126" s="55" t="s">
        <v>2821</v>
      </c>
    </row>
    <row r="3127" spans="3:4" ht="15" customHeight="1" x14ac:dyDescent="0.25">
      <c r="C3127" s="52" t="s">
        <v>4023</v>
      </c>
      <c r="D3127" s="55" t="s">
        <v>2783</v>
      </c>
    </row>
    <row r="3128" spans="3:4" ht="15" customHeight="1" x14ac:dyDescent="0.25">
      <c r="C3128" s="52" t="s">
        <v>4024</v>
      </c>
      <c r="D3128" s="55" t="s">
        <v>3267</v>
      </c>
    </row>
    <row r="3129" spans="3:4" ht="15" customHeight="1" x14ac:dyDescent="0.25">
      <c r="C3129" s="52" t="s">
        <v>4025</v>
      </c>
      <c r="D3129" s="55" t="s">
        <v>2797</v>
      </c>
    </row>
    <row r="3130" spans="3:4" ht="15" customHeight="1" x14ac:dyDescent="0.25">
      <c r="C3130" s="52" t="s">
        <v>4026</v>
      </c>
      <c r="D3130" s="55" t="s">
        <v>3269</v>
      </c>
    </row>
    <row r="3131" spans="3:4" ht="15" customHeight="1" x14ac:dyDescent="0.25">
      <c r="C3131" s="52" t="s">
        <v>4027</v>
      </c>
      <c r="D3131" s="55" t="s">
        <v>2875</v>
      </c>
    </row>
    <row r="3132" spans="3:4" ht="15" customHeight="1" x14ac:dyDescent="0.25">
      <c r="C3132" s="52" t="s">
        <v>4028</v>
      </c>
      <c r="D3132" s="55" t="s">
        <v>2793</v>
      </c>
    </row>
    <row r="3133" spans="3:4" ht="15" customHeight="1" x14ac:dyDescent="0.25">
      <c r="C3133" s="52" t="s">
        <v>4029</v>
      </c>
      <c r="D3133" s="55" t="s">
        <v>2873</v>
      </c>
    </row>
    <row r="3134" spans="3:4" ht="15" customHeight="1" x14ac:dyDescent="0.25">
      <c r="C3134" s="52" t="s">
        <v>4030</v>
      </c>
      <c r="D3134" s="55" t="s">
        <v>3142</v>
      </c>
    </row>
    <row r="3135" spans="3:4" ht="15" customHeight="1" x14ac:dyDescent="0.25">
      <c r="C3135" s="52" t="s">
        <v>4031</v>
      </c>
      <c r="D3135" s="55" t="s">
        <v>3734</v>
      </c>
    </row>
    <row r="3136" spans="3:4" ht="15" customHeight="1" x14ac:dyDescent="0.25">
      <c r="C3136" s="52" t="s">
        <v>4032</v>
      </c>
      <c r="D3136" s="55" t="s">
        <v>4033</v>
      </c>
    </row>
    <row r="3137" spans="3:4" ht="15" customHeight="1" x14ac:dyDescent="0.25">
      <c r="C3137" s="52" t="s">
        <v>4034</v>
      </c>
      <c r="D3137" s="55" t="s">
        <v>3606</v>
      </c>
    </row>
    <row r="3138" spans="3:4" ht="15" customHeight="1" x14ac:dyDescent="0.25">
      <c r="C3138" s="52" t="s">
        <v>4035</v>
      </c>
      <c r="D3138" s="55" t="s">
        <v>3608</v>
      </c>
    </row>
    <row r="3139" spans="3:4" ht="15" customHeight="1" x14ac:dyDescent="0.25">
      <c r="C3139" s="52" t="s">
        <v>4036</v>
      </c>
      <c r="D3139" s="55" t="s">
        <v>3932</v>
      </c>
    </row>
    <row r="3140" spans="3:4" ht="15" customHeight="1" x14ac:dyDescent="0.25">
      <c r="C3140" s="52" t="s">
        <v>4037</v>
      </c>
      <c r="D3140" s="55" t="s">
        <v>4038</v>
      </c>
    </row>
    <row r="3141" spans="3:4" ht="15" customHeight="1" x14ac:dyDescent="0.25">
      <c r="C3141" s="52" t="s">
        <v>4039</v>
      </c>
      <c r="D3141" s="55" t="s">
        <v>4040</v>
      </c>
    </row>
    <row r="3142" spans="3:4" ht="15" customHeight="1" x14ac:dyDescent="0.25">
      <c r="C3142" s="52" t="s">
        <v>4041</v>
      </c>
      <c r="D3142" s="55" t="s">
        <v>4042</v>
      </c>
    </row>
    <row r="3143" spans="3:4" ht="15" customHeight="1" x14ac:dyDescent="0.25">
      <c r="C3143" s="52" t="s">
        <v>4043</v>
      </c>
      <c r="D3143" s="55" t="s">
        <v>4044</v>
      </c>
    </row>
    <row r="3144" spans="3:4" ht="15" customHeight="1" x14ac:dyDescent="0.25">
      <c r="C3144" s="52" t="s">
        <v>4045</v>
      </c>
      <c r="D3144" s="55" t="s">
        <v>4046</v>
      </c>
    </row>
    <row r="3145" spans="3:4" ht="15" customHeight="1" x14ac:dyDescent="0.25">
      <c r="C3145" s="52" t="s">
        <v>4047</v>
      </c>
      <c r="D3145" s="55" t="s">
        <v>4048</v>
      </c>
    </row>
    <row r="3146" spans="3:4" ht="15" customHeight="1" x14ac:dyDescent="0.25">
      <c r="C3146" s="52" t="s">
        <v>4049</v>
      </c>
      <c r="D3146" s="55" t="s">
        <v>4050</v>
      </c>
    </row>
    <row r="3147" spans="3:4" ht="15" customHeight="1" x14ac:dyDescent="0.25">
      <c r="C3147" s="52" t="s">
        <v>4051</v>
      </c>
      <c r="D3147" s="55" t="s">
        <v>4052</v>
      </c>
    </row>
    <row r="3148" spans="3:4" ht="15" customHeight="1" x14ac:dyDescent="0.25">
      <c r="C3148" s="52" t="s">
        <v>4053</v>
      </c>
      <c r="D3148" s="55" t="s">
        <v>3287</v>
      </c>
    </row>
    <row r="3149" spans="3:4" ht="15" customHeight="1" x14ac:dyDescent="0.25">
      <c r="C3149" s="52" t="s">
        <v>4054</v>
      </c>
      <c r="D3149" s="55" t="s">
        <v>4055</v>
      </c>
    </row>
    <row r="3150" spans="3:4" ht="15" customHeight="1" x14ac:dyDescent="0.25">
      <c r="C3150" s="52" t="s">
        <v>4056</v>
      </c>
      <c r="D3150" s="55" t="s">
        <v>4057</v>
      </c>
    </row>
    <row r="3151" spans="3:4" ht="15" customHeight="1" x14ac:dyDescent="0.25">
      <c r="C3151" s="52" t="s">
        <v>4058</v>
      </c>
      <c r="D3151" s="55" t="s">
        <v>4059</v>
      </c>
    </row>
    <row r="3152" spans="3:4" ht="15" customHeight="1" x14ac:dyDescent="0.25">
      <c r="C3152" s="52" t="s">
        <v>4060</v>
      </c>
      <c r="D3152" s="55" t="s">
        <v>4061</v>
      </c>
    </row>
    <row r="3153" spans="3:4" ht="15" customHeight="1" x14ac:dyDescent="0.25">
      <c r="C3153" s="52" t="s">
        <v>4062</v>
      </c>
      <c r="D3153" s="55" t="s">
        <v>4063</v>
      </c>
    </row>
    <row r="3154" spans="3:4" ht="15" customHeight="1" x14ac:dyDescent="0.25">
      <c r="C3154" s="52" t="s">
        <v>4064</v>
      </c>
      <c r="D3154" s="55" t="s">
        <v>4065</v>
      </c>
    </row>
    <row r="3155" spans="3:4" ht="15" customHeight="1" x14ac:dyDescent="0.25">
      <c r="C3155" s="52" t="s">
        <v>4066</v>
      </c>
      <c r="D3155" s="55" t="s">
        <v>4067</v>
      </c>
    </row>
    <row r="3156" spans="3:4" ht="15" customHeight="1" x14ac:dyDescent="0.25">
      <c r="C3156" s="52" t="s">
        <v>4068</v>
      </c>
      <c r="D3156" s="55" t="s">
        <v>2833</v>
      </c>
    </row>
    <row r="3157" spans="3:4" ht="15" customHeight="1" x14ac:dyDescent="0.25">
      <c r="C3157" s="52" t="s">
        <v>4069</v>
      </c>
      <c r="D3157" s="55" t="s">
        <v>3037</v>
      </c>
    </row>
    <row r="3158" spans="3:4" ht="15" customHeight="1" x14ac:dyDescent="0.25">
      <c r="C3158" s="52" t="s">
        <v>4070</v>
      </c>
      <c r="D3158" s="55" t="s">
        <v>458</v>
      </c>
    </row>
    <row r="3159" spans="3:4" ht="15" customHeight="1" x14ac:dyDescent="0.25">
      <c r="C3159" s="52" t="s">
        <v>4071</v>
      </c>
      <c r="D3159" s="55" t="s">
        <v>458</v>
      </c>
    </row>
    <row r="3160" spans="3:4" ht="15" customHeight="1" x14ac:dyDescent="0.25">
      <c r="C3160" s="52" t="s">
        <v>4072</v>
      </c>
      <c r="D3160" s="55" t="s">
        <v>461</v>
      </c>
    </row>
    <row r="3161" spans="3:4" ht="15" customHeight="1" x14ac:dyDescent="0.25">
      <c r="C3161" s="52" t="s">
        <v>4073</v>
      </c>
      <c r="D3161" s="55" t="s">
        <v>463</v>
      </c>
    </row>
    <row r="3162" spans="3:4" ht="15" customHeight="1" x14ac:dyDescent="0.25">
      <c r="C3162" s="52" t="s">
        <v>4074</v>
      </c>
      <c r="D3162" s="55" t="s">
        <v>465</v>
      </c>
    </row>
    <row r="3163" spans="3:4" ht="15" customHeight="1" x14ac:dyDescent="0.25">
      <c r="C3163" s="52" t="s">
        <v>4075</v>
      </c>
      <c r="D3163" s="55" t="s">
        <v>467</v>
      </c>
    </row>
    <row r="3164" spans="3:4" ht="15" customHeight="1" x14ac:dyDescent="0.25">
      <c r="C3164" s="52" t="s">
        <v>4076</v>
      </c>
      <c r="D3164" s="55" t="s">
        <v>469</v>
      </c>
    </row>
    <row r="3165" spans="3:4" ht="15" customHeight="1" x14ac:dyDescent="0.25">
      <c r="C3165" s="52" t="s">
        <v>4077</v>
      </c>
      <c r="D3165" s="55" t="s">
        <v>471</v>
      </c>
    </row>
    <row r="3166" spans="3:4" ht="15" customHeight="1" x14ac:dyDescent="0.25">
      <c r="C3166" s="52" t="s">
        <v>4078</v>
      </c>
      <c r="D3166" s="55" t="s">
        <v>473</v>
      </c>
    </row>
    <row r="3167" spans="3:4" ht="15" customHeight="1" x14ac:dyDescent="0.25">
      <c r="C3167" s="52" t="s">
        <v>4079</v>
      </c>
      <c r="D3167" s="55" t="s">
        <v>473</v>
      </c>
    </row>
    <row r="3168" spans="3:4" ht="15" customHeight="1" x14ac:dyDescent="0.25">
      <c r="C3168" s="52" t="s">
        <v>4080</v>
      </c>
      <c r="D3168" s="55" t="s">
        <v>34</v>
      </c>
    </row>
    <row r="3169" spans="3:4" ht="15" customHeight="1" x14ac:dyDescent="0.25">
      <c r="C3169" s="52" t="s">
        <v>4081</v>
      </c>
      <c r="D3169" s="55" t="s">
        <v>34</v>
      </c>
    </row>
    <row r="3170" spans="3:4" ht="15" customHeight="1" x14ac:dyDescent="0.25">
      <c r="C3170" s="52" t="s">
        <v>4082</v>
      </c>
      <c r="D3170" s="55" t="s">
        <v>2799</v>
      </c>
    </row>
    <row r="3171" spans="3:4" ht="15" customHeight="1" x14ac:dyDescent="0.25">
      <c r="C3171" s="52" t="s">
        <v>4083</v>
      </c>
      <c r="D3171" s="55" t="s">
        <v>2811</v>
      </c>
    </row>
    <row r="3172" spans="3:4" ht="15" customHeight="1" x14ac:dyDescent="0.25">
      <c r="C3172" s="52" t="s">
        <v>4084</v>
      </c>
      <c r="D3172" s="55" t="s">
        <v>2787</v>
      </c>
    </row>
    <row r="3173" spans="3:4" ht="15" customHeight="1" x14ac:dyDescent="0.25">
      <c r="C3173" s="52" t="s">
        <v>4085</v>
      </c>
      <c r="D3173" s="55" t="s">
        <v>2805</v>
      </c>
    </row>
    <row r="3174" spans="3:4" ht="15" customHeight="1" x14ac:dyDescent="0.25">
      <c r="C3174" s="52" t="s">
        <v>4086</v>
      </c>
      <c r="D3174" s="55" t="s">
        <v>3012</v>
      </c>
    </row>
    <row r="3175" spans="3:4" ht="15" customHeight="1" x14ac:dyDescent="0.25">
      <c r="C3175" s="52" t="s">
        <v>4087</v>
      </c>
      <c r="D3175" s="55" t="s">
        <v>2929</v>
      </c>
    </row>
    <row r="3176" spans="3:4" ht="15" customHeight="1" x14ac:dyDescent="0.25">
      <c r="C3176" s="52" t="s">
        <v>4088</v>
      </c>
      <c r="D3176" s="55" t="s">
        <v>2967</v>
      </c>
    </row>
    <row r="3177" spans="3:4" ht="15" customHeight="1" x14ac:dyDescent="0.25">
      <c r="C3177" s="52" t="s">
        <v>4089</v>
      </c>
      <c r="D3177" s="55" t="s">
        <v>2861</v>
      </c>
    </row>
    <row r="3178" spans="3:4" ht="15" customHeight="1" x14ac:dyDescent="0.25">
      <c r="C3178" s="52" t="s">
        <v>4090</v>
      </c>
      <c r="D3178" s="55" t="s">
        <v>2885</v>
      </c>
    </row>
    <row r="3179" spans="3:4" ht="15" customHeight="1" x14ac:dyDescent="0.25">
      <c r="C3179" s="52" t="s">
        <v>4091</v>
      </c>
      <c r="D3179" s="55" t="s">
        <v>2819</v>
      </c>
    </row>
    <row r="3180" spans="3:4" ht="15" customHeight="1" x14ac:dyDescent="0.25">
      <c r="C3180" s="52" t="s">
        <v>4092</v>
      </c>
      <c r="D3180" s="55" t="s">
        <v>2779</v>
      </c>
    </row>
    <row r="3181" spans="3:4" ht="15" customHeight="1" x14ac:dyDescent="0.25">
      <c r="C3181" s="52" t="s">
        <v>4093</v>
      </c>
      <c r="D3181" s="55" t="s">
        <v>2831</v>
      </c>
    </row>
    <row r="3182" spans="3:4" ht="15" customHeight="1" x14ac:dyDescent="0.25">
      <c r="C3182" s="52" t="s">
        <v>4094</v>
      </c>
      <c r="D3182" s="55" t="s">
        <v>3043</v>
      </c>
    </row>
    <row r="3183" spans="3:4" ht="15" customHeight="1" x14ac:dyDescent="0.25">
      <c r="C3183" s="52" t="s">
        <v>4095</v>
      </c>
      <c r="D3183" s="55" t="s">
        <v>3435</v>
      </c>
    </row>
    <row r="3184" spans="3:4" ht="15" customHeight="1" x14ac:dyDescent="0.25">
      <c r="C3184" s="52" t="s">
        <v>4096</v>
      </c>
      <c r="D3184" s="55" t="s">
        <v>3203</v>
      </c>
    </row>
    <row r="3185" spans="3:4" ht="15" customHeight="1" x14ac:dyDescent="0.25">
      <c r="C3185" s="52" t="s">
        <v>4097</v>
      </c>
      <c r="D3185" s="55" t="s">
        <v>3001</v>
      </c>
    </row>
    <row r="3186" spans="3:4" ht="15" customHeight="1" x14ac:dyDescent="0.25">
      <c r="C3186" s="52" t="s">
        <v>4098</v>
      </c>
      <c r="D3186" s="55" t="s">
        <v>2931</v>
      </c>
    </row>
    <row r="3187" spans="3:4" ht="15" customHeight="1" x14ac:dyDescent="0.25">
      <c r="C3187" s="52" t="s">
        <v>4099</v>
      </c>
      <c r="D3187" s="55" t="s">
        <v>3440</v>
      </c>
    </row>
    <row r="3188" spans="3:4" ht="15" customHeight="1" x14ac:dyDescent="0.25">
      <c r="C3188" s="52" t="s">
        <v>4100</v>
      </c>
      <c r="D3188" s="55" t="s">
        <v>3210</v>
      </c>
    </row>
    <row r="3189" spans="3:4" ht="15" customHeight="1" x14ac:dyDescent="0.25">
      <c r="C3189" s="52" t="s">
        <v>4101</v>
      </c>
      <c r="D3189" s="55" t="s">
        <v>2835</v>
      </c>
    </row>
    <row r="3190" spans="3:4" ht="15" customHeight="1" x14ac:dyDescent="0.25">
      <c r="C3190" s="52" t="s">
        <v>4102</v>
      </c>
      <c r="D3190" s="55" t="s">
        <v>2980</v>
      </c>
    </row>
    <row r="3191" spans="3:4" ht="15" customHeight="1" x14ac:dyDescent="0.25">
      <c r="C3191" s="52" t="s">
        <v>4103</v>
      </c>
      <c r="D3191" s="55" t="s">
        <v>2989</v>
      </c>
    </row>
    <row r="3192" spans="3:4" ht="15" customHeight="1" x14ac:dyDescent="0.25">
      <c r="C3192" s="52" t="s">
        <v>4104</v>
      </c>
      <c r="D3192" s="55" t="s">
        <v>2781</v>
      </c>
    </row>
    <row r="3193" spans="3:4" ht="15" customHeight="1" x14ac:dyDescent="0.25">
      <c r="C3193" s="52" t="s">
        <v>4105</v>
      </c>
      <c r="D3193" s="55" t="s">
        <v>2877</v>
      </c>
    </row>
    <row r="3194" spans="3:4" ht="15" customHeight="1" x14ac:dyDescent="0.25">
      <c r="C3194" s="52" t="s">
        <v>4106</v>
      </c>
      <c r="D3194" s="55" t="s">
        <v>2771</v>
      </c>
    </row>
    <row r="3195" spans="3:4" ht="15" customHeight="1" x14ac:dyDescent="0.25">
      <c r="C3195" s="52" t="s">
        <v>4107</v>
      </c>
      <c r="D3195" s="55" t="s">
        <v>2815</v>
      </c>
    </row>
    <row r="3196" spans="3:4" ht="15" customHeight="1" x14ac:dyDescent="0.25">
      <c r="C3196" s="52" t="s">
        <v>4108</v>
      </c>
      <c r="D3196" s="55" t="s">
        <v>3446</v>
      </c>
    </row>
    <row r="3197" spans="3:4" ht="15" customHeight="1" x14ac:dyDescent="0.25">
      <c r="C3197" s="52" t="s">
        <v>4109</v>
      </c>
      <c r="D3197" s="55" t="s">
        <v>3225</v>
      </c>
    </row>
    <row r="3198" spans="3:4" ht="15" customHeight="1" x14ac:dyDescent="0.25">
      <c r="C3198" s="52" t="s">
        <v>4110</v>
      </c>
      <c r="D3198" s="55" t="s">
        <v>3030</v>
      </c>
    </row>
    <row r="3199" spans="3:4" ht="15" customHeight="1" x14ac:dyDescent="0.25">
      <c r="C3199" s="52" t="s">
        <v>4111</v>
      </c>
      <c r="D3199" s="55" t="s">
        <v>2897</v>
      </c>
    </row>
    <row r="3200" spans="3:4" ht="15" customHeight="1" x14ac:dyDescent="0.25">
      <c r="C3200" s="52" t="s">
        <v>4112</v>
      </c>
      <c r="D3200" s="55" t="s">
        <v>2907</v>
      </c>
    </row>
    <row r="3201" spans="3:4" ht="15" customHeight="1" x14ac:dyDescent="0.25">
      <c r="C3201" s="52" t="s">
        <v>4113</v>
      </c>
      <c r="D3201" s="55" t="s">
        <v>2964</v>
      </c>
    </row>
    <row r="3202" spans="3:4" ht="15" customHeight="1" x14ac:dyDescent="0.25">
      <c r="C3202" s="52" t="s">
        <v>4114</v>
      </c>
      <c r="D3202" s="55" t="s">
        <v>3144</v>
      </c>
    </row>
    <row r="3203" spans="3:4" ht="15" customHeight="1" x14ac:dyDescent="0.25">
      <c r="C3203" s="52" t="s">
        <v>4115</v>
      </c>
      <c r="D3203" s="55" t="s">
        <v>3010</v>
      </c>
    </row>
    <row r="3204" spans="3:4" ht="15" customHeight="1" x14ac:dyDescent="0.25">
      <c r="C3204" s="52" t="s">
        <v>4116</v>
      </c>
      <c r="D3204" s="55" t="s">
        <v>2857</v>
      </c>
    </row>
    <row r="3205" spans="3:4" ht="15" customHeight="1" x14ac:dyDescent="0.25">
      <c r="C3205" s="52" t="s">
        <v>4117</v>
      </c>
      <c r="D3205" s="55" t="s">
        <v>2827</v>
      </c>
    </row>
    <row r="3206" spans="3:4" ht="15" customHeight="1" x14ac:dyDescent="0.25">
      <c r="C3206" s="52" t="s">
        <v>4118</v>
      </c>
      <c r="D3206" s="55" t="s">
        <v>3455</v>
      </c>
    </row>
    <row r="3207" spans="3:4" ht="15" customHeight="1" x14ac:dyDescent="0.25">
      <c r="C3207" s="52" t="s">
        <v>4119</v>
      </c>
      <c r="D3207" s="55" t="s">
        <v>3337</v>
      </c>
    </row>
    <row r="3208" spans="3:4" ht="15" customHeight="1" x14ac:dyDescent="0.25">
      <c r="C3208" s="52" t="s">
        <v>4120</v>
      </c>
      <c r="D3208" s="55" t="s">
        <v>3061</v>
      </c>
    </row>
    <row r="3209" spans="3:4" ht="15" customHeight="1" x14ac:dyDescent="0.25">
      <c r="C3209" s="52" t="s">
        <v>4121</v>
      </c>
      <c r="D3209" s="55" t="s">
        <v>2972</v>
      </c>
    </row>
    <row r="3210" spans="3:4" ht="15" customHeight="1" x14ac:dyDescent="0.25">
      <c r="C3210" s="52" t="s">
        <v>4122</v>
      </c>
      <c r="D3210" s="55" t="s">
        <v>2841</v>
      </c>
    </row>
    <row r="3211" spans="3:4" ht="15" customHeight="1" x14ac:dyDescent="0.25">
      <c r="C3211" s="52" t="s">
        <v>4123</v>
      </c>
      <c r="D3211" s="55" t="s">
        <v>2954</v>
      </c>
    </row>
    <row r="3212" spans="3:4" ht="15" customHeight="1" x14ac:dyDescent="0.25">
      <c r="C3212" s="52" t="s">
        <v>4124</v>
      </c>
      <c r="D3212" s="55" t="s">
        <v>2775</v>
      </c>
    </row>
    <row r="3213" spans="3:4" ht="15" customHeight="1" x14ac:dyDescent="0.25">
      <c r="C3213" s="52" t="s">
        <v>4125</v>
      </c>
      <c r="D3213" s="55" t="s">
        <v>2925</v>
      </c>
    </row>
    <row r="3214" spans="3:4" ht="15" customHeight="1" x14ac:dyDescent="0.25">
      <c r="C3214" s="52" t="s">
        <v>4126</v>
      </c>
      <c r="D3214" s="55" t="s">
        <v>2795</v>
      </c>
    </row>
    <row r="3215" spans="3:4" ht="15" customHeight="1" x14ac:dyDescent="0.25">
      <c r="C3215" s="52" t="s">
        <v>4127</v>
      </c>
      <c r="D3215" s="55" t="s">
        <v>3022</v>
      </c>
    </row>
    <row r="3216" spans="3:4" ht="15" customHeight="1" x14ac:dyDescent="0.25">
      <c r="C3216" s="52" t="s">
        <v>4128</v>
      </c>
      <c r="D3216" s="55" t="s">
        <v>2961</v>
      </c>
    </row>
    <row r="3217" spans="3:4" ht="15" customHeight="1" x14ac:dyDescent="0.25">
      <c r="C3217" s="52" t="s">
        <v>4129</v>
      </c>
      <c r="D3217" s="55" t="s">
        <v>3045</v>
      </c>
    </row>
    <row r="3218" spans="3:4" ht="15" customHeight="1" x14ac:dyDescent="0.25">
      <c r="C3218" s="52" t="s">
        <v>4130</v>
      </c>
      <c r="D3218" s="55" t="s">
        <v>3468</v>
      </c>
    </row>
    <row r="3219" spans="3:4" ht="15" customHeight="1" x14ac:dyDescent="0.25">
      <c r="C3219" s="52" t="s">
        <v>4131</v>
      </c>
      <c r="D3219" s="55" t="s">
        <v>2847</v>
      </c>
    </row>
    <row r="3220" spans="3:4" ht="15" customHeight="1" x14ac:dyDescent="0.25">
      <c r="C3220" s="52" t="s">
        <v>4132</v>
      </c>
      <c r="D3220" s="55" t="s">
        <v>2789</v>
      </c>
    </row>
    <row r="3221" spans="3:4" ht="15" customHeight="1" x14ac:dyDescent="0.25">
      <c r="C3221" s="52" t="s">
        <v>4133</v>
      </c>
      <c r="D3221" s="55" t="s">
        <v>2867</v>
      </c>
    </row>
    <row r="3222" spans="3:4" ht="15" customHeight="1" x14ac:dyDescent="0.25">
      <c r="C3222" s="52" t="s">
        <v>4134</v>
      </c>
      <c r="D3222" s="55" t="s">
        <v>3256</v>
      </c>
    </row>
    <row r="3223" spans="3:4" ht="15" customHeight="1" x14ac:dyDescent="0.25">
      <c r="C3223" s="52" t="s">
        <v>4135</v>
      </c>
      <c r="D3223" s="55" t="s">
        <v>3130</v>
      </c>
    </row>
    <row r="3224" spans="3:4" ht="15" customHeight="1" x14ac:dyDescent="0.25">
      <c r="C3224" s="52" t="s">
        <v>4136</v>
      </c>
      <c r="D3224" s="55" t="s">
        <v>2791</v>
      </c>
    </row>
    <row r="3225" spans="3:4" ht="15" customHeight="1" x14ac:dyDescent="0.25">
      <c r="C3225" s="52" t="s">
        <v>4137</v>
      </c>
      <c r="D3225" s="55" t="s">
        <v>2817</v>
      </c>
    </row>
    <row r="3226" spans="3:4" ht="15" customHeight="1" x14ac:dyDescent="0.25">
      <c r="C3226" s="52" t="s">
        <v>4138</v>
      </c>
      <c r="D3226" s="55" t="s">
        <v>3473</v>
      </c>
    </row>
    <row r="3227" spans="3:4" ht="15" customHeight="1" x14ac:dyDescent="0.25">
      <c r="C3227" s="52" t="s">
        <v>4139</v>
      </c>
      <c r="D3227" s="55" t="s">
        <v>2783</v>
      </c>
    </row>
    <row r="3228" spans="3:4" ht="15" customHeight="1" x14ac:dyDescent="0.25">
      <c r="C3228" s="52" t="s">
        <v>4140</v>
      </c>
      <c r="D3228" s="55" t="s">
        <v>3269</v>
      </c>
    </row>
    <row r="3229" spans="3:4" ht="15" customHeight="1" x14ac:dyDescent="0.25">
      <c r="C3229" s="52" t="s">
        <v>4141</v>
      </c>
      <c r="D3229" s="55" t="s">
        <v>2875</v>
      </c>
    </row>
    <row r="3230" spans="3:4" ht="15" customHeight="1" x14ac:dyDescent="0.25">
      <c r="C3230" s="52" t="s">
        <v>4142</v>
      </c>
      <c r="D3230" s="55" t="s">
        <v>2873</v>
      </c>
    </row>
    <row r="3231" spans="3:4" ht="15" customHeight="1" x14ac:dyDescent="0.25">
      <c r="C3231" s="52" t="s">
        <v>4143</v>
      </c>
      <c r="D3231" s="55" t="s">
        <v>4144</v>
      </c>
    </row>
    <row r="3232" spans="3:4" ht="15" customHeight="1" x14ac:dyDescent="0.25">
      <c r="C3232" s="52" t="s">
        <v>4145</v>
      </c>
      <c r="D3232" s="55" t="s">
        <v>2825</v>
      </c>
    </row>
    <row r="3233" spans="3:4" ht="15" customHeight="1" x14ac:dyDescent="0.25">
      <c r="C3233" s="52" t="s">
        <v>4146</v>
      </c>
      <c r="D3233" s="55" t="s">
        <v>4147</v>
      </c>
    </row>
    <row r="3234" spans="3:4" ht="15" customHeight="1" x14ac:dyDescent="0.25">
      <c r="C3234" s="52" t="s">
        <v>4148</v>
      </c>
      <c r="D3234" s="55" t="s">
        <v>4033</v>
      </c>
    </row>
    <row r="3235" spans="3:4" ht="15" customHeight="1" x14ac:dyDescent="0.25">
      <c r="C3235" s="52" t="s">
        <v>4149</v>
      </c>
      <c r="D3235" s="55" t="s">
        <v>3039</v>
      </c>
    </row>
    <row r="3236" spans="3:4" ht="15" customHeight="1" x14ac:dyDescent="0.25">
      <c r="C3236" s="52" t="s">
        <v>4150</v>
      </c>
      <c r="D3236" s="55" t="s">
        <v>4151</v>
      </c>
    </row>
    <row r="3237" spans="3:4" ht="15" customHeight="1" x14ac:dyDescent="0.25">
      <c r="C3237" s="52" t="s">
        <v>4152</v>
      </c>
      <c r="D3237" s="55" t="s">
        <v>2863</v>
      </c>
    </row>
    <row r="3238" spans="3:4" ht="15" customHeight="1" x14ac:dyDescent="0.25">
      <c r="C3238" s="52" t="s">
        <v>4153</v>
      </c>
      <c r="D3238" s="55" t="s">
        <v>4154</v>
      </c>
    </row>
    <row r="3239" spans="3:4" ht="15" customHeight="1" x14ac:dyDescent="0.25">
      <c r="C3239" s="52" t="s">
        <v>4155</v>
      </c>
      <c r="D3239" s="55" t="s">
        <v>3932</v>
      </c>
    </row>
    <row r="3240" spans="3:4" ht="15" customHeight="1" x14ac:dyDescent="0.25">
      <c r="C3240" s="52" t="s">
        <v>4156</v>
      </c>
      <c r="D3240" s="55" t="s">
        <v>4157</v>
      </c>
    </row>
    <row r="3241" spans="3:4" ht="15" customHeight="1" x14ac:dyDescent="0.25">
      <c r="C3241" s="52" t="s">
        <v>4158</v>
      </c>
      <c r="D3241" s="55" t="s">
        <v>3168</v>
      </c>
    </row>
    <row r="3242" spans="3:4" ht="15" customHeight="1" x14ac:dyDescent="0.25">
      <c r="C3242" s="52" t="s">
        <v>4159</v>
      </c>
      <c r="D3242" s="55" t="s">
        <v>2923</v>
      </c>
    </row>
    <row r="3243" spans="3:4" ht="15" customHeight="1" x14ac:dyDescent="0.25">
      <c r="C3243" s="52" t="s">
        <v>4160</v>
      </c>
      <c r="D3243" s="55" t="s">
        <v>4161</v>
      </c>
    </row>
    <row r="3244" spans="3:4" ht="15" customHeight="1" x14ac:dyDescent="0.25">
      <c r="C3244" s="52" t="s">
        <v>4162</v>
      </c>
      <c r="D3244" s="55" t="s">
        <v>3620</v>
      </c>
    </row>
    <row r="3245" spans="3:4" ht="15" customHeight="1" x14ac:dyDescent="0.25">
      <c r="C3245" s="52" t="s">
        <v>4163</v>
      </c>
      <c r="D3245" s="55" t="s">
        <v>4164</v>
      </c>
    </row>
    <row r="3246" spans="3:4" ht="15" customHeight="1" x14ac:dyDescent="0.25">
      <c r="C3246" s="52" t="s">
        <v>4165</v>
      </c>
      <c r="D3246" s="55" t="s">
        <v>4166</v>
      </c>
    </row>
    <row r="3247" spans="3:4" ht="15" customHeight="1" x14ac:dyDescent="0.25">
      <c r="C3247" s="52" t="s">
        <v>4167</v>
      </c>
      <c r="D3247" s="55" t="s">
        <v>3020</v>
      </c>
    </row>
    <row r="3248" spans="3:4" ht="15" customHeight="1" x14ac:dyDescent="0.25">
      <c r="C3248" s="52" t="s">
        <v>4168</v>
      </c>
      <c r="D3248" s="55" t="s">
        <v>3639</v>
      </c>
    </row>
    <row r="3249" spans="3:4" ht="15" customHeight="1" x14ac:dyDescent="0.25">
      <c r="C3249" s="52" t="s">
        <v>4169</v>
      </c>
      <c r="D3249" s="55" t="s">
        <v>2851</v>
      </c>
    </row>
    <row r="3250" spans="3:4" ht="15" customHeight="1" x14ac:dyDescent="0.25">
      <c r="C3250" s="52" t="s">
        <v>4170</v>
      </c>
      <c r="D3250" s="55" t="s">
        <v>2833</v>
      </c>
    </row>
    <row r="3251" spans="3:4" ht="15" customHeight="1" x14ac:dyDescent="0.25">
      <c r="C3251" s="52" t="s">
        <v>4171</v>
      </c>
      <c r="D3251" s="55" t="s">
        <v>2871</v>
      </c>
    </row>
    <row r="3252" spans="3:4" ht="15" customHeight="1" x14ac:dyDescent="0.25">
      <c r="C3252" s="52" t="s">
        <v>4172</v>
      </c>
      <c r="D3252" s="55" t="s">
        <v>2887</v>
      </c>
    </row>
    <row r="3253" spans="3:4" ht="15" customHeight="1" x14ac:dyDescent="0.25">
      <c r="C3253" s="52" t="s">
        <v>4173</v>
      </c>
      <c r="D3253" s="55" t="s">
        <v>4174</v>
      </c>
    </row>
    <row r="3254" spans="3:4" ht="15" customHeight="1" x14ac:dyDescent="0.25">
      <c r="C3254" s="52" t="s">
        <v>4175</v>
      </c>
      <c r="D3254" s="55" t="s">
        <v>458</v>
      </c>
    </row>
    <row r="3255" spans="3:4" ht="15" customHeight="1" x14ac:dyDescent="0.25">
      <c r="C3255" s="52" t="s">
        <v>4176</v>
      </c>
      <c r="D3255" s="55" t="s">
        <v>458</v>
      </c>
    </row>
    <row r="3256" spans="3:4" ht="15" customHeight="1" x14ac:dyDescent="0.25">
      <c r="C3256" s="52" t="s">
        <v>4177</v>
      </c>
      <c r="D3256" s="55" t="s">
        <v>461</v>
      </c>
    </row>
    <row r="3257" spans="3:4" ht="15" customHeight="1" x14ac:dyDescent="0.25">
      <c r="C3257" s="52" t="s">
        <v>4178</v>
      </c>
      <c r="D3257" s="55" t="s">
        <v>463</v>
      </c>
    </row>
    <row r="3258" spans="3:4" ht="15" customHeight="1" x14ac:dyDescent="0.25">
      <c r="C3258" s="52" t="s">
        <v>4179</v>
      </c>
      <c r="D3258" s="55" t="s">
        <v>465</v>
      </c>
    </row>
    <row r="3259" spans="3:4" ht="15" customHeight="1" x14ac:dyDescent="0.25">
      <c r="C3259" s="52" t="s">
        <v>4180</v>
      </c>
      <c r="D3259" s="55" t="s">
        <v>467</v>
      </c>
    </row>
    <row r="3260" spans="3:4" ht="15" customHeight="1" x14ac:dyDescent="0.25">
      <c r="C3260" s="52" t="s">
        <v>4181</v>
      </c>
      <c r="D3260" s="55" t="s">
        <v>469</v>
      </c>
    </row>
    <row r="3261" spans="3:4" ht="15" customHeight="1" x14ac:dyDescent="0.25">
      <c r="C3261" s="52" t="s">
        <v>4182</v>
      </c>
      <c r="D3261" s="55" t="s">
        <v>471</v>
      </c>
    </row>
    <row r="3262" spans="3:4" ht="15" customHeight="1" x14ac:dyDescent="0.25">
      <c r="C3262" s="52" t="s">
        <v>4183</v>
      </c>
      <c r="D3262" s="55" t="s">
        <v>473</v>
      </c>
    </row>
    <row r="3263" spans="3:4" ht="15" customHeight="1" x14ac:dyDescent="0.25">
      <c r="C3263" s="52" t="s">
        <v>4184</v>
      </c>
      <c r="D3263" s="55" t="s">
        <v>473</v>
      </c>
    </row>
    <row r="3264" spans="3:4" ht="15" customHeight="1" x14ac:dyDescent="0.25">
      <c r="C3264" s="52" t="s">
        <v>4185</v>
      </c>
      <c r="D3264" s="55" t="s">
        <v>34</v>
      </c>
    </row>
    <row r="3265" spans="3:4" ht="15" customHeight="1" x14ac:dyDescent="0.25">
      <c r="C3265" s="52" t="s">
        <v>4186</v>
      </c>
      <c r="D3265" s="55" t="s">
        <v>34</v>
      </c>
    </row>
    <row r="3266" spans="3:4" ht="15" customHeight="1" x14ac:dyDescent="0.25">
      <c r="C3266" s="52" t="s">
        <v>4187</v>
      </c>
      <c r="D3266" s="55" t="s">
        <v>2799</v>
      </c>
    </row>
    <row r="3267" spans="3:4" ht="15" customHeight="1" x14ac:dyDescent="0.25">
      <c r="C3267" s="52" t="s">
        <v>4188</v>
      </c>
      <c r="D3267" s="55" t="s">
        <v>2811</v>
      </c>
    </row>
    <row r="3268" spans="3:4" ht="15" customHeight="1" x14ac:dyDescent="0.25">
      <c r="C3268" s="52" t="s">
        <v>4189</v>
      </c>
      <c r="D3268" s="55" t="s">
        <v>2787</v>
      </c>
    </row>
    <row r="3269" spans="3:4" ht="15" customHeight="1" x14ac:dyDescent="0.25">
      <c r="C3269" s="52" t="s">
        <v>4190</v>
      </c>
      <c r="D3269" s="55" t="s">
        <v>2855</v>
      </c>
    </row>
    <row r="3270" spans="3:4" ht="15" customHeight="1" x14ac:dyDescent="0.25">
      <c r="C3270" s="52" t="s">
        <v>4191</v>
      </c>
      <c r="D3270" s="55" t="s">
        <v>2909</v>
      </c>
    </row>
    <row r="3271" spans="3:4" ht="15" customHeight="1" x14ac:dyDescent="0.25">
      <c r="C3271" s="52" t="s">
        <v>4192</v>
      </c>
      <c r="D3271" s="55" t="s">
        <v>2805</v>
      </c>
    </row>
    <row r="3272" spans="3:4" ht="15" customHeight="1" x14ac:dyDescent="0.25">
      <c r="C3272" s="52" t="s">
        <v>4193</v>
      </c>
      <c r="D3272" s="55" t="s">
        <v>3012</v>
      </c>
    </row>
    <row r="3273" spans="3:4" ht="15" customHeight="1" x14ac:dyDescent="0.25">
      <c r="C3273" s="52" t="s">
        <v>4194</v>
      </c>
      <c r="D3273" s="55" t="s">
        <v>3056</v>
      </c>
    </row>
    <row r="3274" spans="3:4" ht="15" customHeight="1" x14ac:dyDescent="0.25">
      <c r="C3274" s="52" t="s">
        <v>4195</v>
      </c>
      <c r="D3274" s="55" t="s">
        <v>3490</v>
      </c>
    </row>
    <row r="3275" spans="3:4" ht="15" customHeight="1" x14ac:dyDescent="0.25">
      <c r="C3275" s="52" t="s">
        <v>4196</v>
      </c>
      <c r="D3275" s="55" t="s">
        <v>2879</v>
      </c>
    </row>
    <row r="3276" spans="3:4" ht="15" customHeight="1" x14ac:dyDescent="0.25">
      <c r="C3276" s="52" t="s">
        <v>4197</v>
      </c>
      <c r="D3276" s="55" t="s">
        <v>2952</v>
      </c>
    </row>
    <row r="3277" spans="3:4" ht="15" customHeight="1" x14ac:dyDescent="0.25">
      <c r="C3277" s="52" t="s">
        <v>4198</v>
      </c>
      <c r="D3277" s="55" t="s">
        <v>2777</v>
      </c>
    </row>
    <row r="3278" spans="3:4" ht="15" customHeight="1" x14ac:dyDescent="0.25">
      <c r="C3278" s="52" t="s">
        <v>4199</v>
      </c>
      <c r="D3278" s="56" t="s">
        <v>2885</v>
      </c>
    </row>
    <row r="3279" spans="3:4" ht="15" customHeight="1" x14ac:dyDescent="0.25">
      <c r="C3279" s="52" t="s">
        <v>4200</v>
      </c>
      <c r="D3279" s="56" t="s">
        <v>2819</v>
      </c>
    </row>
    <row r="3280" spans="3:4" ht="15" customHeight="1" x14ac:dyDescent="0.25">
      <c r="C3280" s="52" t="s">
        <v>4201</v>
      </c>
      <c r="D3280" s="56" t="s">
        <v>2779</v>
      </c>
    </row>
    <row r="3281" spans="3:4" ht="15" customHeight="1" x14ac:dyDescent="0.25">
      <c r="C3281" s="52" t="s">
        <v>4202</v>
      </c>
      <c r="D3281" s="56" t="s">
        <v>2809</v>
      </c>
    </row>
    <row r="3282" spans="3:4" ht="15" customHeight="1" x14ac:dyDescent="0.25">
      <c r="C3282" s="52" t="s">
        <v>4203</v>
      </c>
      <c r="D3282" s="56" t="s">
        <v>3435</v>
      </c>
    </row>
    <row r="3283" spans="3:4" ht="15" customHeight="1" x14ac:dyDescent="0.25">
      <c r="C3283" s="52" t="s">
        <v>4204</v>
      </c>
      <c r="D3283" s="56" t="s">
        <v>2950</v>
      </c>
    </row>
    <row r="3284" spans="3:4" ht="15" customHeight="1" x14ac:dyDescent="0.25">
      <c r="C3284" s="52" t="s">
        <v>4205</v>
      </c>
      <c r="D3284" s="56" t="s">
        <v>2803</v>
      </c>
    </row>
    <row r="3285" spans="3:4" ht="15" customHeight="1" x14ac:dyDescent="0.25">
      <c r="C3285" s="52" t="s">
        <v>4206</v>
      </c>
      <c r="D3285" s="56" t="s">
        <v>2773</v>
      </c>
    </row>
    <row r="3286" spans="3:4" ht="15" customHeight="1" x14ac:dyDescent="0.25">
      <c r="C3286" s="52" t="s">
        <v>4207</v>
      </c>
      <c r="D3286" s="56" t="s">
        <v>3440</v>
      </c>
    </row>
    <row r="3287" spans="3:4" ht="15" customHeight="1" x14ac:dyDescent="0.25">
      <c r="C3287" s="52" t="s">
        <v>4208</v>
      </c>
      <c r="D3287" s="56" t="s">
        <v>2881</v>
      </c>
    </row>
    <row r="3288" spans="3:4" ht="15" customHeight="1" x14ac:dyDescent="0.25">
      <c r="C3288" s="52" t="s">
        <v>4209</v>
      </c>
      <c r="D3288" s="56" t="s">
        <v>3210</v>
      </c>
    </row>
    <row r="3289" spans="3:4" ht="15" customHeight="1" x14ac:dyDescent="0.25">
      <c r="C3289" s="52" t="s">
        <v>4210</v>
      </c>
      <c r="D3289" s="56" t="s">
        <v>2835</v>
      </c>
    </row>
    <row r="3290" spans="3:4" ht="15" customHeight="1" x14ac:dyDescent="0.25">
      <c r="C3290" s="52" t="s">
        <v>4211</v>
      </c>
      <c r="D3290" s="56" t="s">
        <v>3058</v>
      </c>
    </row>
    <row r="3291" spans="3:4" ht="15" customHeight="1" x14ac:dyDescent="0.25">
      <c r="C3291" s="52" t="s">
        <v>4212</v>
      </c>
      <c r="D3291" s="56" t="s">
        <v>2849</v>
      </c>
    </row>
    <row r="3292" spans="3:4" ht="15" customHeight="1" x14ac:dyDescent="0.25">
      <c r="C3292" s="52" t="s">
        <v>4213</v>
      </c>
      <c r="D3292" s="56" t="s">
        <v>2807</v>
      </c>
    </row>
    <row r="3293" spans="3:4" ht="15" customHeight="1" x14ac:dyDescent="0.25">
      <c r="C3293" s="52" t="s">
        <v>4214</v>
      </c>
      <c r="D3293" s="56" t="s">
        <v>2877</v>
      </c>
    </row>
    <row r="3294" spans="3:4" ht="15" customHeight="1" x14ac:dyDescent="0.25">
      <c r="C3294" s="52" t="s">
        <v>4215</v>
      </c>
      <c r="D3294" s="56" t="s">
        <v>2771</v>
      </c>
    </row>
    <row r="3295" spans="3:4" ht="15" customHeight="1" x14ac:dyDescent="0.25">
      <c r="C3295" s="52" t="s">
        <v>4216</v>
      </c>
      <c r="D3295" s="56" t="s">
        <v>2815</v>
      </c>
    </row>
    <row r="3296" spans="3:4" ht="15" customHeight="1" x14ac:dyDescent="0.25">
      <c r="C3296" s="52" t="s">
        <v>4217</v>
      </c>
      <c r="D3296" s="56" t="s">
        <v>3225</v>
      </c>
    </row>
    <row r="3297" spans="3:4" ht="15" customHeight="1" x14ac:dyDescent="0.25">
      <c r="C3297" s="52" t="s">
        <v>4218</v>
      </c>
      <c r="D3297" s="56" t="s">
        <v>3030</v>
      </c>
    </row>
    <row r="3298" spans="3:4" ht="15" customHeight="1" x14ac:dyDescent="0.25">
      <c r="C3298" s="52" t="s">
        <v>4219</v>
      </c>
      <c r="D3298" s="56" t="s">
        <v>2897</v>
      </c>
    </row>
    <row r="3299" spans="3:4" ht="15" customHeight="1" x14ac:dyDescent="0.25">
      <c r="C3299" s="52" t="s">
        <v>4220</v>
      </c>
      <c r="D3299" s="56" t="s">
        <v>2907</v>
      </c>
    </row>
    <row r="3300" spans="3:4" ht="15" customHeight="1" x14ac:dyDescent="0.25">
      <c r="C3300" s="52" t="s">
        <v>4221</v>
      </c>
      <c r="D3300" s="56" t="s">
        <v>3151</v>
      </c>
    </row>
    <row r="3301" spans="3:4" ht="15" customHeight="1" x14ac:dyDescent="0.25">
      <c r="C3301" s="52" t="s">
        <v>4222</v>
      </c>
      <c r="D3301" s="56" t="s">
        <v>2843</v>
      </c>
    </row>
    <row r="3302" spans="3:4" ht="15" customHeight="1" x14ac:dyDescent="0.25">
      <c r="C3302" s="52" t="s">
        <v>4223</v>
      </c>
      <c r="D3302" s="56" t="s">
        <v>3010</v>
      </c>
    </row>
    <row r="3303" spans="3:4" ht="15" customHeight="1" x14ac:dyDescent="0.25">
      <c r="C3303" s="52" t="s">
        <v>4224</v>
      </c>
      <c r="D3303" s="56" t="s">
        <v>2893</v>
      </c>
    </row>
    <row r="3304" spans="3:4" ht="15" customHeight="1" x14ac:dyDescent="0.25">
      <c r="C3304" s="52" t="s">
        <v>4225</v>
      </c>
      <c r="D3304" s="56" t="s">
        <v>2917</v>
      </c>
    </row>
    <row r="3305" spans="3:4" ht="15" customHeight="1" x14ac:dyDescent="0.25">
      <c r="C3305" s="52" t="s">
        <v>4226</v>
      </c>
      <c r="D3305" s="56" t="s">
        <v>3503</v>
      </c>
    </row>
    <row r="3306" spans="3:4" ht="15" customHeight="1" x14ac:dyDescent="0.25">
      <c r="C3306" s="52" t="s">
        <v>4227</v>
      </c>
      <c r="D3306" s="56" t="s">
        <v>4228</v>
      </c>
    </row>
    <row r="3307" spans="3:4" ht="15" customHeight="1" x14ac:dyDescent="0.25">
      <c r="C3307" s="52" t="s">
        <v>4229</v>
      </c>
      <c r="D3307" s="56" t="s">
        <v>4230</v>
      </c>
    </row>
    <row r="3308" spans="3:4" ht="15" customHeight="1" x14ac:dyDescent="0.25">
      <c r="C3308" s="52" t="s">
        <v>4231</v>
      </c>
      <c r="D3308" s="56" t="s">
        <v>2775</v>
      </c>
    </row>
    <row r="3309" spans="3:4" ht="15" customHeight="1" x14ac:dyDescent="0.25">
      <c r="C3309" s="52" t="s">
        <v>4232</v>
      </c>
      <c r="D3309" s="56" t="s">
        <v>3034</v>
      </c>
    </row>
    <row r="3310" spans="3:4" ht="15" customHeight="1" x14ac:dyDescent="0.25">
      <c r="C3310" s="52" t="s">
        <v>4233</v>
      </c>
      <c r="D3310" s="56" t="s">
        <v>2919</v>
      </c>
    </row>
    <row r="3311" spans="3:4" ht="15" customHeight="1" x14ac:dyDescent="0.25">
      <c r="C3311" s="52" t="s">
        <v>4234</v>
      </c>
      <c r="D3311" s="56" t="s">
        <v>2795</v>
      </c>
    </row>
    <row r="3312" spans="3:4" ht="15" customHeight="1" x14ac:dyDescent="0.25">
      <c r="C3312" s="52" t="s">
        <v>4235</v>
      </c>
      <c r="D3312" s="56" t="s">
        <v>3022</v>
      </c>
    </row>
    <row r="3313" spans="3:4" ht="15" customHeight="1" x14ac:dyDescent="0.25">
      <c r="C3313" s="52" t="s">
        <v>4236</v>
      </c>
      <c r="D3313" s="56" t="s">
        <v>2961</v>
      </c>
    </row>
    <row r="3314" spans="3:4" ht="15" customHeight="1" x14ac:dyDescent="0.25">
      <c r="C3314" s="52" t="s">
        <v>4237</v>
      </c>
      <c r="D3314" s="56" t="s">
        <v>3045</v>
      </c>
    </row>
    <row r="3315" spans="3:4" ht="15" customHeight="1" x14ac:dyDescent="0.25">
      <c r="C3315" s="52" t="s">
        <v>4238</v>
      </c>
      <c r="D3315" s="56" t="s">
        <v>3468</v>
      </c>
    </row>
    <row r="3316" spans="3:4" ht="15" customHeight="1" x14ac:dyDescent="0.25">
      <c r="C3316" s="52" t="s">
        <v>4239</v>
      </c>
      <c r="D3316" s="56" t="s">
        <v>2859</v>
      </c>
    </row>
    <row r="3317" spans="3:4" ht="15" customHeight="1" x14ac:dyDescent="0.25">
      <c r="C3317" s="52" t="s">
        <v>4240</v>
      </c>
      <c r="D3317" s="56" t="s">
        <v>2847</v>
      </c>
    </row>
    <row r="3318" spans="3:4" ht="15" customHeight="1" x14ac:dyDescent="0.25">
      <c r="C3318" s="52" t="s">
        <v>4241</v>
      </c>
      <c r="D3318" s="56" t="s">
        <v>2789</v>
      </c>
    </row>
    <row r="3319" spans="3:4" ht="15" customHeight="1" x14ac:dyDescent="0.25">
      <c r="C3319" s="52" t="s">
        <v>4242</v>
      </c>
      <c r="D3319" s="56" t="s">
        <v>2867</v>
      </c>
    </row>
    <row r="3320" spans="3:4" ht="15" customHeight="1" x14ac:dyDescent="0.25">
      <c r="C3320" s="52" t="s">
        <v>4243</v>
      </c>
      <c r="D3320" s="56" t="s">
        <v>3256</v>
      </c>
    </row>
    <row r="3321" spans="3:4" ht="15" customHeight="1" x14ac:dyDescent="0.25">
      <c r="C3321" s="52" t="s">
        <v>4244</v>
      </c>
      <c r="D3321" s="56" t="s">
        <v>3130</v>
      </c>
    </row>
    <row r="3322" spans="3:4" ht="15" customHeight="1" x14ac:dyDescent="0.25">
      <c r="C3322" s="52" t="s">
        <v>4245</v>
      </c>
      <c r="D3322" s="56" t="s">
        <v>2791</v>
      </c>
    </row>
    <row r="3323" spans="3:4" ht="15" customHeight="1" x14ac:dyDescent="0.25">
      <c r="C3323" s="52" t="s">
        <v>4246</v>
      </c>
      <c r="D3323" s="56" t="s">
        <v>2817</v>
      </c>
    </row>
    <row r="3324" spans="3:4" ht="15" customHeight="1" x14ac:dyDescent="0.25">
      <c r="C3324" s="52" t="s">
        <v>4247</v>
      </c>
      <c r="D3324" s="56" t="s">
        <v>2821</v>
      </c>
    </row>
    <row r="3325" spans="3:4" ht="15" customHeight="1" x14ac:dyDescent="0.25">
      <c r="C3325" s="52" t="s">
        <v>4248</v>
      </c>
      <c r="D3325" s="56" t="s">
        <v>2783</v>
      </c>
    </row>
    <row r="3326" spans="3:4" ht="15" customHeight="1" x14ac:dyDescent="0.25">
      <c r="C3326" s="52" t="s">
        <v>4249</v>
      </c>
      <c r="D3326" s="56" t="s">
        <v>3267</v>
      </c>
    </row>
    <row r="3327" spans="3:4" ht="15" customHeight="1" x14ac:dyDescent="0.25">
      <c r="C3327" s="52" t="s">
        <v>4250</v>
      </c>
      <c r="D3327" s="56" t="s">
        <v>4251</v>
      </c>
    </row>
    <row r="3328" spans="3:4" ht="15" customHeight="1" x14ac:dyDescent="0.25">
      <c r="C3328" s="52" t="s">
        <v>4252</v>
      </c>
      <c r="D3328" s="56" t="s">
        <v>3359</v>
      </c>
    </row>
    <row r="3329" spans="3:4" ht="15" customHeight="1" x14ac:dyDescent="0.25">
      <c r="C3329" s="52" t="s">
        <v>4253</v>
      </c>
      <c r="D3329" s="56" t="s">
        <v>2797</v>
      </c>
    </row>
    <row r="3330" spans="3:4" ht="15" customHeight="1" x14ac:dyDescent="0.25">
      <c r="C3330" s="52" t="s">
        <v>4254</v>
      </c>
      <c r="D3330" s="56" t="s">
        <v>2875</v>
      </c>
    </row>
    <row r="3331" spans="3:4" ht="15" customHeight="1" x14ac:dyDescent="0.25">
      <c r="C3331" s="52" t="s">
        <v>4255</v>
      </c>
      <c r="D3331" s="56" t="s">
        <v>2801</v>
      </c>
    </row>
    <row r="3332" spans="3:4" ht="15" customHeight="1" x14ac:dyDescent="0.25">
      <c r="C3332" s="52" t="s">
        <v>4256</v>
      </c>
      <c r="D3332" s="56" t="s">
        <v>2793</v>
      </c>
    </row>
    <row r="3333" spans="3:4" ht="15" customHeight="1" x14ac:dyDescent="0.25">
      <c r="C3333" s="52" t="s">
        <v>4257</v>
      </c>
      <c r="D3333" s="56" t="s">
        <v>2873</v>
      </c>
    </row>
    <row r="3334" spans="3:4" ht="15" customHeight="1" x14ac:dyDescent="0.25">
      <c r="C3334" s="52" t="s">
        <v>4258</v>
      </c>
      <c r="D3334" s="56" t="s">
        <v>3142</v>
      </c>
    </row>
    <row r="3335" spans="3:4" ht="15" customHeight="1" x14ac:dyDescent="0.25">
      <c r="C3335" s="52" t="s">
        <v>4259</v>
      </c>
      <c r="D3335" s="56" t="s">
        <v>2813</v>
      </c>
    </row>
    <row r="3336" spans="3:4" ht="15" customHeight="1" x14ac:dyDescent="0.25">
      <c r="C3336" s="52" t="s">
        <v>4260</v>
      </c>
      <c r="D3336" s="56" t="s">
        <v>3597</v>
      </c>
    </row>
    <row r="3337" spans="3:4" ht="15" customHeight="1" x14ac:dyDescent="0.25">
      <c r="C3337" s="52" t="s">
        <v>4261</v>
      </c>
      <c r="D3337" s="56" t="s">
        <v>3606</v>
      </c>
    </row>
    <row r="3338" spans="3:4" ht="15" customHeight="1" x14ac:dyDescent="0.25">
      <c r="C3338" s="52" t="s">
        <v>4262</v>
      </c>
      <c r="D3338" s="56" t="s">
        <v>3932</v>
      </c>
    </row>
    <row r="3339" spans="3:4" ht="15" customHeight="1" x14ac:dyDescent="0.25">
      <c r="C3339" s="52" t="s">
        <v>4263</v>
      </c>
      <c r="D3339" s="56" t="s">
        <v>2969</v>
      </c>
    </row>
    <row r="3340" spans="3:4" ht="15" customHeight="1" x14ac:dyDescent="0.25">
      <c r="C3340" s="52" t="s">
        <v>4264</v>
      </c>
      <c r="D3340" s="56" t="s">
        <v>4265</v>
      </c>
    </row>
    <row r="3341" spans="3:4" ht="15" customHeight="1" x14ac:dyDescent="0.25">
      <c r="C3341" s="52" t="s">
        <v>4266</v>
      </c>
      <c r="D3341" s="56" t="s">
        <v>3125</v>
      </c>
    </row>
    <row r="3342" spans="3:4" ht="15" customHeight="1" x14ac:dyDescent="0.25">
      <c r="C3342" s="52" t="s">
        <v>4267</v>
      </c>
      <c r="D3342" s="56" t="s">
        <v>4268</v>
      </c>
    </row>
    <row r="3343" spans="3:4" ht="15" customHeight="1" x14ac:dyDescent="0.25">
      <c r="C3343" s="52" t="s">
        <v>4269</v>
      </c>
      <c r="D3343" s="56" t="s">
        <v>4164</v>
      </c>
    </row>
    <row r="3344" spans="3:4" ht="15" customHeight="1" x14ac:dyDescent="0.25">
      <c r="C3344" s="52" t="s">
        <v>4270</v>
      </c>
      <c r="D3344" s="56" t="s">
        <v>3481</v>
      </c>
    </row>
    <row r="3345" spans="3:4" ht="15" customHeight="1" x14ac:dyDescent="0.25">
      <c r="C3345" s="52" t="s">
        <v>4271</v>
      </c>
      <c r="D3345" s="56" t="s">
        <v>3020</v>
      </c>
    </row>
    <row r="3346" spans="3:4" ht="15" customHeight="1" x14ac:dyDescent="0.25">
      <c r="C3346" s="52" t="s">
        <v>4272</v>
      </c>
      <c r="D3346" s="56" t="s">
        <v>2851</v>
      </c>
    </row>
    <row r="3347" spans="3:4" ht="15" customHeight="1" x14ac:dyDescent="0.25">
      <c r="C3347" s="52" t="s">
        <v>4273</v>
      </c>
      <c r="D3347" s="56" t="s">
        <v>2833</v>
      </c>
    </row>
    <row r="3348" spans="3:4" ht="15" customHeight="1" x14ac:dyDescent="0.25">
      <c r="C3348" s="52" t="s">
        <v>4274</v>
      </c>
      <c r="D3348" s="56" t="s">
        <v>3037</v>
      </c>
    </row>
    <row r="3349" spans="3:4" ht="15" customHeight="1" x14ac:dyDescent="0.25">
      <c r="C3349" s="52" t="s">
        <v>4275</v>
      </c>
      <c r="D3349" s="56" t="s">
        <v>2887</v>
      </c>
    </row>
    <row r="3350" spans="3:4" ht="15" customHeight="1" x14ac:dyDescent="0.25">
      <c r="C3350" s="52" t="s">
        <v>4276</v>
      </c>
      <c r="D3350" s="56" t="s">
        <v>458</v>
      </c>
    </row>
    <row r="3351" spans="3:4" ht="15" customHeight="1" x14ac:dyDescent="0.25">
      <c r="C3351" s="52" t="s">
        <v>4277</v>
      </c>
      <c r="D3351" s="56" t="s">
        <v>458</v>
      </c>
    </row>
    <row r="3352" spans="3:4" ht="15" customHeight="1" x14ac:dyDescent="0.25">
      <c r="C3352" s="52" t="s">
        <v>4278</v>
      </c>
      <c r="D3352" s="56" t="s">
        <v>461</v>
      </c>
    </row>
    <row r="3353" spans="3:4" ht="15" customHeight="1" x14ac:dyDescent="0.25">
      <c r="C3353" s="52" t="s">
        <v>4279</v>
      </c>
      <c r="D3353" s="56" t="s">
        <v>463</v>
      </c>
    </row>
    <row r="3354" spans="3:4" ht="15" customHeight="1" x14ac:dyDescent="0.25">
      <c r="C3354" s="52" t="s">
        <v>4280</v>
      </c>
      <c r="D3354" s="56" t="s">
        <v>465</v>
      </c>
    </row>
    <row r="3355" spans="3:4" ht="15" customHeight="1" x14ac:dyDescent="0.25">
      <c r="C3355" s="52" t="s">
        <v>4281</v>
      </c>
      <c r="D3355" s="56" t="s">
        <v>467</v>
      </c>
    </row>
    <row r="3356" spans="3:4" ht="15" customHeight="1" x14ac:dyDescent="0.25">
      <c r="C3356" s="52" t="s">
        <v>4282</v>
      </c>
      <c r="D3356" s="56" t="s">
        <v>469</v>
      </c>
    </row>
    <row r="3357" spans="3:4" ht="15" customHeight="1" x14ac:dyDescent="0.25">
      <c r="C3357" s="52" t="s">
        <v>4283</v>
      </c>
      <c r="D3357" s="56" t="s">
        <v>471</v>
      </c>
    </row>
    <row r="3358" spans="3:4" ht="15" customHeight="1" x14ac:dyDescent="0.25">
      <c r="C3358" s="52" t="s">
        <v>4284</v>
      </c>
      <c r="D3358" s="56" t="s">
        <v>473</v>
      </c>
    </row>
    <row r="3359" spans="3:4" ht="15" customHeight="1" x14ac:dyDescent="0.25">
      <c r="C3359" s="52" t="s">
        <v>4285</v>
      </c>
      <c r="D3359" s="56" t="s">
        <v>473</v>
      </c>
    </row>
    <row r="3360" spans="3:4" ht="15" customHeight="1" x14ac:dyDescent="0.25">
      <c r="C3360" s="52" t="s">
        <v>4286</v>
      </c>
      <c r="D3360" s="56" t="s">
        <v>34</v>
      </c>
    </row>
    <row r="3361" spans="3:4" ht="15" customHeight="1" x14ac:dyDescent="0.25">
      <c r="C3361" s="52" t="s">
        <v>4287</v>
      </c>
      <c r="D3361" s="56" t="s">
        <v>34</v>
      </c>
    </row>
    <row r="3362" spans="3:4" ht="15" customHeight="1" x14ac:dyDescent="0.25">
      <c r="C3362" s="52" t="s">
        <v>4288</v>
      </c>
      <c r="D3362" s="55" t="s">
        <v>2799</v>
      </c>
    </row>
    <row r="3363" spans="3:4" ht="15" customHeight="1" x14ac:dyDescent="0.25">
      <c r="C3363" s="52" t="s">
        <v>4289</v>
      </c>
      <c r="D3363" s="55" t="s">
        <v>2787</v>
      </c>
    </row>
    <row r="3364" spans="3:4" ht="15" customHeight="1" x14ac:dyDescent="0.25">
      <c r="C3364" s="52" t="s">
        <v>4290</v>
      </c>
      <c r="D3364" s="55" t="s">
        <v>2909</v>
      </c>
    </row>
    <row r="3365" spans="3:4" ht="15" customHeight="1" x14ac:dyDescent="0.25">
      <c r="C3365" s="52" t="s">
        <v>4291</v>
      </c>
      <c r="D3365" s="55" t="s">
        <v>2869</v>
      </c>
    </row>
    <row r="3366" spans="3:4" ht="15" customHeight="1" x14ac:dyDescent="0.25">
      <c r="C3366" s="52" t="s">
        <v>4292</v>
      </c>
      <c r="D3366" s="55" t="s">
        <v>2929</v>
      </c>
    </row>
    <row r="3367" spans="3:4" ht="15" customHeight="1" x14ac:dyDescent="0.25">
      <c r="C3367" s="52" t="s">
        <v>4293</v>
      </c>
      <c r="D3367" s="55" t="s">
        <v>2861</v>
      </c>
    </row>
    <row r="3368" spans="3:4" ht="15" customHeight="1" x14ac:dyDescent="0.25">
      <c r="C3368" s="52" t="s">
        <v>4294</v>
      </c>
      <c r="D3368" s="55" t="s">
        <v>2952</v>
      </c>
    </row>
    <row r="3369" spans="3:4" ht="15" customHeight="1" x14ac:dyDescent="0.25">
      <c r="C3369" s="52" t="s">
        <v>4295</v>
      </c>
      <c r="D3369" s="55" t="s">
        <v>2885</v>
      </c>
    </row>
    <row r="3370" spans="3:4" ht="15" customHeight="1" x14ac:dyDescent="0.25">
      <c r="C3370" s="52" t="s">
        <v>4296</v>
      </c>
      <c r="D3370" s="55" t="s">
        <v>2819</v>
      </c>
    </row>
    <row r="3371" spans="3:4" ht="15" customHeight="1" x14ac:dyDescent="0.25">
      <c r="C3371" s="52" t="s">
        <v>4297</v>
      </c>
      <c r="D3371" s="55" t="s">
        <v>3043</v>
      </c>
    </row>
    <row r="3372" spans="3:4" ht="15" customHeight="1" x14ac:dyDescent="0.25">
      <c r="C3372" s="52" t="s">
        <v>4298</v>
      </c>
      <c r="D3372" s="55" t="s">
        <v>3435</v>
      </c>
    </row>
    <row r="3373" spans="3:4" ht="15" customHeight="1" x14ac:dyDescent="0.25">
      <c r="C3373" s="52" t="s">
        <v>4299</v>
      </c>
      <c r="D3373" s="55" t="s">
        <v>2950</v>
      </c>
    </row>
    <row r="3374" spans="3:4" ht="15" customHeight="1" x14ac:dyDescent="0.25">
      <c r="C3374" s="52" t="s">
        <v>4300</v>
      </c>
      <c r="D3374" s="55" t="s">
        <v>2991</v>
      </c>
    </row>
    <row r="3375" spans="3:4" ht="15" customHeight="1" x14ac:dyDescent="0.25">
      <c r="C3375" s="52" t="s">
        <v>4301</v>
      </c>
      <c r="D3375" s="55" t="s">
        <v>2931</v>
      </c>
    </row>
    <row r="3376" spans="3:4" ht="15" customHeight="1" x14ac:dyDescent="0.25">
      <c r="C3376" s="52" t="s">
        <v>4302</v>
      </c>
      <c r="D3376" s="55" t="s">
        <v>3440</v>
      </c>
    </row>
    <row r="3377" spans="3:4" ht="15" customHeight="1" x14ac:dyDescent="0.25">
      <c r="C3377" s="52" t="s">
        <v>4303</v>
      </c>
      <c r="D3377" s="55" t="s">
        <v>2881</v>
      </c>
    </row>
    <row r="3378" spans="3:4" ht="15" customHeight="1" x14ac:dyDescent="0.25">
      <c r="C3378" s="52" t="s">
        <v>4304</v>
      </c>
      <c r="D3378" s="55" t="s">
        <v>3210</v>
      </c>
    </row>
    <row r="3379" spans="3:4" ht="15" customHeight="1" x14ac:dyDescent="0.25">
      <c r="C3379" s="52" t="s">
        <v>4305</v>
      </c>
      <c r="D3379" s="55" t="s">
        <v>2835</v>
      </c>
    </row>
    <row r="3380" spans="3:4" ht="15" customHeight="1" x14ac:dyDescent="0.25">
      <c r="C3380" s="52" t="s">
        <v>4306</v>
      </c>
      <c r="D3380" s="55" t="s">
        <v>2989</v>
      </c>
    </row>
    <row r="3381" spans="3:4" ht="15" customHeight="1" x14ac:dyDescent="0.25">
      <c r="C3381" s="52" t="s">
        <v>4307</v>
      </c>
      <c r="D3381" s="55" t="s">
        <v>3682</v>
      </c>
    </row>
    <row r="3382" spans="3:4" ht="15" customHeight="1" x14ac:dyDescent="0.25">
      <c r="C3382" s="52" t="s">
        <v>4308</v>
      </c>
      <c r="D3382" s="55" t="s">
        <v>2807</v>
      </c>
    </row>
    <row r="3383" spans="3:4" ht="15" customHeight="1" x14ac:dyDescent="0.25">
      <c r="C3383" s="52" t="s">
        <v>4309</v>
      </c>
      <c r="D3383" s="55" t="s">
        <v>2781</v>
      </c>
    </row>
    <row r="3384" spans="3:4" ht="15" customHeight="1" x14ac:dyDescent="0.25">
      <c r="C3384" s="52" t="s">
        <v>4310</v>
      </c>
      <c r="D3384" s="55" t="s">
        <v>2877</v>
      </c>
    </row>
    <row r="3385" spans="3:4" ht="15" customHeight="1" x14ac:dyDescent="0.25">
      <c r="C3385" s="52" t="s">
        <v>4311</v>
      </c>
      <c r="D3385" s="55" t="s">
        <v>2771</v>
      </c>
    </row>
    <row r="3386" spans="3:4" ht="15" customHeight="1" x14ac:dyDescent="0.25">
      <c r="C3386" s="52" t="s">
        <v>4312</v>
      </c>
      <c r="D3386" s="55" t="s">
        <v>2815</v>
      </c>
    </row>
    <row r="3387" spans="3:4" ht="15" customHeight="1" x14ac:dyDescent="0.25">
      <c r="C3387" s="52" t="s">
        <v>4313</v>
      </c>
      <c r="D3387" s="55" t="s">
        <v>3225</v>
      </c>
    </row>
    <row r="3388" spans="3:4" ht="15" customHeight="1" x14ac:dyDescent="0.25">
      <c r="C3388" s="52" t="s">
        <v>4314</v>
      </c>
      <c r="D3388" s="55" t="s">
        <v>3030</v>
      </c>
    </row>
    <row r="3389" spans="3:4" ht="15" customHeight="1" x14ac:dyDescent="0.25">
      <c r="C3389" s="52" t="s">
        <v>4315</v>
      </c>
      <c r="D3389" s="55" t="s">
        <v>3064</v>
      </c>
    </row>
    <row r="3390" spans="3:4" ht="15" customHeight="1" x14ac:dyDescent="0.25">
      <c r="C3390" s="52" t="s">
        <v>4316</v>
      </c>
      <c r="D3390" s="55" t="s">
        <v>3006</v>
      </c>
    </row>
    <row r="3391" spans="3:4" ht="15" customHeight="1" x14ac:dyDescent="0.25">
      <c r="C3391" s="52" t="s">
        <v>4317</v>
      </c>
      <c r="D3391" s="55" t="s">
        <v>2907</v>
      </c>
    </row>
    <row r="3392" spans="3:4" ht="15" customHeight="1" x14ac:dyDescent="0.25">
      <c r="C3392" s="52" t="s">
        <v>4318</v>
      </c>
      <c r="D3392" s="55" t="s">
        <v>3151</v>
      </c>
    </row>
    <row r="3393" spans="3:4" ht="15" customHeight="1" x14ac:dyDescent="0.25">
      <c r="C3393" s="52" t="s">
        <v>4319</v>
      </c>
      <c r="D3393" s="55" t="s">
        <v>2901</v>
      </c>
    </row>
    <row r="3394" spans="3:4" ht="15" customHeight="1" x14ac:dyDescent="0.25">
      <c r="C3394" s="52" t="s">
        <v>4320</v>
      </c>
      <c r="D3394" s="55" t="s">
        <v>3104</v>
      </c>
    </row>
    <row r="3395" spans="3:4" ht="15" customHeight="1" x14ac:dyDescent="0.25">
      <c r="C3395" s="52" t="s">
        <v>4321</v>
      </c>
      <c r="D3395" s="55" t="s">
        <v>3144</v>
      </c>
    </row>
    <row r="3396" spans="3:4" ht="15" customHeight="1" x14ac:dyDescent="0.25">
      <c r="C3396" s="52" t="s">
        <v>4322</v>
      </c>
      <c r="D3396" s="55" t="s">
        <v>3010</v>
      </c>
    </row>
    <row r="3397" spans="3:4" ht="15" customHeight="1" x14ac:dyDescent="0.25">
      <c r="C3397" s="52" t="s">
        <v>4323</v>
      </c>
      <c r="D3397" s="55" t="s">
        <v>2917</v>
      </c>
    </row>
    <row r="3398" spans="3:4" ht="15" customHeight="1" x14ac:dyDescent="0.25">
      <c r="C3398" s="52" t="s">
        <v>4324</v>
      </c>
      <c r="D3398" s="55" t="s">
        <v>3337</v>
      </c>
    </row>
    <row r="3399" spans="3:4" ht="15" customHeight="1" x14ac:dyDescent="0.25">
      <c r="C3399" s="52" t="s">
        <v>4325</v>
      </c>
      <c r="D3399" s="55" t="s">
        <v>3061</v>
      </c>
    </row>
    <row r="3400" spans="3:4" ht="15" customHeight="1" x14ac:dyDescent="0.25">
      <c r="C3400" s="52" t="s">
        <v>4326</v>
      </c>
      <c r="D3400" s="55" t="s">
        <v>3501</v>
      </c>
    </row>
    <row r="3401" spans="3:4" ht="15" customHeight="1" x14ac:dyDescent="0.25">
      <c r="C3401" s="52" t="s">
        <v>4327</v>
      </c>
      <c r="D3401" s="55" t="s">
        <v>2972</v>
      </c>
    </row>
    <row r="3402" spans="3:4" ht="15" customHeight="1" x14ac:dyDescent="0.25">
      <c r="C3402" s="52" t="s">
        <v>4328</v>
      </c>
      <c r="D3402" s="55" t="s">
        <v>3503</v>
      </c>
    </row>
    <row r="3403" spans="3:4" ht="15" customHeight="1" x14ac:dyDescent="0.25">
      <c r="C3403" s="52" t="s">
        <v>4329</v>
      </c>
      <c r="D3403" s="55" t="s">
        <v>2841</v>
      </c>
    </row>
    <row r="3404" spans="3:4" ht="15" customHeight="1" x14ac:dyDescent="0.25">
      <c r="C3404" s="52" t="s">
        <v>4330</v>
      </c>
      <c r="D3404" s="55" t="s">
        <v>2775</v>
      </c>
    </row>
    <row r="3405" spans="3:4" ht="15" customHeight="1" x14ac:dyDescent="0.25">
      <c r="C3405" s="52" t="s">
        <v>4331</v>
      </c>
      <c r="D3405" s="55" t="s">
        <v>3034</v>
      </c>
    </row>
    <row r="3406" spans="3:4" ht="15" customHeight="1" x14ac:dyDescent="0.25">
      <c r="C3406" s="52" t="s">
        <v>4332</v>
      </c>
      <c r="D3406" s="55" t="s">
        <v>2919</v>
      </c>
    </row>
    <row r="3407" spans="3:4" ht="15" customHeight="1" x14ac:dyDescent="0.25">
      <c r="C3407" s="52" t="s">
        <v>4333</v>
      </c>
      <c r="D3407" s="55" t="s">
        <v>2925</v>
      </c>
    </row>
    <row r="3408" spans="3:4" ht="15" customHeight="1" x14ac:dyDescent="0.25">
      <c r="C3408" s="52" t="s">
        <v>4334</v>
      </c>
      <c r="D3408" s="55" t="s">
        <v>3022</v>
      </c>
    </row>
    <row r="3409" spans="3:4" ht="15" customHeight="1" x14ac:dyDescent="0.25">
      <c r="C3409" s="52" t="s">
        <v>4335</v>
      </c>
      <c r="D3409" s="55" t="s">
        <v>2961</v>
      </c>
    </row>
    <row r="3410" spans="3:4" ht="15" customHeight="1" x14ac:dyDescent="0.25">
      <c r="C3410" s="52" t="s">
        <v>4336</v>
      </c>
      <c r="D3410" s="55" t="s">
        <v>2859</v>
      </c>
    </row>
    <row r="3411" spans="3:4" ht="15" customHeight="1" x14ac:dyDescent="0.25">
      <c r="C3411" s="52" t="s">
        <v>4337</v>
      </c>
      <c r="D3411" s="55" t="s">
        <v>2789</v>
      </c>
    </row>
    <row r="3412" spans="3:4" ht="15" customHeight="1" x14ac:dyDescent="0.25">
      <c r="C3412" s="52" t="s">
        <v>4338</v>
      </c>
      <c r="D3412" s="55" t="s">
        <v>2867</v>
      </c>
    </row>
    <row r="3413" spans="3:4" ht="15" customHeight="1" x14ac:dyDescent="0.25">
      <c r="C3413" s="52" t="s">
        <v>4339</v>
      </c>
      <c r="D3413" s="55" t="s">
        <v>3256</v>
      </c>
    </row>
    <row r="3414" spans="3:4" ht="15" customHeight="1" x14ac:dyDescent="0.25">
      <c r="C3414" s="52" t="s">
        <v>4340</v>
      </c>
      <c r="D3414" s="55" t="s">
        <v>3130</v>
      </c>
    </row>
    <row r="3415" spans="3:4" ht="15" customHeight="1" x14ac:dyDescent="0.25">
      <c r="C3415" s="52" t="s">
        <v>4341</v>
      </c>
      <c r="D3415" s="55" t="s">
        <v>2791</v>
      </c>
    </row>
    <row r="3416" spans="3:4" ht="15" customHeight="1" x14ac:dyDescent="0.25">
      <c r="C3416" s="52" t="s">
        <v>4342</v>
      </c>
      <c r="D3416" s="55" t="s">
        <v>3262</v>
      </c>
    </row>
    <row r="3417" spans="3:4" ht="15" customHeight="1" x14ac:dyDescent="0.25">
      <c r="C3417" s="52" t="s">
        <v>4343</v>
      </c>
      <c r="D3417" s="55" t="s">
        <v>2821</v>
      </c>
    </row>
    <row r="3418" spans="3:4" ht="15" customHeight="1" x14ac:dyDescent="0.25">
      <c r="C3418" s="52" t="s">
        <v>4344</v>
      </c>
      <c r="D3418" s="55" t="s">
        <v>2783</v>
      </c>
    </row>
    <row r="3419" spans="3:4" ht="15" customHeight="1" x14ac:dyDescent="0.25">
      <c r="C3419" s="52" t="s">
        <v>4345</v>
      </c>
      <c r="D3419" s="55" t="s">
        <v>3267</v>
      </c>
    </row>
    <row r="3420" spans="3:4" ht="15" customHeight="1" x14ac:dyDescent="0.25">
      <c r="C3420" s="52" t="s">
        <v>4346</v>
      </c>
      <c r="D3420" s="55" t="s">
        <v>2797</v>
      </c>
    </row>
    <row r="3421" spans="3:4" ht="15" customHeight="1" x14ac:dyDescent="0.25">
      <c r="C3421" s="52" t="s">
        <v>4347</v>
      </c>
      <c r="D3421" s="55" t="s">
        <v>3269</v>
      </c>
    </row>
    <row r="3422" spans="3:4" ht="15" customHeight="1" x14ac:dyDescent="0.25">
      <c r="C3422" s="52" t="s">
        <v>4348</v>
      </c>
      <c r="D3422" s="55" t="s">
        <v>2875</v>
      </c>
    </row>
    <row r="3423" spans="3:4" ht="15" customHeight="1" x14ac:dyDescent="0.25">
      <c r="C3423" s="52" t="s">
        <v>4349</v>
      </c>
      <c r="D3423" s="55" t="s">
        <v>2801</v>
      </c>
    </row>
    <row r="3424" spans="3:4" ht="15" customHeight="1" x14ac:dyDescent="0.25">
      <c r="C3424" s="52" t="s">
        <v>4350</v>
      </c>
      <c r="D3424" s="55" t="s">
        <v>2793</v>
      </c>
    </row>
    <row r="3425" spans="3:4" ht="15" customHeight="1" x14ac:dyDescent="0.25">
      <c r="C3425" s="52" t="s">
        <v>4351</v>
      </c>
      <c r="D3425" s="55" t="s">
        <v>2873</v>
      </c>
    </row>
    <row r="3426" spans="3:4" ht="15" customHeight="1" x14ac:dyDescent="0.25">
      <c r="C3426" s="52" t="s">
        <v>4352</v>
      </c>
      <c r="D3426" s="55" t="s">
        <v>2825</v>
      </c>
    </row>
    <row r="3427" spans="3:4" ht="15" customHeight="1" x14ac:dyDescent="0.25">
      <c r="C3427" s="52" t="s">
        <v>4353</v>
      </c>
      <c r="D3427" s="55" t="s">
        <v>3602</v>
      </c>
    </row>
    <row r="3428" spans="3:4" ht="15" customHeight="1" x14ac:dyDescent="0.25">
      <c r="C3428" s="52" t="s">
        <v>4354</v>
      </c>
      <c r="D3428" s="55" t="s">
        <v>3039</v>
      </c>
    </row>
    <row r="3429" spans="3:4" ht="15" customHeight="1" x14ac:dyDescent="0.25">
      <c r="C3429" s="52" t="s">
        <v>4355</v>
      </c>
      <c r="D3429" s="55" t="s">
        <v>2863</v>
      </c>
    </row>
    <row r="3430" spans="3:4" ht="15" customHeight="1" x14ac:dyDescent="0.25">
      <c r="C3430" s="52" t="s">
        <v>4356</v>
      </c>
      <c r="D3430" s="55" t="s">
        <v>4357</v>
      </c>
    </row>
    <row r="3431" spans="3:4" ht="15" customHeight="1" x14ac:dyDescent="0.25">
      <c r="C3431" s="52" t="s">
        <v>4358</v>
      </c>
      <c r="D3431" s="55" t="s">
        <v>3932</v>
      </c>
    </row>
    <row r="3432" spans="3:4" ht="15" customHeight="1" x14ac:dyDescent="0.25">
      <c r="C3432" s="52" t="s">
        <v>4359</v>
      </c>
      <c r="D3432" s="55" t="s">
        <v>2969</v>
      </c>
    </row>
    <row r="3433" spans="3:4" ht="15" customHeight="1" x14ac:dyDescent="0.25">
      <c r="C3433" s="52" t="s">
        <v>4360</v>
      </c>
      <c r="D3433" s="55" t="s">
        <v>3282</v>
      </c>
    </row>
    <row r="3434" spans="3:4" ht="15" customHeight="1" x14ac:dyDescent="0.25">
      <c r="C3434" s="52" t="s">
        <v>4361</v>
      </c>
      <c r="D3434" s="55" t="s">
        <v>4161</v>
      </c>
    </row>
    <row r="3435" spans="3:4" ht="15" customHeight="1" x14ac:dyDescent="0.25">
      <c r="C3435" s="52" t="s">
        <v>4362</v>
      </c>
      <c r="D3435" s="55" t="s">
        <v>3125</v>
      </c>
    </row>
    <row r="3436" spans="3:4" ht="15" customHeight="1" x14ac:dyDescent="0.25">
      <c r="C3436" s="52" t="s">
        <v>4363</v>
      </c>
      <c r="D3436" s="55" t="s">
        <v>4364</v>
      </c>
    </row>
    <row r="3437" spans="3:4" ht="15" customHeight="1" x14ac:dyDescent="0.25">
      <c r="C3437" s="52" t="s">
        <v>4365</v>
      </c>
      <c r="D3437" s="55" t="s">
        <v>4366</v>
      </c>
    </row>
    <row r="3438" spans="3:4" ht="15" customHeight="1" x14ac:dyDescent="0.25">
      <c r="C3438" s="52" t="s">
        <v>4367</v>
      </c>
      <c r="D3438" s="55" t="s">
        <v>3388</v>
      </c>
    </row>
    <row r="3439" spans="3:4" ht="15" customHeight="1" x14ac:dyDescent="0.25">
      <c r="C3439" s="52" t="s">
        <v>4368</v>
      </c>
      <c r="D3439" s="55" t="s">
        <v>2865</v>
      </c>
    </row>
    <row r="3440" spans="3:4" ht="15" customHeight="1" x14ac:dyDescent="0.25">
      <c r="C3440" s="52" t="s">
        <v>4369</v>
      </c>
      <c r="D3440" s="55" t="s">
        <v>4370</v>
      </c>
    </row>
    <row r="3441" spans="3:4" ht="15" customHeight="1" x14ac:dyDescent="0.25">
      <c r="C3441" s="52" t="s">
        <v>4371</v>
      </c>
      <c r="D3441" s="55" t="s">
        <v>4372</v>
      </c>
    </row>
    <row r="3442" spans="3:4" ht="15" customHeight="1" x14ac:dyDescent="0.25">
      <c r="C3442" s="52" t="s">
        <v>4373</v>
      </c>
      <c r="D3442" s="55" t="s">
        <v>3020</v>
      </c>
    </row>
    <row r="3443" spans="3:4" ht="15" customHeight="1" x14ac:dyDescent="0.25">
      <c r="C3443" s="52" t="s">
        <v>4374</v>
      </c>
      <c r="D3443" s="55" t="s">
        <v>2785</v>
      </c>
    </row>
    <row r="3444" spans="3:4" ht="15" customHeight="1" x14ac:dyDescent="0.25">
      <c r="C3444" s="52" t="s">
        <v>4375</v>
      </c>
      <c r="D3444" s="55" t="s">
        <v>2851</v>
      </c>
    </row>
    <row r="3445" spans="3:4" ht="15" customHeight="1" x14ac:dyDescent="0.25">
      <c r="C3445" s="52" t="s">
        <v>4376</v>
      </c>
      <c r="D3445" s="55" t="s">
        <v>3037</v>
      </c>
    </row>
    <row r="3446" spans="3:4" ht="15" customHeight="1" x14ac:dyDescent="0.25">
      <c r="C3446" s="52" t="s">
        <v>4377</v>
      </c>
      <c r="D3446" s="55" t="s">
        <v>458</v>
      </c>
    </row>
    <row r="3447" spans="3:4" ht="15" customHeight="1" x14ac:dyDescent="0.25">
      <c r="C3447" s="52" t="s">
        <v>4378</v>
      </c>
      <c r="D3447" s="55" t="s">
        <v>458</v>
      </c>
    </row>
    <row r="3448" spans="3:4" ht="15" customHeight="1" x14ac:dyDescent="0.25">
      <c r="C3448" s="52" t="s">
        <v>4379</v>
      </c>
      <c r="D3448" s="55" t="s">
        <v>461</v>
      </c>
    </row>
    <row r="3449" spans="3:4" ht="15" customHeight="1" x14ac:dyDescent="0.25">
      <c r="C3449" s="52" t="s">
        <v>4380</v>
      </c>
      <c r="D3449" s="55" t="s">
        <v>463</v>
      </c>
    </row>
    <row r="3450" spans="3:4" ht="15" customHeight="1" x14ac:dyDescent="0.25">
      <c r="C3450" s="52" t="s">
        <v>4381</v>
      </c>
      <c r="D3450" s="55" t="s">
        <v>465</v>
      </c>
    </row>
    <row r="3451" spans="3:4" ht="15" customHeight="1" x14ac:dyDescent="0.25">
      <c r="C3451" s="52" t="s">
        <v>4382</v>
      </c>
      <c r="D3451" s="55" t="s">
        <v>467</v>
      </c>
    </row>
    <row r="3452" spans="3:4" ht="15" customHeight="1" x14ac:dyDescent="0.25">
      <c r="C3452" s="52" t="s">
        <v>4383</v>
      </c>
      <c r="D3452" s="55" t="s">
        <v>469</v>
      </c>
    </row>
    <row r="3453" spans="3:4" ht="15" customHeight="1" x14ac:dyDescent="0.25">
      <c r="C3453" s="52" t="s">
        <v>4384</v>
      </c>
      <c r="D3453" s="55" t="s">
        <v>471</v>
      </c>
    </row>
    <row r="3454" spans="3:4" ht="15" customHeight="1" x14ac:dyDescent="0.25">
      <c r="C3454" s="52" t="s">
        <v>4385</v>
      </c>
      <c r="D3454" s="55" t="s">
        <v>473</v>
      </c>
    </row>
    <row r="3455" spans="3:4" ht="15" customHeight="1" x14ac:dyDescent="0.25">
      <c r="C3455" s="52" t="s">
        <v>4386</v>
      </c>
      <c r="D3455" s="55" t="s">
        <v>473</v>
      </c>
    </row>
    <row r="3456" spans="3:4" ht="15" customHeight="1" x14ac:dyDescent="0.25">
      <c r="C3456" s="52" t="s">
        <v>4387</v>
      </c>
      <c r="D3456" s="55" t="s">
        <v>34</v>
      </c>
    </row>
    <row r="3457" spans="3:4" ht="15" customHeight="1" x14ac:dyDescent="0.25">
      <c r="C3457" s="52" t="s">
        <v>4388</v>
      </c>
      <c r="D3457" s="55" t="s">
        <v>34</v>
      </c>
    </row>
    <row r="3458" spans="3:4" ht="15" customHeight="1" x14ac:dyDescent="0.25">
      <c r="C3458" s="52" t="s">
        <v>4389</v>
      </c>
      <c r="D3458" s="55" t="s">
        <v>2909</v>
      </c>
    </row>
    <row r="3459" spans="3:4" ht="15" customHeight="1" x14ac:dyDescent="0.25">
      <c r="C3459" s="52" t="s">
        <v>4390</v>
      </c>
      <c r="D3459" s="55" t="s">
        <v>2805</v>
      </c>
    </row>
    <row r="3460" spans="3:4" ht="15" customHeight="1" x14ac:dyDescent="0.25">
      <c r="C3460" s="52" t="s">
        <v>4391</v>
      </c>
      <c r="D3460" s="55" t="s">
        <v>2839</v>
      </c>
    </row>
    <row r="3461" spans="3:4" ht="15" customHeight="1" x14ac:dyDescent="0.25">
      <c r="C3461" s="52" t="s">
        <v>4392</v>
      </c>
      <c r="D3461" s="55" t="s">
        <v>3056</v>
      </c>
    </row>
    <row r="3462" spans="3:4" ht="15" customHeight="1" x14ac:dyDescent="0.25">
      <c r="C3462" s="52" t="s">
        <v>4393</v>
      </c>
      <c r="D3462" s="55" t="s">
        <v>3490</v>
      </c>
    </row>
    <row r="3463" spans="3:4" ht="15" customHeight="1" x14ac:dyDescent="0.25">
      <c r="C3463" s="52" t="s">
        <v>4394</v>
      </c>
      <c r="D3463" s="55" t="s">
        <v>2885</v>
      </c>
    </row>
    <row r="3464" spans="3:4" ht="15" customHeight="1" x14ac:dyDescent="0.25">
      <c r="C3464" s="52" t="s">
        <v>4395</v>
      </c>
      <c r="D3464" s="55" t="s">
        <v>2819</v>
      </c>
    </row>
    <row r="3465" spans="3:4" ht="15" customHeight="1" x14ac:dyDescent="0.25">
      <c r="C3465" s="52" t="s">
        <v>4396</v>
      </c>
      <c r="D3465" s="55" t="s">
        <v>2831</v>
      </c>
    </row>
    <row r="3466" spans="3:4" ht="15" customHeight="1" x14ac:dyDescent="0.25">
      <c r="C3466" s="52" t="s">
        <v>4397</v>
      </c>
      <c r="D3466" s="55" t="s">
        <v>4398</v>
      </c>
    </row>
    <row r="3467" spans="3:4" ht="15" customHeight="1" x14ac:dyDescent="0.25">
      <c r="C3467" s="52" t="s">
        <v>4399</v>
      </c>
      <c r="D3467" s="55" t="s">
        <v>4400</v>
      </c>
    </row>
    <row r="3468" spans="3:4" ht="15" customHeight="1" x14ac:dyDescent="0.25">
      <c r="C3468" s="52" t="s">
        <v>4401</v>
      </c>
      <c r="D3468" s="55" t="s">
        <v>3135</v>
      </c>
    </row>
    <row r="3469" spans="3:4" ht="15" customHeight="1" x14ac:dyDescent="0.25">
      <c r="C3469" s="52" t="s">
        <v>4402</v>
      </c>
      <c r="D3469" s="55" t="s">
        <v>2809</v>
      </c>
    </row>
    <row r="3470" spans="3:4" ht="15" customHeight="1" x14ac:dyDescent="0.25">
      <c r="C3470" s="52" t="s">
        <v>4403</v>
      </c>
      <c r="D3470" s="55" t="s">
        <v>3435</v>
      </c>
    </row>
    <row r="3471" spans="3:4" ht="15" customHeight="1" x14ac:dyDescent="0.25">
      <c r="C3471" s="52" t="s">
        <v>4404</v>
      </c>
      <c r="D3471" s="55" t="s">
        <v>2950</v>
      </c>
    </row>
    <row r="3472" spans="3:4" ht="15" customHeight="1" x14ac:dyDescent="0.25">
      <c r="C3472" s="52" t="s">
        <v>4405</v>
      </c>
      <c r="D3472" s="55" t="s">
        <v>3001</v>
      </c>
    </row>
    <row r="3473" spans="3:4" ht="15" customHeight="1" x14ac:dyDescent="0.25">
      <c r="C3473" s="52" t="s">
        <v>4406</v>
      </c>
      <c r="D3473" s="55" t="s">
        <v>3440</v>
      </c>
    </row>
    <row r="3474" spans="3:4" ht="15" customHeight="1" x14ac:dyDescent="0.25">
      <c r="C3474" s="52" t="s">
        <v>4407</v>
      </c>
      <c r="D3474" s="55" t="s">
        <v>2835</v>
      </c>
    </row>
    <row r="3475" spans="3:4" ht="15" customHeight="1" x14ac:dyDescent="0.25">
      <c r="C3475" s="52" t="s">
        <v>4408</v>
      </c>
      <c r="D3475" s="55" t="s">
        <v>2989</v>
      </c>
    </row>
    <row r="3476" spans="3:4" ht="15" customHeight="1" x14ac:dyDescent="0.25">
      <c r="C3476" s="52" t="s">
        <v>4409</v>
      </c>
      <c r="D3476" s="55" t="s">
        <v>2849</v>
      </c>
    </row>
    <row r="3477" spans="3:4" ht="15" customHeight="1" x14ac:dyDescent="0.25">
      <c r="C3477" s="52" t="s">
        <v>4410</v>
      </c>
      <c r="D3477" s="55" t="s">
        <v>3219</v>
      </c>
    </row>
    <row r="3478" spans="3:4" ht="15" customHeight="1" x14ac:dyDescent="0.25">
      <c r="C3478" s="52" t="s">
        <v>4411</v>
      </c>
      <c r="D3478" s="55" t="s">
        <v>2877</v>
      </c>
    </row>
    <row r="3479" spans="3:4" ht="15" customHeight="1" x14ac:dyDescent="0.25">
      <c r="C3479" s="52" t="s">
        <v>4412</v>
      </c>
      <c r="D3479" s="55" t="s">
        <v>3446</v>
      </c>
    </row>
    <row r="3480" spans="3:4" ht="15" customHeight="1" x14ac:dyDescent="0.25">
      <c r="C3480" s="52" t="s">
        <v>4413</v>
      </c>
      <c r="D3480" s="55" t="s">
        <v>2907</v>
      </c>
    </row>
    <row r="3481" spans="3:4" ht="15" customHeight="1" x14ac:dyDescent="0.25">
      <c r="C3481" s="52" t="s">
        <v>4414</v>
      </c>
      <c r="D3481" s="55" t="s">
        <v>2964</v>
      </c>
    </row>
    <row r="3482" spans="3:4" ht="15" customHeight="1" x14ac:dyDescent="0.25">
      <c r="C3482" s="52" t="s">
        <v>4415</v>
      </c>
      <c r="D3482" s="55" t="s">
        <v>3151</v>
      </c>
    </row>
    <row r="3483" spans="3:4" ht="15" customHeight="1" x14ac:dyDescent="0.25">
      <c r="C3483" s="52" t="s">
        <v>4416</v>
      </c>
      <c r="D3483" s="55" t="s">
        <v>4417</v>
      </c>
    </row>
    <row r="3484" spans="3:4" ht="15" customHeight="1" x14ac:dyDescent="0.25">
      <c r="C3484" s="52" t="s">
        <v>4418</v>
      </c>
      <c r="D3484" s="55" t="s">
        <v>3697</v>
      </c>
    </row>
    <row r="3485" spans="3:4" ht="15" customHeight="1" x14ac:dyDescent="0.25">
      <c r="C3485" s="52" t="s">
        <v>4419</v>
      </c>
      <c r="D3485" s="55" t="s">
        <v>3499</v>
      </c>
    </row>
    <row r="3486" spans="3:4" ht="15" customHeight="1" x14ac:dyDescent="0.25">
      <c r="C3486" s="52" t="s">
        <v>4420</v>
      </c>
      <c r="D3486" s="55" t="s">
        <v>3144</v>
      </c>
    </row>
    <row r="3487" spans="3:4" ht="15" customHeight="1" x14ac:dyDescent="0.25">
      <c r="C3487" s="52" t="s">
        <v>4421</v>
      </c>
      <c r="D3487" s="55" t="s">
        <v>3010</v>
      </c>
    </row>
    <row r="3488" spans="3:4" ht="15" customHeight="1" x14ac:dyDescent="0.25">
      <c r="C3488" s="52" t="s">
        <v>4422</v>
      </c>
      <c r="D3488" s="55" t="s">
        <v>4423</v>
      </c>
    </row>
    <row r="3489" spans="3:4" ht="15" customHeight="1" x14ac:dyDescent="0.25">
      <c r="C3489" s="52" t="s">
        <v>4424</v>
      </c>
      <c r="D3489" s="55" t="s">
        <v>2837</v>
      </c>
    </row>
    <row r="3490" spans="3:4" ht="15" customHeight="1" x14ac:dyDescent="0.25">
      <c r="C3490" s="52" t="s">
        <v>4425</v>
      </c>
      <c r="D3490" s="55" t="s">
        <v>2893</v>
      </c>
    </row>
    <row r="3491" spans="3:4" ht="15" customHeight="1" x14ac:dyDescent="0.25">
      <c r="C3491" s="52" t="s">
        <v>4426</v>
      </c>
      <c r="D3491" s="55" t="s">
        <v>2891</v>
      </c>
    </row>
    <row r="3492" spans="3:4" ht="15" customHeight="1" x14ac:dyDescent="0.25">
      <c r="C3492" s="52" t="s">
        <v>4427</v>
      </c>
      <c r="D3492" s="55" t="s">
        <v>2917</v>
      </c>
    </row>
    <row r="3493" spans="3:4" ht="15" customHeight="1" x14ac:dyDescent="0.25">
      <c r="C3493" s="52" t="s">
        <v>4428</v>
      </c>
      <c r="D3493" s="55" t="s">
        <v>3243</v>
      </c>
    </row>
    <row r="3494" spans="3:4" ht="15" customHeight="1" x14ac:dyDescent="0.25">
      <c r="C3494" s="52" t="s">
        <v>4429</v>
      </c>
      <c r="D3494" s="55" t="s">
        <v>4430</v>
      </c>
    </row>
    <row r="3495" spans="3:4" ht="15" customHeight="1" x14ac:dyDescent="0.25">
      <c r="C3495" s="52" t="s">
        <v>4431</v>
      </c>
      <c r="D3495" s="55" t="s">
        <v>3501</v>
      </c>
    </row>
    <row r="3496" spans="3:4" ht="15" customHeight="1" x14ac:dyDescent="0.25">
      <c r="C3496" s="52" t="s">
        <v>4432</v>
      </c>
      <c r="D3496" s="55" t="s">
        <v>3503</v>
      </c>
    </row>
    <row r="3497" spans="3:4" ht="15" customHeight="1" x14ac:dyDescent="0.25">
      <c r="C3497" s="52" t="s">
        <v>4433</v>
      </c>
      <c r="D3497" s="55" t="s">
        <v>4434</v>
      </c>
    </row>
    <row r="3498" spans="3:4" ht="15" customHeight="1" x14ac:dyDescent="0.25">
      <c r="C3498" s="52" t="s">
        <v>4435</v>
      </c>
      <c r="D3498" s="55" t="s">
        <v>2919</v>
      </c>
    </row>
    <row r="3499" spans="3:4" ht="15" customHeight="1" x14ac:dyDescent="0.25">
      <c r="C3499" s="52" t="s">
        <v>4436</v>
      </c>
      <c r="D3499" s="55" t="s">
        <v>2775</v>
      </c>
    </row>
    <row r="3500" spans="3:4" ht="15" customHeight="1" x14ac:dyDescent="0.25">
      <c r="C3500" s="52" t="s">
        <v>4437</v>
      </c>
      <c r="D3500" s="55" t="s">
        <v>2859</v>
      </c>
    </row>
    <row r="3501" spans="3:4" ht="15" customHeight="1" x14ac:dyDescent="0.25">
      <c r="C3501" s="52" t="s">
        <v>4438</v>
      </c>
      <c r="D3501" s="55" t="s">
        <v>2847</v>
      </c>
    </row>
    <row r="3502" spans="3:4" ht="15" customHeight="1" x14ac:dyDescent="0.25">
      <c r="C3502" s="52" t="s">
        <v>4439</v>
      </c>
      <c r="D3502" s="55" t="s">
        <v>2789</v>
      </c>
    </row>
    <row r="3503" spans="3:4" ht="15" customHeight="1" x14ac:dyDescent="0.25">
      <c r="C3503" s="52" t="s">
        <v>4440</v>
      </c>
      <c r="D3503" s="55" t="s">
        <v>3256</v>
      </c>
    </row>
    <row r="3504" spans="3:4" ht="15" customHeight="1" x14ac:dyDescent="0.25">
      <c r="C3504" s="52" t="s">
        <v>4441</v>
      </c>
      <c r="D3504" s="55" t="s">
        <v>3130</v>
      </c>
    </row>
    <row r="3505" spans="3:4" ht="15" customHeight="1" x14ac:dyDescent="0.25">
      <c r="C3505" s="52" t="s">
        <v>4442</v>
      </c>
      <c r="D3505" s="55" t="s">
        <v>2791</v>
      </c>
    </row>
    <row r="3506" spans="3:4" ht="15" customHeight="1" x14ac:dyDescent="0.25">
      <c r="C3506" s="52" t="s">
        <v>4443</v>
      </c>
      <c r="D3506" s="55" t="s">
        <v>2817</v>
      </c>
    </row>
    <row r="3507" spans="3:4" ht="15" customHeight="1" x14ac:dyDescent="0.25">
      <c r="C3507" s="52" t="s">
        <v>4444</v>
      </c>
      <c r="D3507" s="55" t="s">
        <v>3350</v>
      </c>
    </row>
    <row r="3508" spans="3:4" ht="15" customHeight="1" x14ac:dyDescent="0.25">
      <c r="C3508" s="52" t="s">
        <v>4445</v>
      </c>
      <c r="D3508" s="55" t="s">
        <v>3473</v>
      </c>
    </row>
    <row r="3509" spans="3:4" ht="15" customHeight="1" x14ac:dyDescent="0.25">
      <c r="C3509" s="52" t="s">
        <v>4446</v>
      </c>
      <c r="D3509" s="55" t="s">
        <v>3262</v>
      </c>
    </row>
    <row r="3510" spans="3:4" ht="15" customHeight="1" x14ac:dyDescent="0.25">
      <c r="C3510" s="52" t="s">
        <v>4447</v>
      </c>
      <c r="D3510" s="55" t="s">
        <v>2821</v>
      </c>
    </row>
    <row r="3511" spans="3:4" ht="15" customHeight="1" x14ac:dyDescent="0.25">
      <c r="C3511" s="52" t="s">
        <v>4448</v>
      </c>
      <c r="D3511" s="55" t="s">
        <v>2783</v>
      </c>
    </row>
    <row r="3512" spans="3:4" ht="15" customHeight="1" x14ac:dyDescent="0.25">
      <c r="C3512" s="52" t="s">
        <v>4449</v>
      </c>
      <c r="D3512" s="55" t="s">
        <v>3267</v>
      </c>
    </row>
    <row r="3513" spans="3:4" ht="15" customHeight="1" x14ac:dyDescent="0.25">
      <c r="C3513" s="52" t="s">
        <v>4450</v>
      </c>
      <c r="D3513" s="55" t="s">
        <v>3008</v>
      </c>
    </row>
    <row r="3514" spans="3:4" ht="15" customHeight="1" x14ac:dyDescent="0.25">
      <c r="C3514" s="52" t="s">
        <v>4451</v>
      </c>
      <c r="D3514" s="55" t="s">
        <v>2797</v>
      </c>
    </row>
    <row r="3515" spans="3:4" ht="15" customHeight="1" x14ac:dyDescent="0.25">
      <c r="C3515" s="52" t="s">
        <v>4452</v>
      </c>
      <c r="D3515" s="55" t="s">
        <v>2875</v>
      </c>
    </row>
    <row r="3516" spans="3:4" ht="15" customHeight="1" x14ac:dyDescent="0.25">
      <c r="C3516" s="52" t="s">
        <v>4453</v>
      </c>
      <c r="D3516" s="55" t="s">
        <v>3142</v>
      </c>
    </row>
    <row r="3517" spans="3:4" ht="15" customHeight="1" x14ac:dyDescent="0.25">
      <c r="C3517" s="52" t="s">
        <v>4454</v>
      </c>
      <c r="D3517" s="55" t="s">
        <v>4455</v>
      </c>
    </row>
    <row r="3518" spans="3:4" ht="15" customHeight="1" x14ac:dyDescent="0.25">
      <c r="C3518" s="52" t="s">
        <v>4456</v>
      </c>
      <c r="D3518" s="55" t="s">
        <v>3732</v>
      </c>
    </row>
    <row r="3519" spans="3:4" ht="15" customHeight="1" x14ac:dyDescent="0.25">
      <c r="C3519" s="52" t="s">
        <v>4457</v>
      </c>
      <c r="D3519" s="55" t="s">
        <v>3275</v>
      </c>
    </row>
    <row r="3520" spans="3:4" ht="15" customHeight="1" x14ac:dyDescent="0.25">
      <c r="C3520" s="52" t="s">
        <v>4458</v>
      </c>
      <c r="D3520" s="55" t="s">
        <v>3737</v>
      </c>
    </row>
    <row r="3521" spans="3:4" ht="15" customHeight="1" x14ac:dyDescent="0.25">
      <c r="C3521" s="52" t="s">
        <v>4459</v>
      </c>
      <c r="D3521" s="55" t="s">
        <v>2927</v>
      </c>
    </row>
    <row r="3522" spans="3:4" ht="15" customHeight="1" x14ac:dyDescent="0.25">
      <c r="C3522" s="52" t="s">
        <v>4460</v>
      </c>
      <c r="D3522" s="55" t="s">
        <v>3039</v>
      </c>
    </row>
    <row r="3523" spans="3:4" ht="15" customHeight="1" x14ac:dyDescent="0.25">
      <c r="C3523" s="52" t="s">
        <v>4461</v>
      </c>
      <c r="D3523" s="55" t="s">
        <v>4154</v>
      </c>
    </row>
    <row r="3524" spans="3:4" ht="15" customHeight="1" x14ac:dyDescent="0.25">
      <c r="C3524" s="52" t="s">
        <v>4462</v>
      </c>
      <c r="D3524" s="55" t="s">
        <v>3932</v>
      </c>
    </row>
    <row r="3525" spans="3:4" ht="15" customHeight="1" x14ac:dyDescent="0.25">
      <c r="C3525" s="52" t="s">
        <v>4463</v>
      </c>
      <c r="D3525" s="55" t="s">
        <v>4464</v>
      </c>
    </row>
    <row r="3526" spans="3:4" ht="15" customHeight="1" x14ac:dyDescent="0.25">
      <c r="C3526" s="52" t="s">
        <v>4465</v>
      </c>
      <c r="D3526" s="55" t="s">
        <v>3168</v>
      </c>
    </row>
    <row r="3527" spans="3:4" ht="15" customHeight="1" x14ac:dyDescent="0.25">
      <c r="C3527" s="52" t="s">
        <v>4466</v>
      </c>
      <c r="D3527" s="55" t="s">
        <v>3935</v>
      </c>
    </row>
    <row r="3528" spans="3:4" ht="15" customHeight="1" x14ac:dyDescent="0.25">
      <c r="C3528" s="52" t="s">
        <v>4467</v>
      </c>
      <c r="D3528" s="55" t="s">
        <v>3938</v>
      </c>
    </row>
    <row r="3529" spans="3:4" ht="15" customHeight="1" x14ac:dyDescent="0.25">
      <c r="C3529" s="52" t="s">
        <v>4468</v>
      </c>
      <c r="D3529" s="55" t="s">
        <v>4469</v>
      </c>
    </row>
    <row r="3530" spans="3:4" ht="15" customHeight="1" x14ac:dyDescent="0.25">
      <c r="C3530" s="52" t="s">
        <v>4470</v>
      </c>
      <c r="D3530" s="55" t="s">
        <v>3613</v>
      </c>
    </row>
    <row r="3531" spans="3:4" ht="15" customHeight="1" x14ac:dyDescent="0.25">
      <c r="C3531" s="52" t="s">
        <v>4471</v>
      </c>
      <c r="D3531" s="55" t="s">
        <v>4472</v>
      </c>
    </row>
    <row r="3532" spans="3:4" ht="15" customHeight="1" x14ac:dyDescent="0.25">
      <c r="C3532" s="52" t="s">
        <v>4473</v>
      </c>
      <c r="D3532" s="55" t="s">
        <v>3618</v>
      </c>
    </row>
    <row r="3533" spans="3:4" ht="15" customHeight="1" x14ac:dyDescent="0.25">
      <c r="C3533" s="52" t="s">
        <v>4474</v>
      </c>
      <c r="D3533" s="55" t="s">
        <v>4475</v>
      </c>
    </row>
    <row r="3534" spans="3:4" ht="15" customHeight="1" x14ac:dyDescent="0.25">
      <c r="C3534" s="52" t="s">
        <v>4476</v>
      </c>
      <c r="D3534" s="55" t="s">
        <v>3125</v>
      </c>
    </row>
    <row r="3535" spans="3:4" ht="15" customHeight="1" x14ac:dyDescent="0.25">
      <c r="C3535" s="52" t="s">
        <v>4477</v>
      </c>
      <c r="D3535" s="55" t="s">
        <v>4364</v>
      </c>
    </row>
    <row r="3536" spans="3:4" ht="15" customHeight="1" x14ac:dyDescent="0.25">
      <c r="C3536" s="52" t="s">
        <v>4478</v>
      </c>
      <c r="D3536" s="55" t="s">
        <v>4479</v>
      </c>
    </row>
    <row r="3537" spans="3:4" ht="15" customHeight="1" x14ac:dyDescent="0.25">
      <c r="C3537" s="52" t="s">
        <v>4480</v>
      </c>
      <c r="D3537" s="55" t="s">
        <v>4481</v>
      </c>
    </row>
    <row r="3538" spans="3:4" ht="15" customHeight="1" x14ac:dyDescent="0.25">
      <c r="C3538" s="52" t="s">
        <v>4482</v>
      </c>
      <c r="D3538" s="55" t="s">
        <v>2865</v>
      </c>
    </row>
    <row r="3539" spans="3:4" ht="15" customHeight="1" x14ac:dyDescent="0.25">
      <c r="C3539" s="52" t="s">
        <v>4483</v>
      </c>
      <c r="D3539" s="55" t="s">
        <v>4484</v>
      </c>
    </row>
    <row r="3540" spans="3:4" ht="15" customHeight="1" x14ac:dyDescent="0.25">
      <c r="C3540" s="52" t="s">
        <v>4485</v>
      </c>
      <c r="D3540" s="55" t="s">
        <v>4059</v>
      </c>
    </row>
    <row r="3541" spans="3:4" ht="15" customHeight="1" x14ac:dyDescent="0.25">
      <c r="C3541" s="52" t="s">
        <v>4486</v>
      </c>
      <c r="D3541" s="55" t="s">
        <v>3020</v>
      </c>
    </row>
    <row r="3542" spans="3:4" ht="15" customHeight="1" x14ac:dyDescent="0.25">
      <c r="C3542" s="52" t="s">
        <v>4487</v>
      </c>
      <c r="D3542" s="55" t="s">
        <v>458</v>
      </c>
    </row>
    <row r="3543" spans="3:4" ht="15" customHeight="1" x14ac:dyDescent="0.25">
      <c r="C3543" s="52" t="s">
        <v>4488</v>
      </c>
      <c r="D3543" s="55" t="s">
        <v>458</v>
      </c>
    </row>
    <row r="3544" spans="3:4" ht="15" customHeight="1" x14ac:dyDescent="0.25">
      <c r="C3544" s="52" t="s">
        <v>4489</v>
      </c>
      <c r="D3544" s="55" t="s">
        <v>461</v>
      </c>
    </row>
    <row r="3545" spans="3:4" ht="15" customHeight="1" x14ac:dyDescent="0.25">
      <c r="C3545" s="52" t="s">
        <v>4490</v>
      </c>
      <c r="D3545" s="55" t="s">
        <v>463</v>
      </c>
    </row>
    <row r="3546" spans="3:4" ht="15" customHeight="1" x14ac:dyDescent="0.25">
      <c r="C3546" s="52" t="s">
        <v>4491</v>
      </c>
      <c r="D3546" s="55" t="s">
        <v>465</v>
      </c>
    </row>
    <row r="3547" spans="3:4" ht="15" customHeight="1" x14ac:dyDescent="0.25">
      <c r="C3547" s="52" t="s">
        <v>4492</v>
      </c>
      <c r="D3547" s="55" t="s">
        <v>467</v>
      </c>
    </row>
    <row r="3548" spans="3:4" ht="15" customHeight="1" x14ac:dyDescent="0.25">
      <c r="C3548" s="52" t="s">
        <v>4493</v>
      </c>
      <c r="D3548" s="55" t="s">
        <v>469</v>
      </c>
    </row>
    <row r="3549" spans="3:4" ht="15" customHeight="1" x14ac:dyDescent="0.25">
      <c r="C3549" s="52" t="s">
        <v>4494</v>
      </c>
      <c r="D3549" s="55" t="s">
        <v>471</v>
      </c>
    </row>
    <row r="3550" spans="3:4" ht="15" customHeight="1" x14ac:dyDescent="0.25">
      <c r="C3550" s="52" t="s">
        <v>4495</v>
      </c>
      <c r="D3550" s="55" t="s">
        <v>473</v>
      </c>
    </row>
    <row r="3551" spans="3:4" ht="15" customHeight="1" x14ac:dyDescent="0.25">
      <c r="C3551" s="52" t="s">
        <v>4496</v>
      </c>
      <c r="D3551" s="55" t="s">
        <v>473</v>
      </c>
    </row>
    <row r="3552" spans="3:4" ht="15" customHeight="1" x14ac:dyDescent="0.25">
      <c r="C3552" s="52" t="s">
        <v>4497</v>
      </c>
      <c r="D3552" s="55" t="s">
        <v>34</v>
      </c>
    </row>
    <row r="3553" spans="3:4" ht="15" customHeight="1" x14ac:dyDescent="0.25">
      <c r="C3553" s="52" t="s">
        <v>4498</v>
      </c>
      <c r="D3553" s="55" t="s">
        <v>34</v>
      </c>
    </row>
    <row r="3554" spans="3:4" ht="15" customHeight="1" x14ac:dyDescent="0.25">
      <c r="C3554" s="52" t="s">
        <v>4499</v>
      </c>
      <c r="D3554" s="55" t="s">
        <v>2799</v>
      </c>
    </row>
    <row r="3555" spans="3:4" ht="15" customHeight="1" x14ac:dyDescent="0.25">
      <c r="C3555" s="52" t="s">
        <v>4500</v>
      </c>
      <c r="D3555" s="55" t="s">
        <v>2811</v>
      </c>
    </row>
    <row r="3556" spans="3:4" ht="15" customHeight="1" x14ac:dyDescent="0.25">
      <c r="C3556" s="52" t="s">
        <v>4501</v>
      </c>
      <c r="D3556" s="55" t="s">
        <v>2787</v>
      </c>
    </row>
    <row r="3557" spans="3:4" ht="15" customHeight="1" x14ac:dyDescent="0.25">
      <c r="C3557" s="52" t="s">
        <v>4502</v>
      </c>
      <c r="D3557" s="55" t="s">
        <v>2805</v>
      </c>
    </row>
    <row r="3558" spans="3:4" ht="15" customHeight="1" x14ac:dyDescent="0.25">
      <c r="C3558" s="52" t="s">
        <v>4503</v>
      </c>
      <c r="D3558" s="55" t="s">
        <v>2869</v>
      </c>
    </row>
    <row r="3559" spans="3:4" ht="15" customHeight="1" x14ac:dyDescent="0.25">
      <c r="C3559" s="52" t="s">
        <v>4504</v>
      </c>
      <c r="D3559" s="55" t="s">
        <v>2839</v>
      </c>
    </row>
    <row r="3560" spans="3:4" ht="15" customHeight="1" x14ac:dyDescent="0.25">
      <c r="C3560" s="52" t="s">
        <v>4505</v>
      </c>
      <c r="D3560" s="55" t="s">
        <v>3012</v>
      </c>
    </row>
    <row r="3561" spans="3:4" ht="15" customHeight="1" x14ac:dyDescent="0.25">
      <c r="C3561" s="52" t="s">
        <v>4506</v>
      </c>
      <c r="D3561" s="55" t="s">
        <v>2929</v>
      </c>
    </row>
    <row r="3562" spans="3:4" ht="15" customHeight="1" x14ac:dyDescent="0.25">
      <c r="C3562" s="52" t="s">
        <v>4507</v>
      </c>
      <c r="D3562" s="55" t="s">
        <v>3056</v>
      </c>
    </row>
    <row r="3563" spans="3:4" ht="15" customHeight="1" x14ac:dyDescent="0.25">
      <c r="C3563" s="52" t="s">
        <v>4508</v>
      </c>
      <c r="D3563" s="55" t="s">
        <v>2861</v>
      </c>
    </row>
    <row r="3564" spans="3:4" ht="15" customHeight="1" x14ac:dyDescent="0.25">
      <c r="C3564" s="52" t="s">
        <v>4509</v>
      </c>
      <c r="D3564" s="55" t="s">
        <v>3490</v>
      </c>
    </row>
    <row r="3565" spans="3:4" ht="15" customHeight="1" x14ac:dyDescent="0.25">
      <c r="C3565" s="52" t="s">
        <v>4510</v>
      </c>
      <c r="D3565" s="55" t="s">
        <v>2952</v>
      </c>
    </row>
    <row r="3566" spans="3:4" ht="15" customHeight="1" x14ac:dyDescent="0.25">
      <c r="C3566" s="52" t="s">
        <v>4511</v>
      </c>
      <c r="D3566" s="55" t="s">
        <v>2885</v>
      </c>
    </row>
    <row r="3567" spans="3:4" ht="15" customHeight="1" x14ac:dyDescent="0.25">
      <c r="C3567" s="52" t="s">
        <v>4512</v>
      </c>
      <c r="D3567" s="55" t="s">
        <v>2819</v>
      </c>
    </row>
    <row r="3568" spans="3:4" ht="15" customHeight="1" x14ac:dyDescent="0.25">
      <c r="C3568" s="52" t="s">
        <v>4513</v>
      </c>
      <c r="D3568" s="55" t="s">
        <v>2779</v>
      </c>
    </row>
    <row r="3569" spans="3:4" ht="15" customHeight="1" x14ac:dyDescent="0.25">
      <c r="C3569" s="52" t="s">
        <v>4514</v>
      </c>
      <c r="D3569" s="55" t="s">
        <v>2831</v>
      </c>
    </row>
    <row r="3570" spans="3:4" ht="15" customHeight="1" x14ac:dyDescent="0.25">
      <c r="C3570" s="52" t="s">
        <v>4515</v>
      </c>
      <c r="D3570" s="55" t="s">
        <v>2809</v>
      </c>
    </row>
    <row r="3571" spans="3:4" ht="15" customHeight="1" x14ac:dyDescent="0.25">
      <c r="C3571" s="52" t="s">
        <v>4516</v>
      </c>
      <c r="D3571" s="55" t="s">
        <v>3555</v>
      </c>
    </row>
    <row r="3572" spans="3:4" ht="15" customHeight="1" x14ac:dyDescent="0.25">
      <c r="C3572" s="52" t="s">
        <v>4517</v>
      </c>
      <c r="D3572" s="55" t="s">
        <v>2773</v>
      </c>
    </row>
    <row r="3573" spans="3:4" ht="15" customHeight="1" x14ac:dyDescent="0.25">
      <c r="C3573" s="52" t="s">
        <v>4518</v>
      </c>
      <c r="D3573" s="55" t="s">
        <v>2769</v>
      </c>
    </row>
    <row r="3574" spans="3:4" ht="15" customHeight="1" x14ac:dyDescent="0.25">
      <c r="C3574" s="52" t="s">
        <v>4519</v>
      </c>
      <c r="D3574" s="55" t="s">
        <v>3440</v>
      </c>
    </row>
    <row r="3575" spans="3:4" ht="15" customHeight="1" x14ac:dyDescent="0.25">
      <c r="C3575" s="52" t="s">
        <v>4520</v>
      </c>
      <c r="D3575" s="55" t="s">
        <v>3210</v>
      </c>
    </row>
    <row r="3576" spans="3:4" ht="15" customHeight="1" x14ac:dyDescent="0.25">
      <c r="C3576" s="52" t="s">
        <v>4521</v>
      </c>
      <c r="D3576" s="55" t="s">
        <v>2835</v>
      </c>
    </row>
    <row r="3577" spans="3:4" ht="15" customHeight="1" x14ac:dyDescent="0.25">
      <c r="C3577" s="52" t="s">
        <v>4522</v>
      </c>
      <c r="D3577" s="55" t="s">
        <v>2989</v>
      </c>
    </row>
    <row r="3578" spans="3:4" ht="15" customHeight="1" x14ac:dyDescent="0.25">
      <c r="C3578" s="52" t="s">
        <v>4523</v>
      </c>
      <c r="D3578" s="55" t="s">
        <v>3560</v>
      </c>
    </row>
    <row r="3579" spans="3:4" ht="15" customHeight="1" x14ac:dyDescent="0.25">
      <c r="C3579" s="52" t="s">
        <v>4524</v>
      </c>
      <c r="D3579" s="55" t="s">
        <v>2849</v>
      </c>
    </row>
    <row r="3580" spans="3:4" ht="15" customHeight="1" x14ac:dyDescent="0.25">
      <c r="C3580" s="52" t="s">
        <v>4525</v>
      </c>
      <c r="D3580" s="55" t="s">
        <v>4526</v>
      </c>
    </row>
    <row r="3581" spans="3:4" ht="15" customHeight="1" x14ac:dyDescent="0.25">
      <c r="C3581" s="52" t="s">
        <v>4527</v>
      </c>
      <c r="D3581" s="55" t="s">
        <v>3219</v>
      </c>
    </row>
    <row r="3582" spans="3:4" ht="15" customHeight="1" x14ac:dyDescent="0.25">
      <c r="C3582" s="52" t="s">
        <v>4528</v>
      </c>
      <c r="D3582" s="55" t="s">
        <v>2781</v>
      </c>
    </row>
    <row r="3583" spans="3:4" ht="15" customHeight="1" x14ac:dyDescent="0.25">
      <c r="C3583" s="52" t="s">
        <v>4529</v>
      </c>
      <c r="D3583" s="55" t="s">
        <v>2877</v>
      </c>
    </row>
    <row r="3584" spans="3:4" ht="15" customHeight="1" x14ac:dyDescent="0.25">
      <c r="C3584" s="52" t="s">
        <v>4530</v>
      </c>
      <c r="D3584" s="55" t="s">
        <v>2771</v>
      </c>
    </row>
    <row r="3585" spans="3:4" ht="15" customHeight="1" x14ac:dyDescent="0.25">
      <c r="C3585" s="52" t="s">
        <v>4531</v>
      </c>
      <c r="D3585" s="55" t="s">
        <v>2815</v>
      </c>
    </row>
    <row r="3586" spans="3:4" ht="15" customHeight="1" x14ac:dyDescent="0.25">
      <c r="C3586" s="52" t="s">
        <v>4532</v>
      </c>
      <c r="D3586" s="55" t="s">
        <v>3030</v>
      </c>
    </row>
    <row r="3587" spans="3:4" ht="15" customHeight="1" x14ac:dyDescent="0.25">
      <c r="C3587" s="52" t="s">
        <v>4533</v>
      </c>
      <c r="D3587" s="55" t="s">
        <v>2901</v>
      </c>
    </row>
    <row r="3588" spans="3:4" ht="15" customHeight="1" x14ac:dyDescent="0.25">
      <c r="C3588" s="52" t="s">
        <v>4534</v>
      </c>
      <c r="D3588" s="55" t="s">
        <v>2829</v>
      </c>
    </row>
    <row r="3589" spans="3:4" ht="15" customHeight="1" x14ac:dyDescent="0.25">
      <c r="C3589" s="52" t="s">
        <v>4535</v>
      </c>
      <c r="D3589" s="55" t="s">
        <v>4536</v>
      </c>
    </row>
    <row r="3590" spans="3:4" ht="15" customHeight="1" x14ac:dyDescent="0.25">
      <c r="C3590" s="52" t="s">
        <v>4537</v>
      </c>
      <c r="D3590" s="55" t="s">
        <v>3104</v>
      </c>
    </row>
    <row r="3591" spans="3:4" ht="15" customHeight="1" x14ac:dyDescent="0.25">
      <c r="C3591" s="52" t="s">
        <v>4538</v>
      </c>
      <c r="D3591" s="55" t="s">
        <v>3144</v>
      </c>
    </row>
    <row r="3592" spans="3:4" ht="15" customHeight="1" x14ac:dyDescent="0.25">
      <c r="C3592" s="52" t="s">
        <v>4539</v>
      </c>
      <c r="D3592" s="55" t="s">
        <v>3010</v>
      </c>
    </row>
    <row r="3593" spans="3:4" ht="15" customHeight="1" x14ac:dyDescent="0.25">
      <c r="C3593" s="52" t="s">
        <v>4540</v>
      </c>
      <c r="D3593" s="55" t="s">
        <v>3805</v>
      </c>
    </row>
    <row r="3594" spans="3:4" ht="15" customHeight="1" x14ac:dyDescent="0.25">
      <c r="C3594" s="52" t="s">
        <v>4541</v>
      </c>
      <c r="D3594" s="55" t="s">
        <v>2893</v>
      </c>
    </row>
    <row r="3595" spans="3:4" ht="15" customHeight="1" x14ac:dyDescent="0.25">
      <c r="C3595" s="52" t="s">
        <v>4542</v>
      </c>
      <c r="D3595" s="55" t="s">
        <v>2891</v>
      </c>
    </row>
    <row r="3596" spans="3:4" ht="15" customHeight="1" x14ac:dyDescent="0.25">
      <c r="C3596" s="52" t="s">
        <v>4543</v>
      </c>
      <c r="D3596" s="55" t="s">
        <v>2827</v>
      </c>
    </row>
    <row r="3597" spans="3:4" ht="15" customHeight="1" x14ac:dyDescent="0.25">
      <c r="C3597" s="52" t="s">
        <v>4544</v>
      </c>
      <c r="D3597" s="55" t="s">
        <v>2917</v>
      </c>
    </row>
    <row r="3598" spans="3:4" ht="15" customHeight="1" x14ac:dyDescent="0.25">
      <c r="C3598" s="52" t="s">
        <v>4545</v>
      </c>
      <c r="D3598" s="55" t="s">
        <v>3455</v>
      </c>
    </row>
    <row r="3599" spans="3:4" ht="15" customHeight="1" x14ac:dyDescent="0.25">
      <c r="C3599" s="52" t="s">
        <v>4546</v>
      </c>
      <c r="D3599" s="55" t="s">
        <v>2841</v>
      </c>
    </row>
    <row r="3600" spans="3:4" ht="15" customHeight="1" x14ac:dyDescent="0.25">
      <c r="C3600" s="52" t="s">
        <v>4547</v>
      </c>
      <c r="D3600" s="55" t="s">
        <v>2954</v>
      </c>
    </row>
    <row r="3601" spans="3:4" ht="15" customHeight="1" x14ac:dyDescent="0.25">
      <c r="C3601" s="52" t="s">
        <v>4548</v>
      </c>
      <c r="D3601" s="55" t="s">
        <v>2919</v>
      </c>
    </row>
    <row r="3602" spans="3:4" ht="15" customHeight="1" x14ac:dyDescent="0.25">
      <c r="C3602" s="52" t="s">
        <v>4549</v>
      </c>
      <c r="D3602" s="55" t="s">
        <v>2775</v>
      </c>
    </row>
    <row r="3603" spans="3:4" ht="15" customHeight="1" x14ac:dyDescent="0.25">
      <c r="C3603" s="52" t="s">
        <v>4550</v>
      </c>
      <c r="D3603" s="55" t="s">
        <v>3022</v>
      </c>
    </row>
    <row r="3604" spans="3:4" ht="15" customHeight="1" x14ac:dyDescent="0.25">
      <c r="C3604" s="52" t="s">
        <v>4551</v>
      </c>
      <c r="D3604" s="55" t="s">
        <v>2961</v>
      </c>
    </row>
    <row r="3605" spans="3:4" ht="15" customHeight="1" x14ac:dyDescent="0.25">
      <c r="C3605" s="52" t="s">
        <v>4552</v>
      </c>
      <c r="D3605" s="55" t="s">
        <v>3045</v>
      </c>
    </row>
    <row r="3606" spans="3:4" ht="15" customHeight="1" x14ac:dyDescent="0.25">
      <c r="C3606" s="52" t="s">
        <v>4553</v>
      </c>
      <c r="D3606" s="55" t="s">
        <v>2795</v>
      </c>
    </row>
    <row r="3607" spans="3:4" ht="15" customHeight="1" x14ac:dyDescent="0.25">
      <c r="C3607" s="52" t="s">
        <v>4554</v>
      </c>
      <c r="D3607" s="55" t="s">
        <v>4555</v>
      </c>
    </row>
    <row r="3608" spans="3:4" ht="15" customHeight="1" x14ac:dyDescent="0.25">
      <c r="C3608" s="52" t="s">
        <v>4556</v>
      </c>
      <c r="D3608" s="55" t="s">
        <v>2859</v>
      </c>
    </row>
    <row r="3609" spans="3:4" ht="15" customHeight="1" x14ac:dyDescent="0.25">
      <c r="C3609" s="52" t="s">
        <v>4557</v>
      </c>
      <c r="D3609" s="55" t="s">
        <v>2847</v>
      </c>
    </row>
    <row r="3610" spans="3:4" ht="15" customHeight="1" x14ac:dyDescent="0.25">
      <c r="C3610" s="52" t="s">
        <v>4558</v>
      </c>
      <c r="D3610" s="55" t="s">
        <v>2789</v>
      </c>
    </row>
    <row r="3611" spans="3:4" ht="15" customHeight="1" x14ac:dyDescent="0.25">
      <c r="C3611" s="52" t="s">
        <v>4559</v>
      </c>
      <c r="D3611" s="55" t="s">
        <v>2867</v>
      </c>
    </row>
    <row r="3612" spans="3:4" ht="15" customHeight="1" x14ac:dyDescent="0.25">
      <c r="C3612" s="52" t="s">
        <v>4560</v>
      </c>
      <c r="D3612" s="55" t="s">
        <v>3256</v>
      </c>
    </row>
    <row r="3613" spans="3:4" ht="15" customHeight="1" x14ac:dyDescent="0.25">
      <c r="C3613" s="52" t="s">
        <v>4561</v>
      </c>
      <c r="D3613" s="55" t="s">
        <v>3130</v>
      </c>
    </row>
    <row r="3614" spans="3:4" ht="15" customHeight="1" x14ac:dyDescent="0.25">
      <c r="C3614" s="52" t="s">
        <v>4562</v>
      </c>
      <c r="D3614" s="55" t="s">
        <v>2791</v>
      </c>
    </row>
    <row r="3615" spans="3:4" ht="15" customHeight="1" x14ac:dyDescent="0.25">
      <c r="C3615" s="52" t="s">
        <v>4563</v>
      </c>
      <c r="D3615" s="55" t="s">
        <v>2817</v>
      </c>
    </row>
    <row r="3616" spans="3:4" ht="15" customHeight="1" x14ac:dyDescent="0.25">
      <c r="C3616" s="52" t="s">
        <v>4564</v>
      </c>
      <c r="D3616" s="55" t="s">
        <v>2821</v>
      </c>
    </row>
    <row r="3617" spans="3:4" ht="15" customHeight="1" x14ac:dyDescent="0.25">
      <c r="C3617" s="52" t="s">
        <v>4565</v>
      </c>
      <c r="D3617" s="55" t="s">
        <v>4566</v>
      </c>
    </row>
    <row r="3618" spans="3:4" ht="15" customHeight="1" x14ac:dyDescent="0.25">
      <c r="C3618" s="52" t="s">
        <v>4567</v>
      </c>
      <c r="D3618" s="55" t="s">
        <v>2783</v>
      </c>
    </row>
    <row r="3619" spans="3:4" ht="15" customHeight="1" x14ac:dyDescent="0.25">
      <c r="C3619" s="52" t="s">
        <v>4568</v>
      </c>
      <c r="D3619" s="55" t="s">
        <v>3267</v>
      </c>
    </row>
    <row r="3620" spans="3:4" ht="15" customHeight="1" x14ac:dyDescent="0.25">
      <c r="C3620" s="52" t="s">
        <v>4569</v>
      </c>
      <c r="D3620" s="55" t="s">
        <v>2797</v>
      </c>
    </row>
    <row r="3621" spans="3:4" ht="15" customHeight="1" x14ac:dyDescent="0.25">
      <c r="C3621" s="52" t="s">
        <v>4570</v>
      </c>
      <c r="D3621" s="55" t="s">
        <v>3269</v>
      </c>
    </row>
    <row r="3622" spans="3:4" ht="15" customHeight="1" x14ac:dyDescent="0.25">
      <c r="C3622" s="52" t="s">
        <v>4571</v>
      </c>
      <c r="D3622" s="55" t="s">
        <v>2875</v>
      </c>
    </row>
    <row r="3623" spans="3:4" ht="15" customHeight="1" x14ac:dyDescent="0.25">
      <c r="C3623" s="52" t="s">
        <v>4572</v>
      </c>
      <c r="D3623" s="55" t="s">
        <v>2801</v>
      </c>
    </row>
    <row r="3624" spans="3:4" ht="15" customHeight="1" x14ac:dyDescent="0.25">
      <c r="C3624" s="52" t="s">
        <v>4573</v>
      </c>
      <c r="D3624" s="55" t="s">
        <v>4574</v>
      </c>
    </row>
    <row r="3625" spans="3:4" ht="15" customHeight="1" x14ac:dyDescent="0.25">
      <c r="C3625" s="52" t="s">
        <v>4575</v>
      </c>
      <c r="D3625" s="55" t="s">
        <v>2793</v>
      </c>
    </row>
    <row r="3626" spans="3:4" ht="15" customHeight="1" x14ac:dyDescent="0.25">
      <c r="C3626" s="52" t="s">
        <v>4576</v>
      </c>
      <c r="D3626" s="55" t="s">
        <v>2813</v>
      </c>
    </row>
    <row r="3627" spans="3:4" ht="15" customHeight="1" x14ac:dyDescent="0.25">
      <c r="C3627" s="52" t="s">
        <v>4577</v>
      </c>
      <c r="D3627" s="55" t="s">
        <v>3039</v>
      </c>
    </row>
    <row r="3628" spans="3:4" ht="15" customHeight="1" x14ac:dyDescent="0.25">
      <c r="C3628" s="52" t="s">
        <v>4578</v>
      </c>
      <c r="D3628" s="55" t="s">
        <v>3932</v>
      </c>
    </row>
    <row r="3629" spans="3:4" ht="15" customHeight="1" x14ac:dyDescent="0.25">
      <c r="C3629" s="52" t="s">
        <v>4579</v>
      </c>
      <c r="D3629" s="55" t="s">
        <v>4464</v>
      </c>
    </row>
    <row r="3630" spans="3:4" ht="15" customHeight="1" x14ac:dyDescent="0.25">
      <c r="C3630" s="52" t="s">
        <v>4580</v>
      </c>
      <c r="D3630" s="55" t="s">
        <v>4157</v>
      </c>
    </row>
    <row r="3631" spans="3:4" ht="15" customHeight="1" x14ac:dyDescent="0.25">
      <c r="C3631" s="52" t="s">
        <v>4581</v>
      </c>
      <c r="D3631" s="55" t="s">
        <v>3168</v>
      </c>
    </row>
    <row r="3632" spans="3:4" ht="15" customHeight="1" x14ac:dyDescent="0.25">
      <c r="C3632" s="52" t="s">
        <v>4582</v>
      </c>
      <c r="D3632" s="55" t="s">
        <v>2969</v>
      </c>
    </row>
    <row r="3633" spans="3:4" ht="15" customHeight="1" x14ac:dyDescent="0.25">
      <c r="C3633" s="52" t="s">
        <v>4583</v>
      </c>
      <c r="D3633" s="55" t="s">
        <v>3125</v>
      </c>
    </row>
    <row r="3634" spans="3:4" ht="15" customHeight="1" x14ac:dyDescent="0.25">
      <c r="C3634" s="52" t="s">
        <v>4584</v>
      </c>
      <c r="D3634" s="55" t="s">
        <v>3388</v>
      </c>
    </row>
    <row r="3635" spans="3:4" ht="15" customHeight="1" x14ac:dyDescent="0.25">
      <c r="C3635" s="52" t="s">
        <v>4585</v>
      </c>
      <c r="D3635" s="55" t="s">
        <v>2851</v>
      </c>
    </row>
    <row r="3636" spans="3:4" ht="15" customHeight="1" x14ac:dyDescent="0.25">
      <c r="C3636" s="52" t="s">
        <v>4586</v>
      </c>
      <c r="D3636" s="55" t="s">
        <v>2833</v>
      </c>
    </row>
    <row r="3637" spans="3:4" ht="15" customHeight="1" x14ac:dyDescent="0.25">
      <c r="C3637" s="52" t="s">
        <v>4587</v>
      </c>
      <c r="D3637" s="55" t="s">
        <v>2887</v>
      </c>
    </row>
    <row r="3638" spans="3:4" ht="15" customHeight="1" x14ac:dyDescent="0.25">
      <c r="C3638" s="52" t="s">
        <v>4588</v>
      </c>
      <c r="D3638" s="55" t="s">
        <v>458</v>
      </c>
    </row>
    <row r="3639" spans="3:4" ht="15" customHeight="1" x14ac:dyDescent="0.25">
      <c r="C3639" s="52" t="s">
        <v>4589</v>
      </c>
      <c r="D3639" s="55" t="s">
        <v>458</v>
      </c>
    </row>
    <row r="3640" spans="3:4" ht="15" customHeight="1" x14ac:dyDescent="0.25">
      <c r="C3640" s="52" t="s">
        <v>4590</v>
      </c>
      <c r="D3640" s="55" t="s">
        <v>461</v>
      </c>
    </row>
    <row r="3641" spans="3:4" ht="15" customHeight="1" x14ac:dyDescent="0.25">
      <c r="C3641" s="52" t="s">
        <v>4591</v>
      </c>
      <c r="D3641" s="55" t="s">
        <v>463</v>
      </c>
    </row>
    <row r="3642" spans="3:4" ht="15" customHeight="1" x14ac:dyDescent="0.25">
      <c r="C3642" s="52" t="s">
        <v>4592</v>
      </c>
      <c r="D3642" s="55" t="s">
        <v>465</v>
      </c>
    </row>
    <row r="3643" spans="3:4" ht="15" customHeight="1" x14ac:dyDescent="0.25">
      <c r="C3643" s="52" t="s">
        <v>4593</v>
      </c>
      <c r="D3643" s="55" t="s">
        <v>467</v>
      </c>
    </row>
    <row r="3644" spans="3:4" ht="15" customHeight="1" x14ac:dyDescent="0.25">
      <c r="C3644" s="52" t="s">
        <v>4594</v>
      </c>
      <c r="D3644" s="55" t="s">
        <v>469</v>
      </c>
    </row>
    <row r="3645" spans="3:4" ht="15" customHeight="1" x14ac:dyDescent="0.25">
      <c r="C3645" s="52" t="s">
        <v>4595</v>
      </c>
      <c r="D3645" s="55" t="s">
        <v>471</v>
      </c>
    </row>
    <row r="3646" spans="3:4" ht="15" customHeight="1" x14ac:dyDescent="0.25">
      <c r="C3646" s="52" t="s">
        <v>4596</v>
      </c>
      <c r="D3646" s="55" t="s">
        <v>473</v>
      </c>
    </row>
    <row r="3647" spans="3:4" ht="15" customHeight="1" x14ac:dyDescent="0.25">
      <c r="C3647" s="52" t="s">
        <v>4597</v>
      </c>
      <c r="D3647" s="55" t="s">
        <v>473</v>
      </c>
    </row>
    <row r="3648" spans="3:4" ht="15" customHeight="1" x14ac:dyDescent="0.25">
      <c r="C3648" s="52" t="s">
        <v>4598</v>
      </c>
      <c r="D3648" s="55" t="s">
        <v>34</v>
      </c>
    </row>
    <row r="3649" spans="3:4" ht="15" customHeight="1" x14ac:dyDescent="0.25">
      <c r="C3649" s="52" t="s">
        <v>4599</v>
      </c>
      <c r="D3649" s="55" t="s">
        <v>34</v>
      </c>
    </row>
    <row r="3650" spans="3:4" ht="15" customHeight="1" x14ac:dyDescent="0.25">
      <c r="C3650" s="52" t="s">
        <v>4600</v>
      </c>
      <c r="D3650" s="55" t="s">
        <v>2855</v>
      </c>
    </row>
    <row r="3651" spans="3:4" ht="15" customHeight="1" x14ac:dyDescent="0.25">
      <c r="C3651" s="52" t="s">
        <v>4601</v>
      </c>
      <c r="D3651" s="55" t="s">
        <v>2929</v>
      </c>
    </row>
    <row r="3652" spans="3:4" ht="15" customHeight="1" x14ac:dyDescent="0.25">
      <c r="C3652" s="52" t="s">
        <v>4602</v>
      </c>
      <c r="D3652" s="55" t="s">
        <v>3490</v>
      </c>
    </row>
    <row r="3653" spans="3:4" ht="15" customHeight="1" x14ac:dyDescent="0.25">
      <c r="C3653" s="52" t="s">
        <v>4603</v>
      </c>
      <c r="D3653" s="55" t="s">
        <v>2853</v>
      </c>
    </row>
    <row r="3654" spans="3:4" ht="15" customHeight="1" x14ac:dyDescent="0.25">
      <c r="C3654" s="52" t="s">
        <v>4604</v>
      </c>
      <c r="D3654" s="55" t="s">
        <v>2879</v>
      </c>
    </row>
    <row r="3655" spans="3:4" ht="15" customHeight="1" x14ac:dyDescent="0.25">
      <c r="C3655" s="52" t="s">
        <v>4605</v>
      </c>
      <c r="D3655" s="55" t="s">
        <v>2952</v>
      </c>
    </row>
    <row r="3656" spans="3:4" ht="15" customHeight="1" x14ac:dyDescent="0.25">
      <c r="C3656" s="52" t="s">
        <v>4606</v>
      </c>
      <c r="D3656" s="55" t="s">
        <v>2819</v>
      </c>
    </row>
    <row r="3657" spans="3:4" ht="15" customHeight="1" x14ac:dyDescent="0.25">
      <c r="C3657" s="52" t="s">
        <v>4607</v>
      </c>
      <c r="D3657" s="55" t="s">
        <v>2779</v>
      </c>
    </row>
    <row r="3658" spans="3:4" ht="15" customHeight="1" x14ac:dyDescent="0.25">
      <c r="C3658" s="52" t="s">
        <v>4608</v>
      </c>
      <c r="D3658" s="55" t="s">
        <v>3043</v>
      </c>
    </row>
    <row r="3659" spans="3:4" ht="15" customHeight="1" x14ac:dyDescent="0.25">
      <c r="C3659" s="52" t="s">
        <v>4609</v>
      </c>
      <c r="D3659" s="55" t="s">
        <v>3135</v>
      </c>
    </row>
    <row r="3660" spans="3:4" ht="15" customHeight="1" x14ac:dyDescent="0.25">
      <c r="C3660" s="52" t="s">
        <v>4610</v>
      </c>
      <c r="D3660" s="55" t="s">
        <v>2982</v>
      </c>
    </row>
    <row r="3661" spans="3:4" ht="15" customHeight="1" x14ac:dyDescent="0.25">
      <c r="C3661" s="52" t="s">
        <v>4611</v>
      </c>
      <c r="D3661" s="55" t="s">
        <v>3435</v>
      </c>
    </row>
    <row r="3662" spans="3:4" ht="15" customHeight="1" x14ac:dyDescent="0.25">
      <c r="C3662" s="52" t="s">
        <v>4612</v>
      </c>
      <c r="D3662" s="55" t="s">
        <v>4613</v>
      </c>
    </row>
    <row r="3663" spans="3:4" ht="15" customHeight="1" x14ac:dyDescent="0.25">
      <c r="C3663" s="52" t="s">
        <v>4614</v>
      </c>
      <c r="D3663" s="55" t="s">
        <v>2921</v>
      </c>
    </row>
    <row r="3664" spans="3:4" ht="15" customHeight="1" x14ac:dyDescent="0.25">
      <c r="C3664" s="52" t="s">
        <v>4615</v>
      </c>
      <c r="D3664" s="55" t="s">
        <v>2931</v>
      </c>
    </row>
    <row r="3665" spans="3:4" ht="15" customHeight="1" x14ac:dyDescent="0.25">
      <c r="C3665" s="52" t="s">
        <v>4616</v>
      </c>
      <c r="D3665" s="55" t="s">
        <v>2773</v>
      </c>
    </row>
    <row r="3666" spans="3:4" ht="15" customHeight="1" x14ac:dyDescent="0.25">
      <c r="C3666" s="52" t="s">
        <v>4617</v>
      </c>
      <c r="D3666" s="55" t="s">
        <v>3440</v>
      </c>
    </row>
    <row r="3667" spans="3:4" ht="15" customHeight="1" x14ac:dyDescent="0.25">
      <c r="C3667" s="52" t="s">
        <v>4618</v>
      </c>
      <c r="D3667" s="55" t="s">
        <v>3210</v>
      </c>
    </row>
    <row r="3668" spans="3:4" ht="15" customHeight="1" x14ac:dyDescent="0.25">
      <c r="C3668" s="52" t="s">
        <v>4619</v>
      </c>
      <c r="D3668" s="55" t="s">
        <v>2835</v>
      </c>
    </row>
    <row r="3669" spans="3:4" ht="15" customHeight="1" x14ac:dyDescent="0.25">
      <c r="C3669" s="52" t="s">
        <v>4620</v>
      </c>
      <c r="D3669" s="55" t="s">
        <v>2980</v>
      </c>
    </row>
    <row r="3670" spans="3:4" ht="15" customHeight="1" x14ac:dyDescent="0.25">
      <c r="C3670" s="52" t="s">
        <v>4621</v>
      </c>
      <c r="D3670" s="55" t="s">
        <v>3214</v>
      </c>
    </row>
    <row r="3671" spans="3:4" ht="15" customHeight="1" x14ac:dyDescent="0.25">
      <c r="C3671" s="52" t="s">
        <v>4622</v>
      </c>
      <c r="D3671" s="55" t="s">
        <v>2989</v>
      </c>
    </row>
    <row r="3672" spans="3:4" ht="15" customHeight="1" x14ac:dyDescent="0.25">
      <c r="C3672" s="52" t="s">
        <v>4623</v>
      </c>
      <c r="D3672" s="55" t="s">
        <v>2849</v>
      </c>
    </row>
    <row r="3673" spans="3:4" ht="15" customHeight="1" x14ac:dyDescent="0.25">
      <c r="C3673" s="52" t="s">
        <v>4624</v>
      </c>
      <c r="D3673" s="55" t="s">
        <v>2877</v>
      </c>
    </row>
    <row r="3674" spans="3:4" ht="15" customHeight="1" x14ac:dyDescent="0.25">
      <c r="C3674" s="52" t="s">
        <v>4625</v>
      </c>
      <c r="D3674" s="55" t="s">
        <v>2771</v>
      </c>
    </row>
    <row r="3675" spans="3:4" ht="15" customHeight="1" x14ac:dyDescent="0.25">
      <c r="C3675" s="52" t="s">
        <v>4626</v>
      </c>
      <c r="D3675" s="55" t="s">
        <v>2815</v>
      </c>
    </row>
    <row r="3676" spans="3:4" ht="15" customHeight="1" x14ac:dyDescent="0.25">
      <c r="C3676" s="52" t="s">
        <v>4627</v>
      </c>
      <c r="D3676" s="55" t="s">
        <v>3030</v>
      </c>
    </row>
    <row r="3677" spans="3:4" ht="15" customHeight="1" x14ac:dyDescent="0.25">
      <c r="C3677" s="52" t="s">
        <v>4628</v>
      </c>
      <c r="D3677" s="55" t="s">
        <v>2843</v>
      </c>
    </row>
    <row r="3678" spans="3:4" ht="15" customHeight="1" x14ac:dyDescent="0.25">
      <c r="C3678" s="52" t="s">
        <v>4629</v>
      </c>
      <c r="D3678" s="55" t="s">
        <v>3104</v>
      </c>
    </row>
    <row r="3679" spans="3:4" ht="15" customHeight="1" x14ac:dyDescent="0.25">
      <c r="C3679" s="52" t="s">
        <v>4630</v>
      </c>
      <c r="D3679" s="55" t="s">
        <v>3144</v>
      </c>
    </row>
    <row r="3680" spans="3:4" ht="15" customHeight="1" x14ac:dyDescent="0.25">
      <c r="C3680" s="52" t="s">
        <v>4631</v>
      </c>
      <c r="D3680" s="55" t="s">
        <v>3010</v>
      </c>
    </row>
    <row r="3681" spans="3:4" ht="15" customHeight="1" x14ac:dyDescent="0.25">
      <c r="C3681" s="52" t="s">
        <v>4632</v>
      </c>
      <c r="D3681" s="55" t="s">
        <v>4423</v>
      </c>
    </row>
    <row r="3682" spans="3:4" ht="15" customHeight="1" x14ac:dyDescent="0.25">
      <c r="C3682" s="52" t="s">
        <v>4633</v>
      </c>
      <c r="D3682" s="55" t="s">
        <v>2857</v>
      </c>
    </row>
    <row r="3683" spans="3:4" ht="15" customHeight="1" x14ac:dyDescent="0.25">
      <c r="C3683" s="52" t="s">
        <v>4634</v>
      </c>
      <c r="D3683" s="55" t="s">
        <v>2893</v>
      </c>
    </row>
    <row r="3684" spans="3:4" ht="15" customHeight="1" x14ac:dyDescent="0.25">
      <c r="C3684" s="52" t="s">
        <v>4635</v>
      </c>
      <c r="D3684" s="55" t="s">
        <v>2891</v>
      </c>
    </row>
    <row r="3685" spans="3:4" ht="15" customHeight="1" x14ac:dyDescent="0.25">
      <c r="C3685" s="52" t="s">
        <v>4636</v>
      </c>
      <c r="D3685" s="55" t="s">
        <v>2827</v>
      </c>
    </row>
    <row r="3686" spans="3:4" ht="15" customHeight="1" x14ac:dyDescent="0.25">
      <c r="C3686" s="52" t="s">
        <v>4637</v>
      </c>
      <c r="D3686" s="55" t="s">
        <v>2917</v>
      </c>
    </row>
    <row r="3687" spans="3:4" ht="15" customHeight="1" x14ac:dyDescent="0.25">
      <c r="C3687" s="52" t="s">
        <v>4638</v>
      </c>
      <c r="D3687" s="55" t="s">
        <v>3243</v>
      </c>
    </row>
    <row r="3688" spans="3:4" ht="15" customHeight="1" x14ac:dyDescent="0.25">
      <c r="C3688" s="52" t="s">
        <v>4639</v>
      </c>
      <c r="D3688" s="55" t="s">
        <v>3455</v>
      </c>
    </row>
    <row r="3689" spans="3:4" ht="15" customHeight="1" x14ac:dyDescent="0.25">
      <c r="C3689" s="52" t="s">
        <v>4640</v>
      </c>
      <c r="D3689" s="55" t="s">
        <v>3061</v>
      </c>
    </row>
    <row r="3690" spans="3:4" ht="15" customHeight="1" x14ac:dyDescent="0.25">
      <c r="C3690" s="52" t="s">
        <v>4641</v>
      </c>
      <c r="D3690" s="55" t="s">
        <v>3501</v>
      </c>
    </row>
    <row r="3691" spans="3:4" ht="15" customHeight="1" x14ac:dyDescent="0.25">
      <c r="C3691" s="52" t="s">
        <v>4642</v>
      </c>
      <c r="D3691" s="55" t="s">
        <v>2972</v>
      </c>
    </row>
    <row r="3692" spans="3:4" ht="15" customHeight="1" x14ac:dyDescent="0.25">
      <c r="C3692" s="52" t="s">
        <v>4643</v>
      </c>
      <c r="D3692" s="55" t="s">
        <v>4228</v>
      </c>
    </row>
    <row r="3693" spans="3:4" ht="15" customHeight="1" x14ac:dyDescent="0.25">
      <c r="C3693" s="52" t="s">
        <v>4644</v>
      </c>
      <c r="D3693" s="55" t="s">
        <v>2841</v>
      </c>
    </row>
    <row r="3694" spans="3:4" ht="15" customHeight="1" x14ac:dyDescent="0.25">
      <c r="C3694" s="52" t="s">
        <v>4645</v>
      </c>
      <c r="D3694" s="55" t="s">
        <v>3709</v>
      </c>
    </row>
    <row r="3695" spans="3:4" ht="15" customHeight="1" x14ac:dyDescent="0.25">
      <c r="C3695" s="52" t="s">
        <v>4646</v>
      </c>
      <c r="D3695" s="55" t="s">
        <v>2775</v>
      </c>
    </row>
    <row r="3696" spans="3:4" ht="15" customHeight="1" x14ac:dyDescent="0.25">
      <c r="C3696" s="52" t="s">
        <v>4647</v>
      </c>
      <c r="D3696" s="55" t="s">
        <v>3045</v>
      </c>
    </row>
    <row r="3697" spans="3:4" ht="15" customHeight="1" x14ac:dyDescent="0.25">
      <c r="C3697" s="52" t="s">
        <v>4648</v>
      </c>
      <c r="D3697" s="55" t="s">
        <v>2859</v>
      </c>
    </row>
    <row r="3698" spans="3:4" ht="15" customHeight="1" x14ac:dyDescent="0.25">
      <c r="C3698" s="52" t="s">
        <v>4649</v>
      </c>
      <c r="D3698" s="56" t="s">
        <v>2867</v>
      </c>
    </row>
    <row r="3699" spans="3:4" ht="15" customHeight="1" x14ac:dyDescent="0.25">
      <c r="C3699" s="52" t="s">
        <v>4650</v>
      </c>
      <c r="D3699" s="56" t="s">
        <v>3256</v>
      </c>
    </row>
    <row r="3700" spans="3:4" ht="15" customHeight="1" x14ac:dyDescent="0.25">
      <c r="C3700" s="52" t="s">
        <v>4651</v>
      </c>
      <c r="D3700" s="56" t="s">
        <v>3130</v>
      </c>
    </row>
    <row r="3701" spans="3:4" ht="15" customHeight="1" x14ac:dyDescent="0.25">
      <c r="C3701" s="52" t="s">
        <v>4652</v>
      </c>
      <c r="D3701" s="56" t="s">
        <v>2791</v>
      </c>
    </row>
    <row r="3702" spans="3:4" ht="15" customHeight="1" x14ac:dyDescent="0.25">
      <c r="C3702" s="52" t="s">
        <v>4653</v>
      </c>
      <c r="D3702" s="56" t="s">
        <v>2817</v>
      </c>
    </row>
    <row r="3703" spans="3:4" ht="15" customHeight="1" x14ac:dyDescent="0.25">
      <c r="C3703" s="52" t="s">
        <v>4654</v>
      </c>
      <c r="D3703" s="56" t="s">
        <v>4655</v>
      </c>
    </row>
    <row r="3704" spans="3:4" ht="15" customHeight="1" x14ac:dyDescent="0.25">
      <c r="C3704" s="52" t="s">
        <v>4656</v>
      </c>
      <c r="D3704" s="56" t="s">
        <v>2821</v>
      </c>
    </row>
    <row r="3705" spans="3:4" ht="15" customHeight="1" x14ac:dyDescent="0.25">
      <c r="C3705" s="52" t="s">
        <v>4657</v>
      </c>
      <c r="D3705" s="56" t="s">
        <v>2783</v>
      </c>
    </row>
    <row r="3706" spans="3:4" ht="15" customHeight="1" x14ac:dyDescent="0.25">
      <c r="C3706" s="52" t="s">
        <v>4658</v>
      </c>
      <c r="D3706" s="56" t="s">
        <v>3267</v>
      </c>
    </row>
    <row r="3707" spans="3:4" ht="15" customHeight="1" x14ac:dyDescent="0.25">
      <c r="C3707" s="52" t="s">
        <v>4659</v>
      </c>
      <c r="D3707" s="56" t="s">
        <v>3359</v>
      </c>
    </row>
    <row r="3708" spans="3:4" ht="15" customHeight="1" x14ac:dyDescent="0.25">
      <c r="C3708" s="52" t="s">
        <v>4660</v>
      </c>
      <c r="D3708" s="56" t="s">
        <v>4661</v>
      </c>
    </row>
    <row r="3709" spans="3:4" ht="15" customHeight="1" x14ac:dyDescent="0.25">
      <c r="C3709" s="52" t="s">
        <v>4662</v>
      </c>
      <c r="D3709" s="56" t="s">
        <v>2797</v>
      </c>
    </row>
    <row r="3710" spans="3:4" ht="15" customHeight="1" x14ac:dyDescent="0.25">
      <c r="C3710" s="52" t="s">
        <v>4663</v>
      </c>
      <c r="D3710" s="56" t="s">
        <v>2813</v>
      </c>
    </row>
    <row r="3711" spans="3:4" ht="15" customHeight="1" x14ac:dyDescent="0.25">
      <c r="C3711" s="52" t="s">
        <v>4664</v>
      </c>
      <c r="D3711" s="56" t="s">
        <v>3732</v>
      </c>
    </row>
    <row r="3712" spans="3:4" ht="15" customHeight="1" x14ac:dyDescent="0.25">
      <c r="C3712" s="52" t="s">
        <v>4665</v>
      </c>
      <c r="D3712" s="56" t="s">
        <v>2825</v>
      </c>
    </row>
    <row r="3713" spans="3:4" ht="15" customHeight="1" x14ac:dyDescent="0.25">
      <c r="C3713" s="52" t="s">
        <v>4666</v>
      </c>
      <c r="D3713" s="56" t="s">
        <v>3597</v>
      </c>
    </row>
    <row r="3714" spans="3:4" ht="15" customHeight="1" x14ac:dyDescent="0.25">
      <c r="C3714" s="52" t="s">
        <v>4667</v>
      </c>
      <c r="D3714" s="56" t="s">
        <v>4147</v>
      </c>
    </row>
    <row r="3715" spans="3:4" ht="15" customHeight="1" x14ac:dyDescent="0.25">
      <c r="C3715" s="52" t="s">
        <v>4668</v>
      </c>
      <c r="D3715" s="56" t="s">
        <v>2927</v>
      </c>
    </row>
    <row r="3716" spans="3:4" ht="15" customHeight="1" x14ac:dyDescent="0.25">
      <c r="C3716" s="52" t="s">
        <v>4669</v>
      </c>
      <c r="D3716" s="56" t="s">
        <v>3369</v>
      </c>
    </row>
    <row r="3717" spans="3:4" ht="15" customHeight="1" x14ac:dyDescent="0.25">
      <c r="C3717" s="52" t="s">
        <v>4670</v>
      </c>
      <c r="D3717" s="56" t="s">
        <v>3039</v>
      </c>
    </row>
    <row r="3718" spans="3:4" ht="15" customHeight="1" x14ac:dyDescent="0.25">
      <c r="C3718" s="52" t="s">
        <v>4671</v>
      </c>
      <c r="D3718" s="56" t="s">
        <v>3932</v>
      </c>
    </row>
    <row r="3719" spans="3:4" ht="15" customHeight="1" x14ac:dyDescent="0.25">
      <c r="C3719" s="52" t="s">
        <v>4672</v>
      </c>
      <c r="D3719" s="56" t="s">
        <v>3168</v>
      </c>
    </row>
    <row r="3720" spans="3:4" ht="15" customHeight="1" x14ac:dyDescent="0.25">
      <c r="C3720" s="52" t="s">
        <v>4673</v>
      </c>
      <c r="D3720" s="56" t="s">
        <v>3938</v>
      </c>
    </row>
    <row r="3721" spans="3:4" ht="15" customHeight="1" x14ac:dyDescent="0.25">
      <c r="C3721" s="52" t="s">
        <v>4674</v>
      </c>
      <c r="D3721" s="56" t="s">
        <v>2969</v>
      </c>
    </row>
    <row r="3722" spans="3:4" ht="15" customHeight="1" x14ac:dyDescent="0.25">
      <c r="C3722" s="52" t="s">
        <v>4675</v>
      </c>
      <c r="D3722" s="56" t="s">
        <v>4472</v>
      </c>
    </row>
    <row r="3723" spans="3:4" ht="15" customHeight="1" x14ac:dyDescent="0.25">
      <c r="C3723" s="52" t="s">
        <v>4676</v>
      </c>
      <c r="D3723" s="56" t="s">
        <v>4161</v>
      </c>
    </row>
    <row r="3724" spans="3:4" ht="15" customHeight="1" x14ac:dyDescent="0.25">
      <c r="C3724" s="52" t="s">
        <v>4677</v>
      </c>
      <c r="D3724" s="56" t="s">
        <v>3125</v>
      </c>
    </row>
    <row r="3725" spans="3:4" ht="15" customHeight="1" x14ac:dyDescent="0.25">
      <c r="C3725" s="52" t="s">
        <v>4678</v>
      </c>
      <c r="D3725" s="56" t="s">
        <v>4364</v>
      </c>
    </row>
    <row r="3726" spans="3:4" ht="15" customHeight="1" x14ac:dyDescent="0.25">
      <c r="C3726" s="52" t="s">
        <v>4679</v>
      </c>
      <c r="D3726" s="56" t="s">
        <v>4479</v>
      </c>
    </row>
    <row r="3727" spans="3:4" ht="15" customHeight="1" x14ac:dyDescent="0.25">
      <c r="C3727" s="52" t="s">
        <v>4680</v>
      </c>
      <c r="D3727" s="56" t="s">
        <v>4366</v>
      </c>
    </row>
    <row r="3728" spans="3:4" ht="15" customHeight="1" x14ac:dyDescent="0.25">
      <c r="C3728" s="52" t="s">
        <v>4681</v>
      </c>
      <c r="D3728" s="56" t="s">
        <v>4682</v>
      </c>
    </row>
    <row r="3729" spans="3:4" ht="15" customHeight="1" x14ac:dyDescent="0.25">
      <c r="C3729" s="52" t="s">
        <v>4683</v>
      </c>
      <c r="D3729" s="56" t="s">
        <v>4684</v>
      </c>
    </row>
    <row r="3730" spans="3:4" ht="15" customHeight="1" x14ac:dyDescent="0.25">
      <c r="C3730" s="52" t="s">
        <v>4685</v>
      </c>
      <c r="D3730" s="56" t="s">
        <v>2933</v>
      </c>
    </row>
    <row r="3731" spans="3:4" ht="15" customHeight="1" x14ac:dyDescent="0.25">
      <c r="C3731" s="52" t="s">
        <v>4686</v>
      </c>
      <c r="D3731" s="56" t="s">
        <v>3020</v>
      </c>
    </row>
    <row r="3732" spans="3:4" ht="15" customHeight="1" x14ac:dyDescent="0.25">
      <c r="C3732" s="52" t="s">
        <v>4687</v>
      </c>
      <c r="D3732" s="56" t="s">
        <v>4688</v>
      </c>
    </row>
    <row r="3733" spans="3:4" ht="15" customHeight="1" x14ac:dyDescent="0.25">
      <c r="C3733" s="52" t="s">
        <v>4689</v>
      </c>
      <c r="D3733" s="56" t="s">
        <v>2887</v>
      </c>
    </row>
    <row r="3734" spans="3:4" ht="15" customHeight="1" x14ac:dyDescent="0.25">
      <c r="C3734" s="52" t="s">
        <v>4690</v>
      </c>
      <c r="D3734" s="56" t="s">
        <v>458</v>
      </c>
    </row>
    <row r="3735" spans="3:4" ht="15" customHeight="1" x14ac:dyDescent="0.25">
      <c r="C3735" s="52" t="s">
        <v>4691</v>
      </c>
      <c r="D3735" s="56" t="s">
        <v>458</v>
      </c>
    </row>
    <row r="3736" spans="3:4" ht="15" customHeight="1" x14ac:dyDescent="0.25">
      <c r="C3736" s="52" t="s">
        <v>4692</v>
      </c>
      <c r="D3736" s="56" t="s">
        <v>461</v>
      </c>
    </row>
    <row r="3737" spans="3:4" ht="15" customHeight="1" x14ac:dyDescent="0.25">
      <c r="C3737" s="52" t="s">
        <v>4693</v>
      </c>
      <c r="D3737" s="56" t="s">
        <v>463</v>
      </c>
    </row>
    <row r="3738" spans="3:4" ht="15" customHeight="1" x14ac:dyDescent="0.25">
      <c r="C3738" s="52" t="s">
        <v>4694</v>
      </c>
      <c r="D3738" s="56" t="s">
        <v>465</v>
      </c>
    </row>
    <row r="3739" spans="3:4" ht="15" customHeight="1" x14ac:dyDescent="0.25">
      <c r="C3739" s="52" t="s">
        <v>4695</v>
      </c>
      <c r="D3739" s="56" t="s">
        <v>467</v>
      </c>
    </row>
    <row r="3740" spans="3:4" ht="15" customHeight="1" x14ac:dyDescent="0.25">
      <c r="C3740" s="52" t="s">
        <v>4696</v>
      </c>
      <c r="D3740" s="56" t="s">
        <v>469</v>
      </c>
    </row>
    <row r="3741" spans="3:4" ht="15" customHeight="1" x14ac:dyDescent="0.25">
      <c r="C3741" s="52" t="s">
        <v>4697</v>
      </c>
      <c r="D3741" s="56" t="s">
        <v>471</v>
      </c>
    </row>
    <row r="3742" spans="3:4" ht="15" customHeight="1" x14ac:dyDescent="0.25">
      <c r="C3742" s="52" t="s">
        <v>4698</v>
      </c>
      <c r="D3742" s="56" t="s">
        <v>473</v>
      </c>
    </row>
    <row r="3743" spans="3:4" ht="15" customHeight="1" x14ac:dyDescent="0.25">
      <c r="C3743" s="52" t="s">
        <v>4699</v>
      </c>
      <c r="D3743" s="56" t="s">
        <v>473</v>
      </c>
    </row>
    <row r="3744" spans="3:4" ht="15" customHeight="1" x14ac:dyDescent="0.25">
      <c r="C3744" s="52" t="s">
        <v>4700</v>
      </c>
      <c r="D3744" s="56" t="s">
        <v>34</v>
      </c>
    </row>
    <row r="3745" spans="3:5" ht="15" customHeight="1" x14ac:dyDescent="0.25">
      <c r="C3745" s="52" t="s">
        <v>4701</v>
      </c>
      <c r="D3745" s="56" t="s">
        <v>34</v>
      </c>
    </row>
    <row r="3746" spans="3:5" ht="15" customHeight="1" x14ac:dyDescent="0.25">
      <c r="C3746" s="52" t="s">
        <v>4702</v>
      </c>
      <c r="D3746" s="56" t="s">
        <v>2799</v>
      </c>
      <c r="E3746" s="56"/>
    </row>
    <row r="3747" spans="3:5" ht="15" customHeight="1" x14ac:dyDescent="0.25">
      <c r="C3747" s="52" t="s">
        <v>4703</v>
      </c>
      <c r="D3747" s="56" t="s">
        <v>2811</v>
      </c>
      <c r="E3747" s="56"/>
    </row>
    <row r="3748" spans="3:5" ht="15" customHeight="1" x14ac:dyDescent="0.25">
      <c r="C3748" s="52" t="s">
        <v>4704</v>
      </c>
      <c r="D3748" s="56" t="s">
        <v>2787</v>
      </c>
      <c r="E3748" s="56"/>
    </row>
    <row r="3749" spans="3:5" ht="15" customHeight="1" x14ac:dyDescent="0.25">
      <c r="C3749" s="52" t="s">
        <v>4705</v>
      </c>
      <c r="D3749" s="56" t="s">
        <v>2855</v>
      </c>
      <c r="E3749" s="56"/>
    </row>
    <row r="3750" spans="3:5" ht="15" customHeight="1" x14ac:dyDescent="0.25">
      <c r="C3750" s="52" t="s">
        <v>4706</v>
      </c>
      <c r="D3750" s="56" t="s">
        <v>2909</v>
      </c>
      <c r="E3750" s="56"/>
    </row>
    <row r="3751" spans="3:5" ht="15" customHeight="1" x14ac:dyDescent="0.25">
      <c r="C3751" s="52" t="s">
        <v>4707</v>
      </c>
      <c r="D3751" s="56" t="s">
        <v>2805</v>
      </c>
      <c r="E3751" s="56"/>
    </row>
    <row r="3752" spans="3:5" ht="15" customHeight="1" x14ac:dyDescent="0.25">
      <c r="C3752" s="52" t="s">
        <v>4708</v>
      </c>
      <c r="D3752" s="56" t="s">
        <v>2869</v>
      </c>
      <c r="E3752" s="56"/>
    </row>
    <row r="3753" spans="3:5" ht="15" customHeight="1" x14ac:dyDescent="0.25">
      <c r="C3753" s="52" t="s">
        <v>4709</v>
      </c>
      <c r="D3753" s="56" t="s">
        <v>2839</v>
      </c>
      <c r="E3753" s="56"/>
    </row>
    <row r="3754" spans="3:5" ht="15" customHeight="1" x14ac:dyDescent="0.25">
      <c r="C3754" s="52" t="s">
        <v>4710</v>
      </c>
      <c r="D3754" s="56" t="s">
        <v>3056</v>
      </c>
      <c r="E3754" s="56"/>
    </row>
    <row r="3755" spans="3:5" ht="15" customHeight="1" x14ac:dyDescent="0.25">
      <c r="C3755" s="52" t="s">
        <v>4711</v>
      </c>
      <c r="D3755" s="56" t="s">
        <v>3193</v>
      </c>
      <c r="E3755" s="56"/>
    </row>
    <row r="3756" spans="3:5" ht="15" customHeight="1" x14ac:dyDescent="0.25">
      <c r="C3756" s="52" t="s">
        <v>4712</v>
      </c>
      <c r="D3756" s="56" t="s">
        <v>2861</v>
      </c>
      <c r="E3756" s="56"/>
    </row>
    <row r="3757" spans="3:5" ht="15" customHeight="1" x14ac:dyDescent="0.25">
      <c r="C3757" s="52" t="s">
        <v>4713</v>
      </c>
      <c r="D3757" s="56" t="s">
        <v>3490</v>
      </c>
      <c r="E3757" s="56"/>
    </row>
    <row r="3758" spans="3:5" ht="15" customHeight="1" x14ac:dyDescent="0.25">
      <c r="C3758" s="52" t="s">
        <v>4714</v>
      </c>
      <c r="D3758" s="56" t="s">
        <v>2853</v>
      </c>
      <c r="E3758" s="56"/>
    </row>
    <row r="3759" spans="3:5" ht="15" customHeight="1" x14ac:dyDescent="0.25">
      <c r="C3759" s="52" t="s">
        <v>4715</v>
      </c>
      <c r="D3759" s="56" t="s">
        <v>2952</v>
      </c>
      <c r="E3759" s="56"/>
    </row>
    <row r="3760" spans="3:5" ht="15" customHeight="1" x14ac:dyDescent="0.25">
      <c r="C3760" s="52" t="s">
        <v>4716</v>
      </c>
      <c r="D3760" s="56" t="s">
        <v>2819</v>
      </c>
      <c r="E3760" s="56"/>
    </row>
    <row r="3761" spans="3:5" ht="15" customHeight="1" x14ac:dyDescent="0.25">
      <c r="C3761" s="52" t="s">
        <v>4717</v>
      </c>
      <c r="D3761" s="56" t="s">
        <v>3043</v>
      </c>
      <c r="E3761" s="56"/>
    </row>
    <row r="3762" spans="3:5" ht="15" customHeight="1" x14ac:dyDescent="0.25">
      <c r="C3762" s="52" t="s">
        <v>4718</v>
      </c>
      <c r="D3762" s="56" t="s">
        <v>2809</v>
      </c>
      <c r="E3762" s="56"/>
    </row>
    <row r="3763" spans="3:5" ht="15" customHeight="1" x14ac:dyDescent="0.25">
      <c r="C3763" s="52" t="s">
        <v>4719</v>
      </c>
      <c r="D3763" s="56" t="s">
        <v>2982</v>
      </c>
      <c r="E3763" s="56"/>
    </row>
    <row r="3764" spans="3:5" ht="15" customHeight="1" x14ac:dyDescent="0.25">
      <c r="C3764" s="52" t="s">
        <v>4720</v>
      </c>
      <c r="D3764" s="56" t="s">
        <v>2991</v>
      </c>
      <c r="E3764" s="56"/>
    </row>
    <row r="3765" spans="3:5" ht="15" customHeight="1" x14ac:dyDescent="0.25">
      <c r="C3765" s="52" t="s">
        <v>4721</v>
      </c>
      <c r="D3765" s="56" t="s">
        <v>3001</v>
      </c>
      <c r="E3765" s="56"/>
    </row>
    <row r="3766" spans="3:5" ht="15" customHeight="1" x14ac:dyDescent="0.25">
      <c r="C3766" s="52" t="s">
        <v>4722</v>
      </c>
      <c r="D3766" s="56" t="s">
        <v>2974</v>
      </c>
      <c r="E3766" s="56"/>
    </row>
    <row r="3767" spans="3:5" ht="15" customHeight="1" x14ac:dyDescent="0.25">
      <c r="C3767" s="52" t="s">
        <v>4723</v>
      </c>
      <c r="D3767" s="56" t="s">
        <v>2931</v>
      </c>
      <c r="E3767" s="56"/>
    </row>
    <row r="3768" spans="3:5" ht="15" customHeight="1" x14ac:dyDescent="0.25">
      <c r="C3768" s="52" t="s">
        <v>4724</v>
      </c>
      <c r="D3768" s="56" t="s">
        <v>2773</v>
      </c>
      <c r="E3768" s="56"/>
    </row>
    <row r="3769" spans="3:5" ht="15" customHeight="1" x14ac:dyDescent="0.25">
      <c r="C3769" s="52" t="s">
        <v>4725</v>
      </c>
      <c r="D3769" s="56" t="s">
        <v>2769</v>
      </c>
      <c r="E3769" s="56"/>
    </row>
    <row r="3770" spans="3:5" ht="15" customHeight="1" x14ac:dyDescent="0.25">
      <c r="C3770" s="52" t="s">
        <v>4726</v>
      </c>
      <c r="D3770" s="56" t="s">
        <v>3210</v>
      </c>
      <c r="E3770" s="56"/>
    </row>
    <row r="3771" spans="3:5" ht="15" customHeight="1" x14ac:dyDescent="0.25">
      <c r="C3771" s="52" t="s">
        <v>4727</v>
      </c>
      <c r="D3771" s="56" t="s">
        <v>2835</v>
      </c>
      <c r="E3771" s="56"/>
    </row>
    <row r="3772" spans="3:5" ht="15" customHeight="1" x14ac:dyDescent="0.25">
      <c r="C3772" s="52" t="s">
        <v>4728</v>
      </c>
      <c r="D3772" s="56" t="s">
        <v>2980</v>
      </c>
      <c r="E3772" s="56"/>
    </row>
    <row r="3773" spans="3:5" ht="15" customHeight="1" x14ac:dyDescent="0.25">
      <c r="C3773" s="52" t="s">
        <v>4729</v>
      </c>
      <c r="D3773" s="56" t="s">
        <v>2849</v>
      </c>
      <c r="E3773" s="56"/>
    </row>
    <row r="3774" spans="3:5" ht="15" customHeight="1" x14ac:dyDescent="0.25">
      <c r="C3774" s="52" t="s">
        <v>4730</v>
      </c>
      <c r="D3774" s="56" t="s">
        <v>3562</v>
      </c>
      <c r="E3774" s="56"/>
    </row>
    <row r="3775" spans="3:5" ht="15" customHeight="1" x14ac:dyDescent="0.25">
      <c r="C3775" s="52" t="s">
        <v>4731</v>
      </c>
      <c r="D3775" s="56" t="s">
        <v>4526</v>
      </c>
      <c r="E3775" s="56"/>
    </row>
    <row r="3776" spans="3:5" ht="15" customHeight="1" x14ac:dyDescent="0.25">
      <c r="C3776" s="52" t="s">
        <v>4732</v>
      </c>
      <c r="D3776" s="56" t="s">
        <v>2807</v>
      </c>
      <c r="E3776" s="56"/>
    </row>
    <row r="3777" spans="3:5" ht="15" customHeight="1" x14ac:dyDescent="0.25">
      <c r="C3777" s="52" t="s">
        <v>4733</v>
      </c>
      <c r="D3777" s="56" t="s">
        <v>2781</v>
      </c>
      <c r="E3777" s="56"/>
    </row>
    <row r="3778" spans="3:5" ht="15" customHeight="1" x14ac:dyDescent="0.25">
      <c r="C3778" s="52" t="s">
        <v>4734</v>
      </c>
      <c r="D3778" s="56" t="s">
        <v>2877</v>
      </c>
      <c r="E3778" s="56"/>
    </row>
    <row r="3779" spans="3:5" ht="15" customHeight="1" x14ac:dyDescent="0.25">
      <c r="C3779" s="52" t="s">
        <v>4735</v>
      </c>
      <c r="D3779" s="56" t="s">
        <v>4736</v>
      </c>
      <c r="E3779" s="56"/>
    </row>
    <row r="3780" spans="3:5" ht="15" customHeight="1" x14ac:dyDescent="0.25">
      <c r="C3780" s="52" t="s">
        <v>4737</v>
      </c>
      <c r="D3780" s="56" t="s">
        <v>2771</v>
      </c>
      <c r="E3780" s="56"/>
    </row>
    <row r="3781" spans="3:5" ht="15" customHeight="1" x14ac:dyDescent="0.25">
      <c r="C3781" s="52" t="s">
        <v>4738</v>
      </c>
      <c r="D3781" s="56" t="s">
        <v>2815</v>
      </c>
      <c r="E3781" s="56"/>
    </row>
    <row r="3782" spans="3:5" ht="15" customHeight="1" x14ac:dyDescent="0.25">
      <c r="C3782" s="52" t="s">
        <v>4739</v>
      </c>
      <c r="D3782" s="55" t="s">
        <v>3225</v>
      </c>
      <c r="E3782" s="56"/>
    </row>
    <row r="3783" spans="3:5" ht="15" customHeight="1" x14ac:dyDescent="0.25">
      <c r="C3783" s="52" t="s">
        <v>4740</v>
      </c>
      <c r="D3783" s="55" t="s">
        <v>3030</v>
      </c>
      <c r="E3783" s="56"/>
    </row>
    <row r="3784" spans="3:5" ht="15" customHeight="1" x14ac:dyDescent="0.25">
      <c r="C3784" s="52" t="s">
        <v>4741</v>
      </c>
      <c r="D3784" s="55" t="s">
        <v>3064</v>
      </c>
      <c r="E3784" s="56"/>
    </row>
    <row r="3785" spans="3:5" ht="15" customHeight="1" x14ac:dyDescent="0.25">
      <c r="C3785" s="52" t="s">
        <v>4742</v>
      </c>
      <c r="D3785" s="55" t="s">
        <v>2897</v>
      </c>
      <c r="E3785" s="56"/>
    </row>
    <row r="3786" spans="3:5" ht="15" customHeight="1" x14ac:dyDescent="0.25">
      <c r="C3786" s="52" t="s">
        <v>4743</v>
      </c>
      <c r="D3786" s="55" t="s">
        <v>2907</v>
      </c>
      <c r="E3786" s="56"/>
    </row>
    <row r="3787" spans="3:5" ht="15" customHeight="1" x14ac:dyDescent="0.25">
      <c r="C3787" s="52" t="s">
        <v>4744</v>
      </c>
      <c r="D3787" s="55" t="s">
        <v>2964</v>
      </c>
      <c r="E3787" s="56"/>
    </row>
    <row r="3788" spans="3:5" ht="15" customHeight="1" x14ac:dyDescent="0.25">
      <c r="C3788" s="52" t="s">
        <v>4745</v>
      </c>
      <c r="D3788" s="55" t="s">
        <v>3151</v>
      </c>
      <c r="E3788" s="56"/>
    </row>
    <row r="3789" spans="3:5" ht="15" customHeight="1" x14ac:dyDescent="0.25">
      <c r="C3789" s="52" t="s">
        <v>4746</v>
      </c>
      <c r="D3789" s="55" t="s">
        <v>3499</v>
      </c>
      <c r="E3789" s="56"/>
    </row>
    <row r="3790" spans="3:5" ht="15" customHeight="1" x14ac:dyDescent="0.25">
      <c r="C3790" s="52" t="s">
        <v>4747</v>
      </c>
      <c r="D3790" s="55" t="s">
        <v>2984</v>
      </c>
      <c r="E3790" s="56"/>
    </row>
    <row r="3791" spans="3:5" ht="15" customHeight="1" x14ac:dyDescent="0.25">
      <c r="C3791" s="52" t="s">
        <v>4748</v>
      </c>
      <c r="D3791" s="55" t="s">
        <v>2857</v>
      </c>
      <c r="E3791" s="56"/>
    </row>
    <row r="3792" spans="3:5" ht="15" customHeight="1" x14ac:dyDescent="0.25">
      <c r="C3792" s="52" t="s">
        <v>4749</v>
      </c>
      <c r="D3792" s="55" t="s">
        <v>3700</v>
      </c>
      <c r="E3792" s="56"/>
    </row>
    <row r="3793" spans="3:5" ht="15" customHeight="1" x14ac:dyDescent="0.25">
      <c r="C3793" s="52" t="s">
        <v>4750</v>
      </c>
      <c r="D3793" s="55" t="s">
        <v>2893</v>
      </c>
      <c r="E3793" s="56"/>
    </row>
    <row r="3794" spans="3:5" ht="15" customHeight="1" x14ac:dyDescent="0.25">
      <c r="C3794" s="52" t="s">
        <v>4751</v>
      </c>
      <c r="D3794" s="55" t="s">
        <v>3243</v>
      </c>
      <c r="E3794" s="56"/>
    </row>
    <row r="3795" spans="3:5" ht="15" customHeight="1" x14ac:dyDescent="0.25">
      <c r="C3795" s="52" t="s">
        <v>4752</v>
      </c>
      <c r="D3795" s="55" t="s">
        <v>3455</v>
      </c>
      <c r="E3795" s="56"/>
    </row>
    <row r="3796" spans="3:5" ht="15" customHeight="1" x14ac:dyDescent="0.25">
      <c r="C3796" s="52" t="s">
        <v>4753</v>
      </c>
      <c r="D3796" s="55" t="s">
        <v>3337</v>
      </c>
      <c r="E3796" s="56"/>
    </row>
    <row r="3797" spans="3:5" ht="15" customHeight="1" x14ac:dyDescent="0.25">
      <c r="C3797" s="52" t="s">
        <v>4754</v>
      </c>
      <c r="D3797" s="55" t="s">
        <v>3061</v>
      </c>
      <c r="E3797" s="56"/>
    </row>
    <row r="3798" spans="3:5" ht="15" customHeight="1" x14ac:dyDescent="0.25">
      <c r="C3798" s="52" t="s">
        <v>4755</v>
      </c>
      <c r="D3798" s="55" t="s">
        <v>2972</v>
      </c>
      <c r="E3798" s="56"/>
    </row>
    <row r="3799" spans="3:5" ht="15" customHeight="1" x14ac:dyDescent="0.25">
      <c r="C3799" s="52" t="s">
        <v>4756</v>
      </c>
      <c r="D3799" s="55" t="s">
        <v>2841</v>
      </c>
      <c r="E3799" s="56"/>
    </row>
    <row r="3800" spans="3:5" ht="15" customHeight="1" x14ac:dyDescent="0.25">
      <c r="C3800" s="52" t="s">
        <v>4757</v>
      </c>
      <c r="D3800" s="55" t="s">
        <v>3034</v>
      </c>
      <c r="E3800" s="56"/>
    </row>
    <row r="3801" spans="3:5" ht="15" customHeight="1" x14ac:dyDescent="0.25">
      <c r="C3801" s="52" t="s">
        <v>4758</v>
      </c>
      <c r="D3801" s="55" t="s">
        <v>4434</v>
      </c>
      <c r="E3801" s="56"/>
    </row>
    <row r="3802" spans="3:5" ht="15" customHeight="1" x14ac:dyDescent="0.25">
      <c r="C3802" s="52" t="s">
        <v>4759</v>
      </c>
      <c r="D3802" s="55" t="s">
        <v>2919</v>
      </c>
      <c r="E3802" s="56"/>
    </row>
    <row r="3803" spans="3:5" ht="15" customHeight="1" x14ac:dyDescent="0.25">
      <c r="C3803" s="52" t="s">
        <v>4760</v>
      </c>
      <c r="D3803" s="55" t="s">
        <v>3047</v>
      </c>
      <c r="E3803" s="56"/>
    </row>
    <row r="3804" spans="3:5" ht="15" customHeight="1" x14ac:dyDescent="0.25">
      <c r="C3804" s="52" t="s">
        <v>4761</v>
      </c>
      <c r="D3804" s="55" t="s">
        <v>2775</v>
      </c>
      <c r="E3804" s="56"/>
    </row>
    <row r="3805" spans="3:5" ht="15" customHeight="1" x14ac:dyDescent="0.25">
      <c r="C3805" s="52" t="s">
        <v>4762</v>
      </c>
      <c r="D3805" s="55" t="s">
        <v>3022</v>
      </c>
      <c r="E3805" s="56"/>
    </row>
    <row r="3806" spans="3:5" ht="15" customHeight="1" x14ac:dyDescent="0.25">
      <c r="C3806" s="52" t="s">
        <v>4763</v>
      </c>
      <c r="D3806" s="55" t="s">
        <v>2961</v>
      </c>
      <c r="E3806" s="56"/>
    </row>
    <row r="3807" spans="3:5" ht="15" customHeight="1" x14ac:dyDescent="0.25">
      <c r="C3807" s="52" t="s">
        <v>4764</v>
      </c>
      <c r="D3807" s="55" t="s">
        <v>3045</v>
      </c>
      <c r="E3807" s="56"/>
    </row>
    <row r="3808" spans="3:5" ht="15" customHeight="1" x14ac:dyDescent="0.25">
      <c r="C3808" s="52" t="s">
        <v>4765</v>
      </c>
      <c r="D3808" s="55" t="s">
        <v>2795</v>
      </c>
      <c r="E3808" s="56"/>
    </row>
    <row r="3809" spans="3:5" ht="15" customHeight="1" x14ac:dyDescent="0.25">
      <c r="C3809" s="52" t="s">
        <v>4766</v>
      </c>
      <c r="D3809" s="55" t="s">
        <v>2867</v>
      </c>
      <c r="E3809" s="56"/>
    </row>
    <row r="3810" spans="3:5" ht="15" customHeight="1" x14ac:dyDescent="0.25">
      <c r="C3810" s="52" t="s">
        <v>4767</v>
      </c>
      <c r="D3810" s="55" t="s">
        <v>3473</v>
      </c>
      <c r="E3810" s="56"/>
    </row>
    <row r="3811" spans="3:5" ht="15" customHeight="1" x14ac:dyDescent="0.25">
      <c r="C3811" s="52" t="s">
        <v>4768</v>
      </c>
      <c r="D3811" s="55" t="s">
        <v>4769</v>
      </c>
      <c r="E3811" s="56"/>
    </row>
    <row r="3812" spans="3:5" ht="15" customHeight="1" x14ac:dyDescent="0.25">
      <c r="C3812" s="52" t="s">
        <v>4770</v>
      </c>
      <c r="D3812" s="55" t="s">
        <v>2783</v>
      </c>
      <c r="E3812" s="56"/>
    </row>
    <row r="3813" spans="3:5" ht="15" customHeight="1" x14ac:dyDescent="0.25">
      <c r="C3813" s="52" t="s">
        <v>4771</v>
      </c>
      <c r="D3813" s="55" t="s">
        <v>4251</v>
      </c>
      <c r="E3813" s="56"/>
    </row>
    <row r="3814" spans="3:5" ht="15" customHeight="1" x14ac:dyDescent="0.25">
      <c r="C3814" s="52" t="s">
        <v>4772</v>
      </c>
      <c r="D3814" s="55" t="s">
        <v>3142</v>
      </c>
      <c r="E3814" s="56"/>
    </row>
    <row r="3815" spans="3:5" ht="15" customHeight="1" x14ac:dyDescent="0.25">
      <c r="C3815" s="52" t="s">
        <v>4773</v>
      </c>
      <c r="D3815" s="55" t="s">
        <v>2873</v>
      </c>
      <c r="E3815" s="56"/>
    </row>
    <row r="3816" spans="3:5" ht="15" customHeight="1" x14ac:dyDescent="0.25">
      <c r="C3816" s="52" t="s">
        <v>4774</v>
      </c>
      <c r="D3816" s="55" t="s">
        <v>3039</v>
      </c>
      <c r="E3816" s="56"/>
    </row>
    <row r="3817" spans="3:5" ht="15" customHeight="1" x14ac:dyDescent="0.25">
      <c r="C3817" s="52" t="s">
        <v>4775</v>
      </c>
      <c r="D3817" s="55" t="s">
        <v>3932</v>
      </c>
      <c r="E3817" s="56"/>
    </row>
    <row r="3818" spans="3:5" ht="15" customHeight="1" x14ac:dyDescent="0.25">
      <c r="C3818" s="52" t="s">
        <v>4776</v>
      </c>
      <c r="D3818" s="55" t="s">
        <v>3282</v>
      </c>
      <c r="E3818" s="56"/>
    </row>
    <row r="3819" spans="3:5" ht="15" customHeight="1" x14ac:dyDescent="0.25">
      <c r="C3819" s="52" t="s">
        <v>4777</v>
      </c>
      <c r="D3819" s="55" t="s">
        <v>3479</v>
      </c>
      <c r="E3819" s="56"/>
    </row>
    <row r="3820" spans="3:5" ht="15" customHeight="1" x14ac:dyDescent="0.25">
      <c r="C3820" s="52" t="s">
        <v>4778</v>
      </c>
      <c r="D3820" s="55" t="s">
        <v>2923</v>
      </c>
      <c r="E3820" s="56"/>
    </row>
    <row r="3821" spans="3:5" ht="15" customHeight="1" x14ac:dyDescent="0.25">
      <c r="C3821" s="52" t="s">
        <v>4779</v>
      </c>
      <c r="D3821" s="55" t="s">
        <v>3092</v>
      </c>
      <c r="E3821" s="56"/>
    </row>
    <row r="3822" spans="3:5" ht="15" customHeight="1" x14ac:dyDescent="0.25">
      <c r="C3822" s="52" t="s">
        <v>4780</v>
      </c>
      <c r="D3822" s="55" t="s">
        <v>3125</v>
      </c>
      <c r="E3822" s="56"/>
    </row>
    <row r="3823" spans="3:5" ht="15" customHeight="1" x14ac:dyDescent="0.25">
      <c r="C3823" s="52" t="s">
        <v>4781</v>
      </c>
      <c r="D3823" s="55" t="s">
        <v>4782</v>
      </c>
      <c r="E3823" s="56"/>
    </row>
    <row r="3824" spans="3:5" ht="15" customHeight="1" x14ac:dyDescent="0.25">
      <c r="C3824" s="52" t="s">
        <v>4783</v>
      </c>
      <c r="D3824" s="55" t="s">
        <v>3620</v>
      </c>
      <c r="E3824" s="56"/>
    </row>
    <row r="3825" spans="3:5" ht="15" customHeight="1" x14ac:dyDescent="0.25">
      <c r="C3825" s="52" t="s">
        <v>4784</v>
      </c>
      <c r="D3825" s="55" t="s">
        <v>4268</v>
      </c>
      <c r="E3825" s="56"/>
    </row>
    <row r="3826" spans="3:5" ht="15" customHeight="1" x14ac:dyDescent="0.25">
      <c r="C3826" s="52" t="s">
        <v>4785</v>
      </c>
      <c r="D3826" s="55" t="s">
        <v>4164</v>
      </c>
      <c r="E3826" s="56"/>
    </row>
    <row r="3827" spans="3:5" ht="15" customHeight="1" x14ac:dyDescent="0.25">
      <c r="C3827" s="52" t="s">
        <v>4786</v>
      </c>
      <c r="D3827" s="55" t="s">
        <v>2933</v>
      </c>
      <c r="E3827" s="56"/>
    </row>
    <row r="3828" spans="3:5" ht="15" customHeight="1" x14ac:dyDescent="0.25">
      <c r="C3828" s="52" t="s">
        <v>4787</v>
      </c>
      <c r="D3828" s="55" t="s">
        <v>2785</v>
      </c>
      <c r="E3828" s="56"/>
    </row>
    <row r="3829" spans="3:5" ht="15" customHeight="1" x14ac:dyDescent="0.25">
      <c r="C3829" s="52" t="s">
        <v>4788</v>
      </c>
      <c r="D3829" s="55" t="s">
        <v>2871</v>
      </c>
      <c r="E3829" s="56"/>
    </row>
    <row r="3830" spans="3:5" ht="15" customHeight="1" x14ac:dyDescent="0.25">
      <c r="C3830" s="52" t="s">
        <v>4789</v>
      </c>
      <c r="D3830" s="55" t="s">
        <v>458</v>
      </c>
      <c r="E3830" s="56"/>
    </row>
    <row r="3831" spans="3:5" ht="15" customHeight="1" x14ac:dyDescent="0.25">
      <c r="C3831" s="52" t="s">
        <v>4790</v>
      </c>
      <c r="D3831" s="55" t="s">
        <v>458</v>
      </c>
      <c r="E3831" s="56"/>
    </row>
    <row r="3832" spans="3:5" ht="15" customHeight="1" x14ac:dyDescent="0.25">
      <c r="C3832" s="52" t="s">
        <v>4791</v>
      </c>
      <c r="D3832" s="55" t="s">
        <v>461</v>
      </c>
      <c r="E3832" s="56"/>
    </row>
    <row r="3833" spans="3:5" ht="15" customHeight="1" x14ac:dyDescent="0.25">
      <c r="C3833" s="52" t="s">
        <v>4792</v>
      </c>
      <c r="D3833" s="55" t="s">
        <v>463</v>
      </c>
      <c r="E3833" s="56"/>
    </row>
    <row r="3834" spans="3:5" ht="15" customHeight="1" x14ac:dyDescent="0.25">
      <c r="C3834" s="52" t="s">
        <v>4793</v>
      </c>
      <c r="D3834" s="55" t="s">
        <v>465</v>
      </c>
      <c r="E3834" s="56"/>
    </row>
    <row r="3835" spans="3:5" ht="15" customHeight="1" x14ac:dyDescent="0.25">
      <c r="C3835" s="52" t="s">
        <v>4794</v>
      </c>
      <c r="D3835" s="55" t="s">
        <v>467</v>
      </c>
      <c r="E3835" s="56"/>
    </row>
    <row r="3836" spans="3:5" ht="15" customHeight="1" x14ac:dyDescent="0.25">
      <c r="C3836" s="52" t="s">
        <v>4795</v>
      </c>
      <c r="D3836" s="55" t="s">
        <v>469</v>
      </c>
      <c r="E3836" s="56"/>
    </row>
    <row r="3837" spans="3:5" ht="15" customHeight="1" x14ac:dyDescent="0.25">
      <c r="C3837" s="52" t="s">
        <v>4796</v>
      </c>
      <c r="D3837" s="55" t="s">
        <v>471</v>
      </c>
      <c r="E3837" s="56"/>
    </row>
    <row r="3838" spans="3:5" ht="15" customHeight="1" x14ac:dyDescent="0.25">
      <c r="C3838" s="52" t="s">
        <v>4797</v>
      </c>
      <c r="D3838" s="55" t="s">
        <v>473</v>
      </c>
      <c r="E3838" s="56"/>
    </row>
    <row r="3839" spans="3:5" ht="15" customHeight="1" x14ac:dyDescent="0.25">
      <c r="C3839" s="52" t="s">
        <v>4798</v>
      </c>
      <c r="D3839" s="55" t="s">
        <v>473</v>
      </c>
      <c r="E3839" s="56"/>
    </row>
    <row r="3840" spans="3:5" ht="15" customHeight="1" x14ac:dyDescent="0.25">
      <c r="C3840" s="52" t="s">
        <v>4799</v>
      </c>
      <c r="D3840" s="55" t="s">
        <v>34</v>
      </c>
      <c r="E3840" s="56"/>
    </row>
    <row r="3841" spans="3:5" ht="15" customHeight="1" x14ac:dyDescent="0.25">
      <c r="C3841" s="52" t="s">
        <v>4800</v>
      </c>
      <c r="D3841" s="55" t="s">
        <v>34</v>
      </c>
      <c r="E3841" s="56"/>
    </row>
    <row r="3842" spans="3:5" ht="15" customHeight="1" x14ac:dyDescent="0.25">
      <c r="C3842" s="52" t="s">
        <v>4801</v>
      </c>
      <c r="D3842" s="55" t="s">
        <v>2799</v>
      </c>
    </row>
    <row r="3843" spans="3:5" ht="15" customHeight="1" x14ac:dyDescent="0.25">
      <c r="C3843" s="52" t="s">
        <v>4802</v>
      </c>
      <c r="D3843" s="55" t="s">
        <v>2811</v>
      </c>
    </row>
    <row r="3844" spans="3:5" ht="15" customHeight="1" x14ac:dyDescent="0.25">
      <c r="C3844" s="52" t="s">
        <v>4803</v>
      </c>
      <c r="D3844" s="55" t="s">
        <v>2787</v>
      </c>
    </row>
    <row r="3845" spans="3:5" ht="15" customHeight="1" x14ac:dyDescent="0.25">
      <c r="C3845" s="52" t="s">
        <v>4804</v>
      </c>
      <c r="D3845" s="55" t="s">
        <v>2855</v>
      </c>
    </row>
    <row r="3846" spans="3:5" ht="15" customHeight="1" x14ac:dyDescent="0.25">
      <c r="C3846" s="52" t="s">
        <v>4805</v>
      </c>
      <c r="D3846" s="55" t="s">
        <v>2909</v>
      </c>
    </row>
    <row r="3847" spans="3:5" ht="15" customHeight="1" x14ac:dyDescent="0.25">
      <c r="C3847" s="52" t="s">
        <v>4806</v>
      </c>
      <c r="D3847" s="55" t="s">
        <v>2805</v>
      </c>
    </row>
    <row r="3848" spans="3:5" ht="15" customHeight="1" x14ac:dyDescent="0.25">
      <c r="C3848" s="52" t="s">
        <v>4807</v>
      </c>
      <c r="D3848" s="55" t="s">
        <v>2869</v>
      </c>
    </row>
    <row r="3849" spans="3:5" ht="15" customHeight="1" x14ac:dyDescent="0.25">
      <c r="C3849" s="52" t="s">
        <v>4808</v>
      </c>
      <c r="D3849" s="55" t="s">
        <v>2839</v>
      </c>
    </row>
    <row r="3850" spans="3:5" ht="15" customHeight="1" x14ac:dyDescent="0.25">
      <c r="C3850" s="52" t="s">
        <v>4809</v>
      </c>
      <c r="D3850" s="55" t="s">
        <v>3012</v>
      </c>
    </row>
    <row r="3851" spans="3:5" ht="15" customHeight="1" x14ac:dyDescent="0.25">
      <c r="C3851" s="52" t="s">
        <v>4810</v>
      </c>
      <c r="D3851" s="55" t="s">
        <v>2929</v>
      </c>
    </row>
    <row r="3852" spans="3:5" ht="15" customHeight="1" x14ac:dyDescent="0.25">
      <c r="C3852" s="52" t="s">
        <v>4811</v>
      </c>
      <c r="D3852" s="55" t="s">
        <v>2952</v>
      </c>
    </row>
    <row r="3853" spans="3:5" ht="15" customHeight="1" x14ac:dyDescent="0.25">
      <c r="C3853" s="52" t="s">
        <v>4812</v>
      </c>
      <c r="D3853" s="55" t="s">
        <v>2777</v>
      </c>
    </row>
    <row r="3854" spans="3:5" ht="15" customHeight="1" x14ac:dyDescent="0.25">
      <c r="C3854" s="52" t="s">
        <v>4813</v>
      </c>
      <c r="D3854" s="55" t="s">
        <v>2885</v>
      </c>
    </row>
    <row r="3855" spans="3:5" ht="15" customHeight="1" x14ac:dyDescent="0.25">
      <c r="C3855" s="52" t="s">
        <v>4814</v>
      </c>
      <c r="D3855" s="55" t="s">
        <v>2819</v>
      </c>
    </row>
    <row r="3856" spans="3:5" ht="15" customHeight="1" x14ac:dyDescent="0.25">
      <c r="C3856" s="52" t="s">
        <v>4815</v>
      </c>
      <c r="D3856" s="55" t="s">
        <v>2779</v>
      </c>
    </row>
    <row r="3857" spans="3:4" ht="15" customHeight="1" x14ac:dyDescent="0.25">
      <c r="C3857" s="52" t="s">
        <v>4816</v>
      </c>
      <c r="D3857" s="55" t="s">
        <v>4398</v>
      </c>
    </row>
    <row r="3858" spans="3:4" ht="15" customHeight="1" x14ac:dyDescent="0.25">
      <c r="C3858" s="52" t="s">
        <v>4817</v>
      </c>
      <c r="D3858" s="55" t="s">
        <v>3043</v>
      </c>
    </row>
    <row r="3859" spans="3:4" ht="15" customHeight="1" x14ac:dyDescent="0.25">
      <c r="C3859" s="52" t="s">
        <v>4818</v>
      </c>
      <c r="D3859" s="55" t="s">
        <v>3135</v>
      </c>
    </row>
    <row r="3860" spans="3:4" ht="15" customHeight="1" x14ac:dyDescent="0.25">
      <c r="C3860" s="52" t="s">
        <v>4819</v>
      </c>
      <c r="D3860" s="55" t="s">
        <v>2982</v>
      </c>
    </row>
    <row r="3861" spans="3:4" ht="15" customHeight="1" x14ac:dyDescent="0.25">
      <c r="C3861" s="52" t="s">
        <v>4820</v>
      </c>
      <c r="D3861" s="55" t="s">
        <v>3435</v>
      </c>
    </row>
    <row r="3862" spans="3:4" ht="15" customHeight="1" x14ac:dyDescent="0.25">
      <c r="C3862" s="52" t="s">
        <v>4821</v>
      </c>
      <c r="D3862" s="55" t="s">
        <v>2950</v>
      </c>
    </row>
    <row r="3863" spans="3:4" ht="15" customHeight="1" x14ac:dyDescent="0.25">
      <c r="C3863" s="52" t="s">
        <v>4822</v>
      </c>
      <c r="D3863" s="55" t="s">
        <v>2991</v>
      </c>
    </row>
    <row r="3864" spans="3:4" ht="15" customHeight="1" x14ac:dyDescent="0.25">
      <c r="C3864" s="52" t="s">
        <v>4823</v>
      </c>
      <c r="D3864" s="55" t="s">
        <v>2974</v>
      </c>
    </row>
    <row r="3865" spans="3:4" ht="15" customHeight="1" x14ac:dyDescent="0.25">
      <c r="C3865" s="52" t="s">
        <v>4824</v>
      </c>
      <c r="D3865" s="55" t="s">
        <v>2921</v>
      </c>
    </row>
    <row r="3866" spans="3:4" ht="15" customHeight="1" x14ac:dyDescent="0.25">
      <c r="C3866" s="52" t="s">
        <v>4825</v>
      </c>
      <c r="D3866" s="55" t="s">
        <v>2803</v>
      </c>
    </row>
    <row r="3867" spans="3:4" ht="15" customHeight="1" x14ac:dyDescent="0.25">
      <c r="C3867" s="52" t="s">
        <v>4826</v>
      </c>
      <c r="D3867" s="55" t="s">
        <v>2931</v>
      </c>
    </row>
    <row r="3868" spans="3:4" ht="15" customHeight="1" x14ac:dyDescent="0.25">
      <c r="C3868" s="52" t="s">
        <v>4827</v>
      </c>
      <c r="D3868" s="55" t="s">
        <v>2773</v>
      </c>
    </row>
    <row r="3869" spans="3:4" ht="15" customHeight="1" x14ac:dyDescent="0.25">
      <c r="C3869" s="52" t="s">
        <v>4828</v>
      </c>
      <c r="D3869" s="55" t="s">
        <v>3440</v>
      </c>
    </row>
    <row r="3870" spans="3:4" ht="15" customHeight="1" x14ac:dyDescent="0.25">
      <c r="C3870" s="52" t="s">
        <v>4829</v>
      </c>
      <c r="D3870" s="55" t="s">
        <v>3210</v>
      </c>
    </row>
    <row r="3871" spans="3:4" ht="15" customHeight="1" x14ac:dyDescent="0.25">
      <c r="C3871" s="52" t="s">
        <v>4830</v>
      </c>
      <c r="D3871" s="55" t="s">
        <v>2835</v>
      </c>
    </row>
    <row r="3872" spans="3:4" ht="15" customHeight="1" x14ac:dyDescent="0.25">
      <c r="C3872" s="52" t="s">
        <v>4831</v>
      </c>
      <c r="D3872" s="55" t="s">
        <v>2849</v>
      </c>
    </row>
    <row r="3873" spans="3:4" ht="15" customHeight="1" x14ac:dyDescent="0.25">
      <c r="C3873" s="52" t="s">
        <v>4832</v>
      </c>
      <c r="D3873" s="55" t="s">
        <v>3219</v>
      </c>
    </row>
    <row r="3874" spans="3:4" ht="15" customHeight="1" x14ac:dyDescent="0.25">
      <c r="C3874" s="52" t="s">
        <v>4833</v>
      </c>
      <c r="D3874" s="55" t="s">
        <v>2781</v>
      </c>
    </row>
    <row r="3875" spans="3:4" ht="15" customHeight="1" x14ac:dyDescent="0.25">
      <c r="C3875" s="52" t="s">
        <v>4834</v>
      </c>
      <c r="D3875" s="55" t="s">
        <v>2771</v>
      </c>
    </row>
    <row r="3876" spans="3:4" ht="15" customHeight="1" x14ac:dyDescent="0.25">
      <c r="C3876" s="52" t="s">
        <v>4835</v>
      </c>
      <c r="D3876" s="55" t="s">
        <v>3225</v>
      </c>
    </row>
    <row r="3877" spans="3:4" ht="15" customHeight="1" x14ac:dyDescent="0.25">
      <c r="C3877" s="52" t="s">
        <v>4836</v>
      </c>
      <c r="D3877" s="55" t="s">
        <v>3030</v>
      </c>
    </row>
    <row r="3878" spans="3:4" ht="15" customHeight="1" x14ac:dyDescent="0.25">
      <c r="C3878" s="52" t="s">
        <v>4837</v>
      </c>
      <c r="D3878" s="55" t="s">
        <v>3064</v>
      </c>
    </row>
    <row r="3879" spans="3:4" ht="15" customHeight="1" x14ac:dyDescent="0.25">
      <c r="C3879" s="52" t="s">
        <v>4838</v>
      </c>
      <c r="D3879" s="55" t="s">
        <v>3151</v>
      </c>
    </row>
    <row r="3880" spans="3:4" ht="15" customHeight="1" x14ac:dyDescent="0.25">
      <c r="C3880" s="52" t="s">
        <v>4839</v>
      </c>
      <c r="D3880" s="55" t="s">
        <v>3104</v>
      </c>
    </row>
    <row r="3881" spans="3:4" ht="15" customHeight="1" x14ac:dyDescent="0.25">
      <c r="C3881" s="52" t="s">
        <v>4840</v>
      </c>
      <c r="D3881" s="55" t="s">
        <v>3499</v>
      </c>
    </row>
    <row r="3882" spans="3:4" ht="15" customHeight="1" x14ac:dyDescent="0.25">
      <c r="C3882" s="52" t="s">
        <v>4841</v>
      </c>
      <c r="D3882" s="55" t="s">
        <v>3010</v>
      </c>
    </row>
    <row r="3883" spans="3:4" ht="15" customHeight="1" x14ac:dyDescent="0.25">
      <c r="C3883" s="52" t="s">
        <v>4842</v>
      </c>
      <c r="D3883" s="55" t="s">
        <v>2837</v>
      </c>
    </row>
    <row r="3884" spans="3:4" ht="15" customHeight="1" x14ac:dyDescent="0.25">
      <c r="C3884" s="52" t="s">
        <v>4843</v>
      </c>
      <c r="D3884" s="55" t="s">
        <v>2917</v>
      </c>
    </row>
    <row r="3885" spans="3:4" ht="15" customHeight="1" x14ac:dyDescent="0.25">
      <c r="C3885" s="52" t="s">
        <v>4844</v>
      </c>
      <c r="D3885" s="55" t="s">
        <v>3243</v>
      </c>
    </row>
    <row r="3886" spans="3:4" ht="15" customHeight="1" x14ac:dyDescent="0.25">
      <c r="C3886" s="52" t="s">
        <v>4845</v>
      </c>
      <c r="D3886" s="55" t="s">
        <v>3455</v>
      </c>
    </row>
    <row r="3887" spans="3:4" ht="15" customHeight="1" x14ac:dyDescent="0.25">
      <c r="C3887" s="52" t="s">
        <v>4846</v>
      </c>
      <c r="D3887" s="55" t="s">
        <v>3337</v>
      </c>
    </row>
    <row r="3888" spans="3:4" ht="15" customHeight="1" x14ac:dyDescent="0.25">
      <c r="C3888" s="52" t="s">
        <v>4847</v>
      </c>
      <c r="D3888" s="55" t="s">
        <v>3503</v>
      </c>
    </row>
    <row r="3889" spans="3:4" ht="15" customHeight="1" x14ac:dyDescent="0.25">
      <c r="C3889" s="52" t="s">
        <v>4848</v>
      </c>
      <c r="D3889" s="55" t="s">
        <v>2919</v>
      </c>
    </row>
    <row r="3890" spans="3:4" ht="15" customHeight="1" x14ac:dyDescent="0.25">
      <c r="C3890" s="52" t="s">
        <v>4849</v>
      </c>
      <c r="D3890" s="55" t="s">
        <v>4850</v>
      </c>
    </row>
    <row r="3891" spans="3:4" ht="15" customHeight="1" x14ac:dyDescent="0.25">
      <c r="C3891" s="52" t="s">
        <v>4851</v>
      </c>
      <c r="D3891" s="55" t="s">
        <v>2925</v>
      </c>
    </row>
    <row r="3892" spans="3:4" ht="15" customHeight="1" x14ac:dyDescent="0.25">
      <c r="C3892" s="52" t="s">
        <v>4852</v>
      </c>
      <c r="D3892" s="55" t="s">
        <v>3045</v>
      </c>
    </row>
    <row r="3893" spans="3:4" ht="15" customHeight="1" x14ac:dyDescent="0.25">
      <c r="C3893" s="52" t="s">
        <v>4853</v>
      </c>
      <c r="D3893" s="55" t="s">
        <v>2795</v>
      </c>
    </row>
    <row r="3894" spans="3:4" ht="15" customHeight="1" x14ac:dyDescent="0.25">
      <c r="C3894" s="52" t="s">
        <v>4854</v>
      </c>
      <c r="D3894" s="55" t="s">
        <v>2847</v>
      </c>
    </row>
    <row r="3895" spans="3:4" ht="15" customHeight="1" x14ac:dyDescent="0.25">
      <c r="C3895" s="52" t="s">
        <v>4855</v>
      </c>
      <c r="D3895" s="55" t="s">
        <v>2789</v>
      </c>
    </row>
    <row r="3896" spans="3:4" ht="15" customHeight="1" x14ac:dyDescent="0.25">
      <c r="C3896" s="52" t="s">
        <v>4856</v>
      </c>
      <c r="D3896" s="55" t="s">
        <v>2867</v>
      </c>
    </row>
    <row r="3897" spans="3:4" ht="15" customHeight="1" x14ac:dyDescent="0.25">
      <c r="C3897" s="52" t="s">
        <v>4857</v>
      </c>
      <c r="D3897" s="55" t="s">
        <v>3256</v>
      </c>
    </row>
    <row r="3898" spans="3:4" ht="15" customHeight="1" x14ac:dyDescent="0.25">
      <c r="C3898" s="52" t="s">
        <v>4858</v>
      </c>
      <c r="D3898" s="55" t="s">
        <v>3130</v>
      </c>
    </row>
    <row r="3899" spans="3:4" ht="15" customHeight="1" x14ac:dyDescent="0.25">
      <c r="C3899" s="52" t="s">
        <v>4859</v>
      </c>
      <c r="D3899" s="55" t="s">
        <v>2817</v>
      </c>
    </row>
    <row r="3900" spans="3:4" ht="15" customHeight="1" x14ac:dyDescent="0.25">
      <c r="C3900" s="52" t="s">
        <v>4860</v>
      </c>
      <c r="D3900" s="55" t="s">
        <v>3473</v>
      </c>
    </row>
    <row r="3901" spans="3:4" ht="15" customHeight="1" x14ac:dyDescent="0.25">
      <c r="C3901" s="52" t="s">
        <v>4861</v>
      </c>
      <c r="D3901" s="55" t="s">
        <v>2821</v>
      </c>
    </row>
    <row r="3902" spans="3:4" ht="15" customHeight="1" x14ac:dyDescent="0.25">
      <c r="C3902" s="52" t="s">
        <v>4862</v>
      </c>
      <c r="D3902" s="55" t="s">
        <v>2783</v>
      </c>
    </row>
    <row r="3903" spans="3:4" ht="15" customHeight="1" x14ac:dyDescent="0.25">
      <c r="C3903" s="52" t="s">
        <v>4863</v>
      </c>
      <c r="D3903" s="55" t="s">
        <v>3267</v>
      </c>
    </row>
    <row r="3904" spans="3:4" ht="15" customHeight="1" x14ac:dyDescent="0.25">
      <c r="C3904" s="52" t="s">
        <v>4864</v>
      </c>
      <c r="D3904" s="55" t="s">
        <v>4865</v>
      </c>
    </row>
    <row r="3905" spans="3:4" ht="15" customHeight="1" x14ac:dyDescent="0.25">
      <c r="C3905" s="52" t="s">
        <v>4866</v>
      </c>
      <c r="D3905" s="55" t="s">
        <v>2797</v>
      </c>
    </row>
    <row r="3906" spans="3:4" ht="15" customHeight="1" x14ac:dyDescent="0.25">
      <c r="C3906" s="52" t="s">
        <v>4867</v>
      </c>
      <c r="D3906" s="55" t="s">
        <v>2875</v>
      </c>
    </row>
    <row r="3907" spans="3:4" ht="15" customHeight="1" x14ac:dyDescent="0.25">
      <c r="C3907" s="52" t="s">
        <v>4868</v>
      </c>
      <c r="D3907" s="55" t="s">
        <v>2813</v>
      </c>
    </row>
    <row r="3908" spans="3:4" ht="15" customHeight="1" x14ac:dyDescent="0.25">
      <c r="C3908" s="52" t="s">
        <v>4869</v>
      </c>
      <c r="D3908" s="55" t="s">
        <v>2927</v>
      </c>
    </row>
    <row r="3909" spans="3:4" ht="15" customHeight="1" x14ac:dyDescent="0.25">
      <c r="C3909" s="52" t="s">
        <v>4870</v>
      </c>
      <c r="D3909" s="55" t="s">
        <v>3039</v>
      </c>
    </row>
    <row r="3910" spans="3:4" ht="15" customHeight="1" x14ac:dyDescent="0.25">
      <c r="C3910" s="52" t="s">
        <v>4871</v>
      </c>
      <c r="D3910" s="55" t="s">
        <v>2863</v>
      </c>
    </row>
    <row r="3911" spans="3:4" ht="15" customHeight="1" x14ac:dyDescent="0.25">
      <c r="C3911" s="52" t="s">
        <v>4872</v>
      </c>
      <c r="D3911" s="55" t="s">
        <v>4873</v>
      </c>
    </row>
    <row r="3912" spans="3:4" ht="15" customHeight="1" x14ac:dyDescent="0.25">
      <c r="C3912" s="52" t="s">
        <v>4874</v>
      </c>
      <c r="D3912" s="55" t="s">
        <v>4875</v>
      </c>
    </row>
    <row r="3913" spans="3:4" ht="15" customHeight="1" x14ac:dyDescent="0.25">
      <c r="C3913" s="52" t="s">
        <v>4876</v>
      </c>
      <c r="D3913" s="55" t="s">
        <v>4464</v>
      </c>
    </row>
    <row r="3914" spans="3:4" ht="15" customHeight="1" x14ac:dyDescent="0.25">
      <c r="C3914" s="52" t="s">
        <v>4877</v>
      </c>
      <c r="D3914" s="55" t="s">
        <v>4161</v>
      </c>
    </row>
    <row r="3915" spans="3:4" ht="15" customHeight="1" x14ac:dyDescent="0.25">
      <c r="C3915" s="52" t="s">
        <v>4878</v>
      </c>
      <c r="D3915" s="55" t="s">
        <v>4268</v>
      </c>
    </row>
    <row r="3916" spans="3:4" ht="15" customHeight="1" x14ac:dyDescent="0.25">
      <c r="C3916" s="52" t="s">
        <v>4879</v>
      </c>
      <c r="D3916" s="55" t="s">
        <v>3388</v>
      </c>
    </row>
    <row r="3917" spans="3:4" ht="15" customHeight="1" x14ac:dyDescent="0.25">
      <c r="C3917" s="52" t="s">
        <v>4880</v>
      </c>
      <c r="D3917" s="55" t="s">
        <v>4881</v>
      </c>
    </row>
    <row r="3918" spans="3:4" ht="15" customHeight="1" x14ac:dyDescent="0.25">
      <c r="C3918" s="52" t="s">
        <v>4882</v>
      </c>
      <c r="D3918" s="55" t="s">
        <v>4883</v>
      </c>
    </row>
    <row r="3919" spans="3:4" ht="15" customHeight="1" x14ac:dyDescent="0.25">
      <c r="C3919" s="52" t="s">
        <v>4884</v>
      </c>
      <c r="D3919" s="55" t="s">
        <v>4885</v>
      </c>
    </row>
    <row r="3920" spans="3:4" ht="15" customHeight="1" x14ac:dyDescent="0.25">
      <c r="C3920" s="52" t="s">
        <v>4886</v>
      </c>
      <c r="D3920" s="55" t="s">
        <v>4372</v>
      </c>
    </row>
    <row r="3921" spans="3:4" ht="15" customHeight="1" x14ac:dyDescent="0.25">
      <c r="C3921" s="52" t="s">
        <v>4887</v>
      </c>
      <c r="D3921" s="55" t="s">
        <v>3020</v>
      </c>
    </row>
    <row r="3922" spans="3:4" ht="15" customHeight="1" x14ac:dyDescent="0.25">
      <c r="C3922" s="52" t="s">
        <v>4888</v>
      </c>
      <c r="D3922" s="55" t="s">
        <v>4889</v>
      </c>
    </row>
    <row r="3923" spans="3:4" ht="15" customHeight="1" x14ac:dyDescent="0.25">
      <c r="C3923" s="52" t="s">
        <v>4890</v>
      </c>
      <c r="D3923" s="55" t="s">
        <v>2871</v>
      </c>
    </row>
    <row r="3924" spans="3:4" ht="15" customHeight="1" x14ac:dyDescent="0.25">
      <c r="C3924" s="52" t="s">
        <v>4891</v>
      </c>
      <c r="D3924" s="55" t="s">
        <v>3037</v>
      </c>
    </row>
    <row r="3925" spans="3:4" ht="15" customHeight="1" x14ac:dyDescent="0.25">
      <c r="C3925" s="52" t="s">
        <v>4892</v>
      </c>
      <c r="D3925" s="55" t="s">
        <v>2887</v>
      </c>
    </row>
    <row r="3926" spans="3:4" ht="15" customHeight="1" x14ac:dyDescent="0.25">
      <c r="C3926" s="52" t="s">
        <v>4893</v>
      </c>
      <c r="D3926" s="55" t="s">
        <v>458</v>
      </c>
    </row>
    <row r="3927" spans="3:4" ht="15" customHeight="1" x14ac:dyDescent="0.25">
      <c r="C3927" s="52" t="s">
        <v>4894</v>
      </c>
      <c r="D3927" s="55" t="s">
        <v>458</v>
      </c>
    </row>
    <row r="3928" spans="3:4" ht="15" customHeight="1" x14ac:dyDescent="0.25">
      <c r="C3928" s="52" t="s">
        <v>4895</v>
      </c>
      <c r="D3928" s="55" t="s">
        <v>461</v>
      </c>
    </row>
    <row r="3929" spans="3:4" ht="15" customHeight="1" x14ac:dyDescent="0.25">
      <c r="C3929" s="52" t="s">
        <v>4896</v>
      </c>
      <c r="D3929" s="55" t="s">
        <v>463</v>
      </c>
    </row>
    <row r="3930" spans="3:4" ht="15" customHeight="1" x14ac:dyDescent="0.25">
      <c r="C3930" s="52" t="s">
        <v>4897</v>
      </c>
      <c r="D3930" s="55" t="s">
        <v>465</v>
      </c>
    </row>
    <row r="3931" spans="3:4" ht="15" customHeight="1" x14ac:dyDescent="0.25">
      <c r="C3931" s="52" t="s">
        <v>4898</v>
      </c>
      <c r="D3931" s="55" t="s">
        <v>467</v>
      </c>
    </row>
    <row r="3932" spans="3:4" ht="15" customHeight="1" x14ac:dyDescent="0.25">
      <c r="C3932" s="52" t="s">
        <v>4899</v>
      </c>
      <c r="D3932" s="55" t="s">
        <v>469</v>
      </c>
    </row>
    <row r="3933" spans="3:4" ht="15" customHeight="1" x14ac:dyDescent="0.25">
      <c r="C3933" s="52" t="s">
        <v>4900</v>
      </c>
      <c r="D3933" s="55" t="s">
        <v>471</v>
      </c>
    </row>
    <row r="3934" spans="3:4" ht="15" customHeight="1" x14ac:dyDescent="0.25">
      <c r="C3934" s="52" t="s">
        <v>4901</v>
      </c>
      <c r="D3934" s="55" t="s">
        <v>473</v>
      </c>
    </row>
    <row r="3935" spans="3:4" ht="15" customHeight="1" x14ac:dyDescent="0.25">
      <c r="C3935" s="52" t="s">
        <v>4902</v>
      </c>
      <c r="D3935" s="55" t="s">
        <v>473</v>
      </c>
    </row>
    <row r="3936" spans="3:4" ht="15" customHeight="1" x14ac:dyDescent="0.25">
      <c r="C3936" s="52" t="s">
        <v>4903</v>
      </c>
      <c r="D3936" s="55" t="s">
        <v>34</v>
      </c>
    </row>
    <row r="3937" spans="3:4" ht="15" customHeight="1" x14ac:dyDescent="0.25">
      <c r="C3937" s="52" t="s">
        <v>4904</v>
      </c>
      <c r="D3937" s="55" t="s">
        <v>34</v>
      </c>
    </row>
    <row r="3938" spans="3:4" ht="15" customHeight="1" x14ac:dyDescent="0.25">
      <c r="C3938" s="52" t="s">
        <v>4905</v>
      </c>
      <c r="D3938" s="55" t="s">
        <v>3012</v>
      </c>
    </row>
    <row r="3939" spans="3:4" ht="15" customHeight="1" x14ac:dyDescent="0.25">
      <c r="C3939" s="52" t="s">
        <v>4906</v>
      </c>
      <c r="D3939" s="55" t="s">
        <v>3056</v>
      </c>
    </row>
    <row r="3940" spans="3:4" ht="15" customHeight="1" x14ac:dyDescent="0.25">
      <c r="C3940" s="52" t="s">
        <v>4907</v>
      </c>
      <c r="D3940" s="55" t="s">
        <v>3490</v>
      </c>
    </row>
    <row r="3941" spans="3:4" ht="15" customHeight="1" x14ac:dyDescent="0.25">
      <c r="C3941" s="52" t="s">
        <v>4908</v>
      </c>
      <c r="D3941" s="55" t="s">
        <v>2853</v>
      </c>
    </row>
    <row r="3942" spans="3:4" ht="15" customHeight="1" x14ac:dyDescent="0.25">
      <c r="C3942" s="52" t="s">
        <v>4909</v>
      </c>
      <c r="D3942" s="55" t="s">
        <v>2777</v>
      </c>
    </row>
    <row r="3943" spans="3:4" ht="15" customHeight="1" x14ac:dyDescent="0.25">
      <c r="C3943" s="52" t="s">
        <v>4910</v>
      </c>
      <c r="D3943" s="55" t="s">
        <v>2819</v>
      </c>
    </row>
    <row r="3944" spans="3:4" ht="15" customHeight="1" x14ac:dyDescent="0.25">
      <c r="C3944" s="52" t="s">
        <v>4911</v>
      </c>
      <c r="D3944" s="55" t="s">
        <v>4398</v>
      </c>
    </row>
    <row r="3945" spans="3:4" ht="15" customHeight="1" x14ac:dyDescent="0.25">
      <c r="C3945" s="52" t="s">
        <v>4912</v>
      </c>
      <c r="D3945" s="55" t="s">
        <v>3043</v>
      </c>
    </row>
    <row r="3946" spans="3:4" ht="15" customHeight="1" x14ac:dyDescent="0.25">
      <c r="C3946" s="52" t="s">
        <v>4913</v>
      </c>
      <c r="D3946" s="55" t="s">
        <v>4400</v>
      </c>
    </row>
    <row r="3947" spans="3:4" ht="15" customHeight="1" x14ac:dyDescent="0.25">
      <c r="C3947" s="52" t="s">
        <v>4914</v>
      </c>
      <c r="D3947" s="55" t="s">
        <v>4915</v>
      </c>
    </row>
    <row r="3948" spans="3:4" ht="15" customHeight="1" x14ac:dyDescent="0.25">
      <c r="C3948" s="52" t="s">
        <v>4916</v>
      </c>
      <c r="D3948" s="55" t="s">
        <v>3435</v>
      </c>
    </row>
    <row r="3949" spans="3:4" ht="15" customHeight="1" x14ac:dyDescent="0.25">
      <c r="C3949" s="52" t="s">
        <v>4917</v>
      </c>
      <c r="D3949" s="55" t="s">
        <v>2950</v>
      </c>
    </row>
    <row r="3950" spans="3:4" ht="15" customHeight="1" x14ac:dyDescent="0.25">
      <c r="C3950" s="52" t="s">
        <v>4918</v>
      </c>
      <c r="D3950" s="55" t="s">
        <v>2991</v>
      </c>
    </row>
    <row r="3951" spans="3:4" ht="15" customHeight="1" x14ac:dyDescent="0.25">
      <c r="C3951" s="52" t="s">
        <v>4919</v>
      </c>
      <c r="D3951" s="55" t="s">
        <v>2974</v>
      </c>
    </row>
    <row r="3952" spans="3:4" ht="15" customHeight="1" x14ac:dyDescent="0.25">
      <c r="C3952" s="52" t="s">
        <v>4920</v>
      </c>
      <c r="D3952" s="55" t="s">
        <v>2921</v>
      </c>
    </row>
    <row r="3953" spans="3:4" ht="15" customHeight="1" x14ac:dyDescent="0.25">
      <c r="C3953" s="52" t="s">
        <v>4921</v>
      </c>
      <c r="D3953" s="55" t="s">
        <v>2773</v>
      </c>
    </row>
    <row r="3954" spans="3:4" ht="15" customHeight="1" x14ac:dyDescent="0.25">
      <c r="C3954" s="52" t="s">
        <v>4922</v>
      </c>
      <c r="D3954" s="55" t="s">
        <v>3440</v>
      </c>
    </row>
    <row r="3955" spans="3:4" ht="15" customHeight="1" x14ac:dyDescent="0.25">
      <c r="C3955" s="52" t="s">
        <v>4923</v>
      </c>
      <c r="D3955" s="55" t="s">
        <v>3210</v>
      </c>
    </row>
    <row r="3956" spans="3:4" ht="15" customHeight="1" x14ac:dyDescent="0.25">
      <c r="C3956" s="52" t="s">
        <v>4924</v>
      </c>
      <c r="D3956" s="55" t="s">
        <v>2835</v>
      </c>
    </row>
    <row r="3957" spans="3:4" ht="15" customHeight="1" x14ac:dyDescent="0.25">
      <c r="C3957" s="52" t="s">
        <v>4925</v>
      </c>
      <c r="D3957" s="55" t="s">
        <v>2980</v>
      </c>
    </row>
    <row r="3958" spans="3:4" ht="15" customHeight="1" x14ac:dyDescent="0.25">
      <c r="C3958" s="52" t="s">
        <v>4926</v>
      </c>
      <c r="D3958" s="55" t="s">
        <v>3219</v>
      </c>
    </row>
    <row r="3959" spans="3:4" ht="15" customHeight="1" x14ac:dyDescent="0.25">
      <c r="C3959" s="52" t="s">
        <v>4927</v>
      </c>
      <c r="D3959" s="55" t="s">
        <v>3886</v>
      </c>
    </row>
    <row r="3960" spans="3:4" ht="15" customHeight="1" x14ac:dyDescent="0.25">
      <c r="C3960" s="52" t="s">
        <v>4928</v>
      </c>
      <c r="D3960" s="55" t="s">
        <v>2877</v>
      </c>
    </row>
    <row r="3961" spans="3:4" ht="15" customHeight="1" x14ac:dyDescent="0.25">
      <c r="C3961" s="52" t="s">
        <v>4929</v>
      </c>
      <c r="D3961" s="55" t="s">
        <v>2815</v>
      </c>
    </row>
    <row r="3962" spans="3:4" ht="15" customHeight="1" x14ac:dyDescent="0.25">
      <c r="C3962" s="52" t="s">
        <v>4930</v>
      </c>
      <c r="D3962" s="55" t="s">
        <v>3225</v>
      </c>
    </row>
    <row r="3963" spans="3:4" ht="15" customHeight="1" x14ac:dyDescent="0.25">
      <c r="C3963" s="52" t="s">
        <v>4931</v>
      </c>
      <c r="D3963" s="55" t="s">
        <v>2897</v>
      </c>
    </row>
    <row r="3964" spans="3:4" ht="15" customHeight="1" x14ac:dyDescent="0.25">
      <c r="C3964" s="52" t="s">
        <v>4932</v>
      </c>
      <c r="D3964" s="55" t="s">
        <v>2907</v>
      </c>
    </row>
    <row r="3965" spans="3:4" ht="15" customHeight="1" x14ac:dyDescent="0.25">
      <c r="C3965" s="52" t="s">
        <v>4933</v>
      </c>
      <c r="D3965" s="55" t="s">
        <v>3805</v>
      </c>
    </row>
    <row r="3966" spans="3:4" ht="15" customHeight="1" x14ac:dyDescent="0.25">
      <c r="C3966" s="52" t="s">
        <v>4934</v>
      </c>
      <c r="D3966" s="55" t="s">
        <v>2917</v>
      </c>
    </row>
    <row r="3967" spans="3:4" ht="15" customHeight="1" x14ac:dyDescent="0.25">
      <c r="C3967" s="52" t="s">
        <v>4935</v>
      </c>
      <c r="D3967" s="55" t="s">
        <v>3061</v>
      </c>
    </row>
    <row r="3968" spans="3:4" ht="15" customHeight="1" x14ac:dyDescent="0.25">
      <c r="C3968" s="52" t="s">
        <v>4936</v>
      </c>
      <c r="D3968" s="55" t="s">
        <v>4937</v>
      </c>
    </row>
    <row r="3969" spans="3:4" ht="15" customHeight="1" x14ac:dyDescent="0.25">
      <c r="C3969" s="52" t="s">
        <v>4938</v>
      </c>
      <c r="D3969" s="55" t="s">
        <v>3503</v>
      </c>
    </row>
    <row r="3970" spans="3:4" ht="15" customHeight="1" x14ac:dyDescent="0.25">
      <c r="C3970" s="52" t="s">
        <v>4939</v>
      </c>
      <c r="D3970" s="55" t="s">
        <v>4228</v>
      </c>
    </row>
    <row r="3971" spans="3:4" ht="15" customHeight="1" x14ac:dyDescent="0.25">
      <c r="C3971" s="52" t="s">
        <v>4940</v>
      </c>
      <c r="D3971" s="55" t="s">
        <v>2841</v>
      </c>
    </row>
    <row r="3972" spans="3:4" ht="15" customHeight="1" x14ac:dyDescent="0.25">
      <c r="C3972" s="52" t="s">
        <v>4941</v>
      </c>
      <c r="D3972" s="55" t="s">
        <v>2954</v>
      </c>
    </row>
    <row r="3973" spans="3:4" ht="15" customHeight="1" x14ac:dyDescent="0.25">
      <c r="C3973" s="52" t="s">
        <v>4942</v>
      </c>
      <c r="D3973" s="55" t="s">
        <v>3034</v>
      </c>
    </row>
    <row r="3974" spans="3:4" ht="15" customHeight="1" x14ac:dyDescent="0.25">
      <c r="C3974" s="52" t="s">
        <v>4943</v>
      </c>
      <c r="D3974" s="55" t="s">
        <v>2919</v>
      </c>
    </row>
    <row r="3975" spans="3:4" ht="15" customHeight="1" x14ac:dyDescent="0.25">
      <c r="C3975" s="52" t="s">
        <v>4944</v>
      </c>
      <c r="D3975" s="55" t="s">
        <v>4945</v>
      </c>
    </row>
    <row r="3976" spans="3:4" ht="15" customHeight="1" x14ac:dyDescent="0.25">
      <c r="C3976" s="52" t="s">
        <v>4946</v>
      </c>
      <c r="D3976" s="55" t="s">
        <v>4947</v>
      </c>
    </row>
    <row r="3977" spans="3:4" ht="15" customHeight="1" x14ac:dyDescent="0.25">
      <c r="C3977" s="52" t="s">
        <v>4948</v>
      </c>
      <c r="D3977" s="55" t="s">
        <v>2775</v>
      </c>
    </row>
    <row r="3978" spans="3:4" ht="15" customHeight="1" x14ac:dyDescent="0.25">
      <c r="C3978" s="52" t="s">
        <v>4949</v>
      </c>
      <c r="D3978" s="55" t="s">
        <v>3045</v>
      </c>
    </row>
    <row r="3979" spans="3:4" ht="15" customHeight="1" x14ac:dyDescent="0.25">
      <c r="C3979" s="52" t="s">
        <v>4950</v>
      </c>
      <c r="D3979" s="55" t="s">
        <v>2847</v>
      </c>
    </row>
    <row r="3980" spans="3:4" ht="15" customHeight="1" x14ac:dyDescent="0.25">
      <c r="C3980" s="52" t="s">
        <v>4951</v>
      </c>
      <c r="D3980" s="55" t="s">
        <v>2821</v>
      </c>
    </row>
    <row r="3981" spans="3:4" ht="15" customHeight="1" x14ac:dyDescent="0.25">
      <c r="C3981" s="52" t="s">
        <v>4952</v>
      </c>
      <c r="D3981" s="55" t="s">
        <v>2905</v>
      </c>
    </row>
    <row r="3982" spans="3:4" ht="15" customHeight="1" x14ac:dyDescent="0.25">
      <c r="C3982" s="52" t="s">
        <v>4953</v>
      </c>
      <c r="D3982" s="55" t="s">
        <v>3925</v>
      </c>
    </row>
    <row r="3983" spans="3:4" ht="15" customHeight="1" x14ac:dyDescent="0.25">
      <c r="C3983" s="52" t="s">
        <v>4954</v>
      </c>
      <c r="D3983" s="55" t="s">
        <v>3269</v>
      </c>
    </row>
    <row r="3984" spans="3:4" ht="15" customHeight="1" x14ac:dyDescent="0.25">
      <c r="C3984" s="52" t="s">
        <v>4955</v>
      </c>
      <c r="D3984" s="55" t="s">
        <v>2875</v>
      </c>
    </row>
    <row r="3985" spans="3:4" ht="15" customHeight="1" x14ac:dyDescent="0.25">
      <c r="C3985" s="52" t="s">
        <v>4956</v>
      </c>
      <c r="D3985" s="55" t="s">
        <v>2801</v>
      </c>
    </row>
    <row r="3986" spans="3:4" ht="15" customHeight="1" x14ac:dyDescent="0.25">
      <c r="C3986" s="52" t="s">
        <v>4957</v>
      </c>
      <c r="D3986" s="55" t="s">
        <v>2873</v>
      </c>
    </row>
    <row r="3987" spans="3:4" ht="15" customHeight="1" x14ac:dyDescent="0.25">
      <c r="C3987" s="52" t="s">
        <v>4958</v>
      </c>
      <c r="D3987" s="55" t="s">
        <v>4959</v>
      </c>
    </row>
    <row r="3988" spans="3:4" ht="15" customHeight="1" x14ac:dyDescent="0.25">
      <c r="C3988" s="52" t="s">
        <v>4960</v>
      </c>
      <c r="D3988" s="55" t="s">
        <v>3732</v>
      </c>
    </row>
    <row r="3989" spans="3:4" ht="15" customHeight="1" x14ac:dyDescent="0.25">
      <c r="C3989" s="52" t="s">
        <v>4961</v>
      </c>
      <c r="D3989" s="55" t="s">
        <v>3275</v>
      </c>
    </row>
    <row r="3990" spans="3:4" ht="15" customHeight="1" x14ac:dyDescent="0.25">
      <c r="C3990" s="52" t="s">
        <v>4962</v>
      </c>
      <c r="D3990" s="55" t="s">
        <v>3739</v>
      </c>
    </row>
    <row r="3991" spans="3:4" ht="15" customHeight="1" x14ac:dyDescent="0.25">
      <c r="C3991" s="52" t="s">
        <v>4963</v>
      </c>
      <c r="D3991" s="55" t="s">
        <v>3369</v>
      </c>
    </row>
    <row r="3992" spans="3:4" ht="15" customHeight="1" x14ac:dyDescent="0.25">
      <c r="C3992" s="52" t="s">
        <v>4964</v>
      </c>
      <c r="D3992" s="55" t="s">
        <v>3604</v>
      </c>
    </row>
    <row r="3993" spans="3:4" ht="15" customHeight="1" x14ac:dyDescent="0.25">
      <c r="C3993" s="52" t="s">
        <v>4965</v>
      </c>
      <c r="D3993" s="55" t="s">
        <v>3039</v>
      </c>
    </row>
    <row r="3994" spans="3:4" ht="15" customHeight="1" x14ac:dyDescent="0.25">
      <c r="C3994" s="52" t="s">
        <v>4966</v>
      </c>
      <c r="D3994" s="55" t="s">
        <v>2863</v>
      </c>
    </row>
    <row r="3995" spans="3:4" ht="15" customHeight="1" x14ac:dyDescent="0.25">
      <c r="C3995" s="52" t="s">
        <v>4967</v>
      </c>
      <c r="D3995" s="55" t="s">
        <v>3932</v>
      </c>
    </row>
    <row r="3996" spans="3:4" ht="15" customHeight="1" x14ac:dyDescent="0.25">
      <c r="C3996" s="52" t="s">
        <v>4968</v>
      </c>
      <c r="D3996" s="55" t="s">
        <v>4969</v>
      </c>
    </row>
    <row r="3997" spans="3:4" ht="15" customHeight="1" x14ac:dyDescent="0.25">
      <c r="C3997" s="52" t="s">
        <v>4970</v>
      </c>
      <c r="D3997" s="55" t="s">
        <v>4157</v>
      </c>
    </row>
    <row r="3998" spans="3:4" ht="15" customHeight="1" x14ac:dyDescent="0.25">
      <c r="C3998" s="52" t="s">
        <v>4971</v>
      </c>
      <c r="D3998" s="55" t="s">
        <v>4972</v>
      </c>
    </row>
    <row r="3999" spans="3:4" ht="15" customHeight="1" x14ac:dyDescent="0.25">
      <c r="C3999" s="52" t="s">
        <v>4973</v>
      </c>
      <c r="D3999" s="55" t="s">
        <v>2969</v>
      </c>
    </row>
    <row r="4000" spans="3:4" ht="15" customHeight="1" x14ac:dyDescent="0.25">
      <c r="C4000" s="52" t="s">
        <v>4974</v>
      </c>
      <c r="D4000" s="55" t="s">
        <v>4975</v>
      </c>
    </row>
    <row r="4001" spans="3:4" ht="15" customHeight="1" x14ac:dyDescent="0.25">
      <c r="C4001" s="52" t="s">
        <v>4976</v>
      </c>
      <c r="D4001" s="55" t="s">
        <v>3377</v>
      </c>
    </row>
    <row r="4002" spans="3:4" ht="15" customHeight="1" x14ac:dyDescent="0.25">
      <c r="C4002" s="52" t="s">
        <v>4977</v>
      </c>
      <c r="D4002" s="55" t="s">
        <v>4978</v>
      </c>
    </row>
    <row r="4003" spans="3:4" ht="15" customHeight="1" x14ac:dyDescent="0.25">
      <c r="C4003" s="52" t="s">
        <v>4979</v>
      </c>
      <c r="D4003" s="55" t="s">
        <v>3125</v>
      </c>
    </row>
    <row r="4004" spans="3:4" ht="15" customHeight="1" x14ac:dyDescent="0.25">
      <c r="C4004" s="52" t="s">
        <v>4980</v>
      </c>
      <c r="D4004" s="55" t="s">
        <v>4981</v>
      </c>
    </row>
    <row r="4005" spans="3:4" ht="15" customHeight="1" x14ac:dyDescent="0.25">
      <c r="C4005" s="52" t="s">
        <v>4982</v>
      </c>
      <c r="D4005" s="55" t="s">
        <v>3948</v>
      </c>
    </row>
    <row r="4006" spans="3:4" ht="15" customHeight="1" x14ac:dyDescent="0.25">
      <c r="C4006" s="52" t="s">
        <v>4983</v>
      </c>
      <c r="D4006" s="55" t="s">
        <v>3386</v>
      </c>
    </row>
    <row r="4007" spans="3:4" ht="15" customHeight="1" x14ac:dyDescent="0.25">
      <c r="C4007" s="52" t="s">
        <v>4984</v>
      </c>
      <c r="D4007" s="55" t="s">
        <v>4985</v>
      </c>
    </row>
    <row r="4008" spans="3:4" ht="15" customHeight="1" x14ac:dyDescent="0.25">
      <c r="C4008" s="52" t="s">
        <v>4986</v>
      </c>
      <c r="D4008" s="55" t="s">
        <v>4987</v>
      </c>
    </row>
    <row r="4009" spans="3:4" ht="15" customHeight="1" x14ac:dyDescent="0.25">
      <c r="C4009" s="52" t="s">
        <v>4988</v>
      </c>
      <c r="D4009" s="55" t="s">
        <v>4989</v>
      </c>
    </row>
    <row r="4010" spans="3:4" ht="15" customHeight="1" x14ac:dyDescent="0.25">
      <c r="C4010" s="52" t="s">
        <v>4990</v>
      </c>
      <c r="D4010" s="55" t="s">
        <v>4991</v>
      </c>
    </row>
    <row r="4011" spans="3:4" ht="15" customHeight="1" x14ac:dyDescent="0.25">
      <c r="C4011" s="52" t="s">
        <v>4992</v>
      </c>
      <c r="D4011" s="55" t="s">
        <v>4063</v>
      </c>
    </row>
    <row r="4012" spans="3:4" ht="15" customHeight="1" x14ac:dyDescent="0.25">
      <c r="C4012" s="52" t="s">
        <v>4993</v>
      </c>
      <c r="D4012" s="55" t="s">
        <v>4994</v>
      </c>
    </row>
    <row r="4013" spans="3:4" ht="15" customHeight="1" x14ac:dyDescent="0.25">
      <c r="C4013" s="52" t="s">
        <v>4995</v>
      </c>
      <c r="D4013" s="55" t="s">
        <v>4996</v>
      </c>
    </row>
    <row r="4014" spans="3:4" ht="15" customHeight="1" x14ac:dyDescent="0.25">
      <c r="C4014" s="52" t="s">
        <v>4997</v>
      </c>
      <c r="D4014" s="55" t="s">
        <v>4998</v>
      </c>
    </row>
    <row r="4015" spans="3:4" ht="15" customHeight="1" x14ac:dyDescent="0.25">
      <c r="C4015" s="52" t="s">
        <v>4999</v>
      </c>
      <c r="D4015" s="55" t="s">
        <v>3020</v>
      </c>
    </row>
    <row r="4016" spans="3:4" ht="15" customHeight="1" x14ac:dyDescent="0.25">
      <c r="C4016" s="52" t="s">
        <v>5000</v>
      </c>
      <c r="D4016" s="55" t="s">
        <v>2823</v>
      </c>
    </row>
    <row r="4017" spans="3:4" ht="15" customHeight="1" x14ac:dyDescent="0.25">
      <c r="C4017" s="52" t="s">
        <v>5001</v>
      </c>
      <c r="D4017" s="55" t="s">
        <v>2851</v>
      </c>
    </row>
    <row r="4018" spans="3:4" ht="15" customHeight="1" x14ac:dyDescent="0.25">
      <c r="C4018" s="52" t="s">
        <v>5002</v>
      </c>
      <c r="D4018" s="55" t="s">
        <v>4889</v>
      </c>
    </row>
    <row r="4019" spans="3:4" ht="15" customHeight="1" x14ac:dyDescent="0.25">
      <c r="C4019" s="52" t="s">
        <v>5003</v>
      </c>
      <c r="D4019" s="55" t="s">
        <v>2871</v>
      </c>
    </row>
    <row r="4020" spans="3:4" ht="15" customHeight="1" x14ac:dyDescent="0.25">
      <c r="C4020" s="52" t="s">
        <v>5004</v>
      </c>
      <c r="D4020" s="55" t="s">
        <v>3037</v>
      </c>
    </row>
    <row r="4021" spans="3:4" ht="15" customHeight="1" x14ac:dyDescent="0.25">
      <c r="C4021" s="52" t="s">
        <v>5005</v>
      </c>
      <c r="D4021" s="55" t="s">
        <v>2887</v>
      </c>
    </row>
    <row r="4022" spans="3:4" ht="15" customHeight="1" x14ac:dyDescent="0.25">
      <c r="C4022" s="52" t="s">
        <v>5006</v>
      </c>
      <c r="D4022" s="55" t="s">
        <v>458</v>
      </c>
    </row>
    <row r="4023" spans="3:4" ht="15" customHeight="1" x14ac:dyDescent="0.25">
      <c r="C4023" s="52" t="s">
        <v>5007</v>
      </c>
      <c r="D4023" s="55" t="s">
        <v>458</v>
      </c>
    </row>
    <row r="4024" spans="3:4" ht="15" customHeight="1" x14ac:dyDescent="0.25">
      <c r="C4024" s="52" t="s">
        <v>5008</v>
      </c>
      <c r="D4024" s="55" t="s">
        <v>461</v>
      </c>
    </row>
    <row r="4025" spans="3:4" ht="15" customHeight="1" x14ac:dyDescent="0.25">
      <c r="C4025" s="52" t="s">
        <v>5009</v>
      </c>
      <c r="D4025" s="55" t="s">
        <v>463</v>
      </c>
    </row>
    <row r="4026" spans="3:4" ht="15" customHeight="1" x14ac:dyDescent="0.25">
      <c r="C4026" s="52" t="s">
        <v>5010</v>
      </c>
      <c r="D4026" s="55" t="s">
        <v>465</v>
      </c>
    </row>
    <row r="4027" spans="3:4" ht="15" customHeight="1" x14ac:dyDescent="0.25">
      <c r="C4027" s="52" t="s">
        <v>5011</v>
      </c>
      <c r="D4027" s="55" t="s">
        <v>467</v>
      </c>
    </row>
    <row r="4028" spans="3:4" ht="15" customHeight="1" x14ac:dyDescent="0.25">
      <c r="C4028" s="52" t="s">
        <v>5012</v>
      </c>
      <c r="D4028" s="55" t="s">
        <v>469</v>
      </c>
    </row>
    <row r="4029" spans="3:4" ht="15" customHeight="1" x14ac:dyDescent="0.25">
      <c r="C4029" s="52" t="s">
        <v>5013</v>
      </c>
      <c r="D4029" s="55" t="s">
        <v>471</v>
      </c>
    </row>
    <row r="4030" spans="3:4" ht="15" customHeight="1" x14ac:dyDescent="0.25">
      <c r="C4030" s="52" t="s">
        <v>5014</v>
      </c>
      <c r="D4030" s="55" t="s">
        <v>473</v>
      </c>
    </row>
    <row r="4031" spans="3:4" ht="15" customHeight="1" x14ac:dyDescent="0.25">
      <c r="C4031" s="52" t="s">
        <v>5015</v>
      </c>
      <c r="D4031" s="55" t="s">
        <v>473</v>
      </c>
    </row>
    <row r="4032" spans="3:4" ht="15" customHeight="1" x14ac:dyDescent="0.25">
      <c r="C4032" s="52" t="s">
        <v>5016</v>
      </c>
      <c r="D4032" s="55" t="s">
        <v>34</v>
      </c>
    </row>
    <row r="4033" spans="3:4" ht="15" customHeight="1" x14ac:dyDescent="0.25">
      <c r="C4033" s="52" t="s">
        <v>5017</v>
      </c>
      <c r="D4033" s="55" t="s">
        <v>34</v>
      </c>
    </row>
    <row r="4034" spans="3:4" ht="15" customHeight="1" x14ac:dyDescent="0.25">
      <c r="C4034" s="52" t="s">
        <v>5018</v>
      </c>
      <c r="D4034" s="55" t="s">
        <v>2799</v>
      </c>
    </row>
    <row r="4035" spans="3:4" ht="15" customHeight="1" x14ac:dyDescent="0.25">
      <c r="C4035" s="52" t="s">
        <v>5019</v>
      </c>
      <c r="D4035" s="55" t="s">
        <v>2811</v>
      </c>
    </row>
    <row r="4036" spans="3:4" ht="15" customHeight="1" x14ac:dyDescent="0.25">
      <c r="C4036" s="52" t="s">
        <v>5020</v>
      </c>
      <c r="D4036" s="55" t="s">
        <v>2787</v>
      </c>
    </row>
    <row r="4037" spans="3:4" ht="15" customHeight="1" x14ac:dyDescent="0.25">
      <c r="C4037" s="52" t="s">
        <v>5021</v>
      </c>
      <c r="D4037" s="55" t="s">
        <v>2855</v>
      </c>
    </row>
    <row r="4038" spans="3:4" ht="15" customHeight="1" x14ac:dyDescent="0.25">
      <c r="C4038" s="52" t="s">
        <v>5022</v>
      </c>
      <c r="D4038" s="55" t="s">
        <v>2909</v>
      </c>
    </row>
    <row r="4039" spans="3:4" ht="15" customHeight="1" x14ac:dyDescent="0.25">
      <c r="C4039" s="52" t="s">
        <v>5023</v>
      </c>
      <c r="D4039" s="55" t="s">
        <v>2805</v>
      </c>
    </row>
    <row r="4040" spans="3:4" ht="15" customHeight="1" x14ac:dyDescent="0.25">
      <c r="C4040" s="52" t="s">
        <v>5024</v>
      </c>
      <c r="D4040" s="55" t="s">
        <v>2869</v>
      </c>
    </row>
    <row r="4041" spans="3:4" ht="15" customHeight="1" x14ac:dyDescent="0.25">
      <c r="C4041" s="52" t="s">
        <v>5025</v>
      </c>
      <c r="D4041" s="55" t="s">
        <v>2839</v>
      </c>
    </row>
    <row r="4042" spans="3:4" ht="15" customHeight="1" x14ac:dyDescent="0.25">
      <c r="C4042" s="52" t="s">
        <v>5026</v>
      </c>
      <c r="D4042" s="55" t="s">
        <v>2929</v>
      </c>
    </row>
    <row r="4043" spans="3:4" ht="15" customHeight="1" x14ac:dyDescent="0.25">
      <c r="C4043" s="52" t="s">
        <v>5027</v>
      </c>
      <c r="D4043" s="55" t="s">
        <v>3056</v>
      </c>
    </row>
    <row r="4044" spans="3:4" ht="15" customHeight="1" x14ac:dyDescent="0.25">
      <c r="C4044" s="52" t="s">
        <v>5028</v>
      </c>
      <c r="D4044" s="55" t="s">
        <v>2967</v>
      </c>
    </row>
    <row r="4045" spans="3:4" ht="15" customHeight="1" x14ac:dyDescent="0.25">
      <c r="C4045" s="52" t="s">
        <v>5029</v>
      </c>
      <c r="D4045" s="55" t="s">
        <v>3490</v>
      </c>
    </row>
    <row r="4046" spans="3:4" ht="15" customHeight="1" x14ac:dyDescent="0.25">
      <c r="C4046" s="52" t="s">
        <v>5030</v>
      </c>
      <c r="D4046" s="55" t="s">
        <v>2879</v>
      </c>
    </row>
    <row r="4047" spans="3:4" ht="15" customHeight="1" x14ac:dyDescent="0.25">
      <c r="C4047" s="52" t="s">
        <v>5031</v>
      </c>
      <c r="D4047" s="55" t="s">
        <v>2952</v>
      </c>
    </row>
    <row r="4048" spans="3:4" ht="15" customHeight="1" x14ac:dyDescent="0.25">
      <c r="C4048" s="52" t="s">
        <v>5032</v>
      </c>
      <c r="D4048" s="55" t="s">
        <v>2885</v>
      </c>
    </row>
    <row r="4049" spans="3:4" ht="15" customHeight="1" x14ac:dyDescent="0.25">
      <c r="C4049" s="52" t="s">
        <v>5033</v>
      </c>
      <c r="D4049" s="55" t="s">
        <v>2819</v>
      </c>
    </row>
    <row r="4050" spans="3:4" ht="15" customHeight="1" x14ac:dyDescent="0.25">
      <c r="C4050" s="52" t="s">
        <v>5034</v>
      </c>
      <c r="D4050" s="55" t="s">
        <v>2809</v>
      </c>
    </row>
    <row r="4051" spans="3:4" ht="15" customHeight="1" x14ac:dyDescent="0.25">
      <c r="C4051" s="52" t="s">
        <v>5035</v>
      </c>
      <c r="D4051" s="55" t="s">
        <v>3318</v>
      </c>
    </row>
    <row r="4052" spans="3:4" ht="15" customHeight="1" x14ac:dyDescent="0.25">
      <c r="C4052" s="52" t="s">
        <v>5036</v>
      </c>
      <c r="D4052" s="55" t="s">
        <v>3203</v>
      </c>
    </row>
    <row r="4053" spans="3:4" ht="15" customHeight="1" x14ac:dyDescent="0.25">
      <c r="C4053" s="52" t="s">
        <v>5037</v>
      </c>
      <c r="D4053" s="55" t="s">
        <v>2921</v>
      </c>
    </row>
    <row r="4054" spans="3:4" ht="15" customHeight="1" x14ac:dyDescent="0.25">
      <c r="C4054" s="52" t="s">
        <v>5038</v>
      </c>
      <c r="D4054" s="55" t="s">
        <v>2931</v>
      </c>
    </row>
    <row r="4055" spans="3:4" ht="15" customHeight="1" x14ac:dyDescent="0.25">
      <c r="C4055" s="52" t="s">
        <v>5039</v>
      </c>
      <c r="D4055" s="55" t="s">
        <v>2835</v>
      </c>
    </row>
    <row r="4056" spans="3:4" ht="15" customHeight="1" x14ac:dyDescent="0.25">
      <c r="C4056" s="52" t="s">
        <v>5040</v>
      </c>
      <c r="D4056" s="55" t="s">
        <v>2980</v>
      </c>
    </row>
    <row r="4057" spans="3:4" ht="15" customHeight="1" x14ac:dyDescent="0.25">
      <c r="C4057" s="52" t="s">
        <v>5041</v>
      </c>
      <c r="D4057" s="55" t="s">
        <v>2989</v>
      </c>
    </row>
    <row r="4058" spans="3:4" ht="15" customHeight="1" x14ac:dyDescent="0.25">
      <c r="C4058" s="52" t="s">
        <v>5042</v>
      </c>
      <c r="D4058" s="55" t="s">
        <v>3560</v>
      </c>
    </row>
    <row r="4059" spans="3:4" ht="15" customHeight="1" x14ac:dyDescent="0.25">
      <c r="C4059" s="52" t="s">
        <v>5043</v>
      </c>
      <c r="D4059" s="55" t="s">
        <v>2849</v>
      </c>
    </row>
    <row r="4060" spans="3:4" ht="15" customHeight="1" x14ac:dyDescent="0.25">
      <c r="C4060" s="52" t="s">
        <v>5044</v>
      </c>
      <c r="D4060" s="55" t="s">
        <v>2807</v>
      </c>
    </row>
    <row r="4061" spans="3:4" ht="15" customHeight="1" x14ac:dyDescent="0.25">
      <c r="C4061" s="52" t="s">
        <v>5045</v>
      </c>
      <c r="D4061" s="55" t="s">
        <v>2781</v>
      </c>
    </row>
    <row r="4062" spans="3:4" ht="15" customHeight="1" x14ac:dyDescent="0.25">
      <c r="C4062" s="52" t="s">
        <v>5046</v>
      </c>
      <c r="D4062" s="55" t="s">
        <v>2877</v>
      </c>
    </row>
    <row r="4063" spans="3:4" ht="15" customHeight="1" x14ac:dyDescent="0.25">
      <c r="C4063" s="52" t="s">
        <v>5047</v>
      </c>
      <c r="D4063" s="55" t="s">
        <v>2771</v>
      </c>
    </row>
    <row r="4064" spans="3:4" ht="15" customHeight="1" x14ac:dyDescent="0.25">
      <c r="C4064" s="52" t="s">
        <v>5048</v>
      </c>
      <c r="D4064" s="55" t="s">
        <v>2815</v>
      </c>
    </row>
    <row r="4065" spans="3:4" ht="15" customHeight="1" x14ac:dyDescent="0.25">
      <c r="C4065" s="52" t="s">
        <v>5049</v>
      </c>
      <c r="D4065" s="55" t="s">
        <v>3225</v>
      </c>
    </row>
    <row r="4066" spans="3:4" ht="15" customHeight="1" x14ac:dyDescent="0.25">
      <c r="C4066" s="52" t="s">
        <v>5050</v>
      </c>
      <c r="D4066" s="55" t="s">
        <v>3030</v>
      </c>
    </row>
    <row r="4067" spans="3:4" ht="15" customHeight="1" x14ac:dyDescent="0.25">
      <c r="C4067" s="52" t="s">
        <v>5051</v>
      </c>
      <c r="D4067" s="55" t="s">
        <v>3064</v>
      </c>
    </row>
    <row r="4068" spans="3:4" ht="15" customHeight="1" x14ac:dyDescent="0.25">
      <c r="C4068" s="52" t="s">
        <v>5052</v>
      </c>
      <c r="D4068" s="55" t="s">
        <v>2964</v>
      </c>
    </row>
    <row r="4069" spans="3:4" ht="15" customHeight="1" x14ac:dyDescent="0.25">
      <c r="C4069" s="52" t="s">
        <v>5053</v>
      </c>
      <c r="D4069" s="55" t="s">
        <v>2901</v>
      </c>
    </row>
    <row r="4070" spans="3:4" ht="15" customHeight="1" x14ac:dyDescent="0.25">
      <c r="C4070" s="52" t="s">
        <v>5054</v>
      </c>
      <c r="D4070" s="55" t="s">
        <v>5055</v>
      </c>
    </row>
    <row r="4071" spans="3:4" ht="15" customHeight="1" x14ac:dyDescent="0.25">
      <c r="C4071" s="52" t="s">
        <v>5056</v>
      </c>
      <c r="D4071" s="55" t="s">
        <v>2829</v>
      </c>
    </row>
    <row r="4072" spans="3:4" ht="15" customHeight="1" x14ac:dyDescent="0.25">
      <c r="C4072" s="52" t="s">
        <v>5057</v>
      </c>
      <c r="D4072" s="55" t="s">
        <v>3104</v>
      </c>
    </row>
    <row r="4073" spans="3:4" ht="15" customHeight="1" x14ac:dyDescent="0.25">
      <c r="C4073" s="52" t="s">
        <v>5058</v>
      </c>
      <c r="D4073" s="55" t="s">
        <v>3010</v>
      </c>
    </row>
    <row r="4074" spans="3:4" ht="15" customHeight="1" x14ac:dyDescent="0.25">
      <c r="C4074" s="52" t="s">
        <v>5059</v>
      </c>
      <c r="D4074" s="55" t="s">
        <v>2893</v>
      </c>
    </row>
    <row r="4075" spans="3:4" ht="15" customHeight="1" x14ac:dyDescent="0.25">
      <c r="C4075" s="52" t="s">
        <v>5060</v>
      </c>
      <c r="D4075" s="55" t="s">
        <v>3700</v>
      </c>
    </row>
    <row r="4076" spans="3:4" ht="15" customHeight="1" x14ac:dyDescent="0.25">
      <c r="C4076" s="52" t="s">
        <v>5061</v>
      </c>
      <c r="D4076" s="55" t="s">
        <v>2891</v>
      </c>
    </row>
    <row r="4077" spans="3:4" ht="15" customHeight="1" x14ac:dyDescent="0.25">
      <c r="C4077" s="52" t="s">
        <v>5062</v>
      </c>
      <c r="D4077" s="55" t="s">
        <v>3243</v>
      </c>
    </row>
    <row r="4078" spans="3:4" ht="15" customHeight="1" x14ac:dyDescent="0.25">
      <c r="C4078" s="52" t="s">
        <v>5063</v>
      </c>
      <c r="D4078" s="55" t="s">
        <v>3455</v>
      </c>
    </row>
    <row r="4079" spans="3:4" ht="15" customHeight="1" x14ac:dyDescent="0.25">
      <c r="C4079" s="52" t="s">
        <v>5064</v>
      </c>
      <c r="D4079" s="55" t="s">
        <v>3061</v>
      </c>
    </row>
    <row r="4080" spans="3:4" ht="15" customHeight="1" x14ac:dyDescent="0.25">
      <c r="C4080" s="52" t="s">
        <v>5065</v>
      </c>
      <c r="D4080" s="55" t="s">
        <v>3501</v>
      </c>
    </row>
    <row r="4081" spans="3:4" ht="15" customHeight="1" x14ac:dyDescent="0.25">
      <c r="C4081" s="52" t="s">
        <v>5066</v>
      </c>
      <c r="D4081" s="55" t="s">
        <v>2972</v>
      </c>
    </row>
    <row r="4082" spans="3:4" ht="15" customHeight="1" x14ac:dyDescent="0.25">
      <c r="C4082" s="52" t="s">
        <v>5067</v>
      </c>
      <c r="D4082" s="55" t="s">
        <v>2841</v>
      </c>
    </row>
    <row r="4083" spans="3:4" ht="15" customHeight="1" x14ac:dyDescent="0.25">
      <c r="C4083" s="52" t="s">
        <v>5068</v>
      </c>
      <c r="D4083" s="55" t="s">
        <v>2954</v>
      </c>
    </row>
    <row r="4084" spans="3:4" ht="15" customHeight="1" x14ac:dyDescent="0.25">
      <c r="C4084" s="52" t="s">
        <v>5069</v>
      </c>
      <c r="D4084" s="55" t="s">
        <v>3034</v>
      </c>
    </row>
    <row r="4085" spans="3:4" ht="15" customHeight="1" x14ac:dyDescent="0.25">
      <c r="C4085" s="52" t="s">
        <v>5070</v>
      </c>
      <c r="D4085" s="55" t="s">
        <v>3047</v>
      </c>
    </row>
    <row r="4086" spans="3:4" ht="15" customHeight="1" x14ac:dyDescent="0.25">
      <c r="C4086" s="52" t="s">
        <v>5071</v>
      </c>
      <c r="D4086" s="55" t="s">
        <v>2775</v>
      </c>
    </row>
    <row r="4087" spans="3:4" ht="15" customHeight="1" x14ac:dyDescent="0.25">
      <c r="C4087" s="52" t="s">
        <v>5072</v>
      </c>
      <c r="D4087" s="55" t="s">
        <v>3022</v>
      </c>
    </row>
    <row r="4088" spans="3:4" ht="15" customHeight="1" x14ac:dyDescent="0.25">
      <c r="C4088" s="52" t="s">
        <v>5073</v>
      </c>
      <c r="D4088" s="55" t="s">
        <v>2795</v>
      </c>
    </row>
    <row r="4089" spans="3:4" ht="15" customHeight="1" x14ac:dyDescent="0.25">
      <c r="C4089" s="52" t="s">
        <v>5074</v>
      </c>
      <c r="D4089" s="55" t="s">
        <v>3468</v>
      </c>
    </row>
    <row r="4090" spans="3:4" ht="15" customHeight="1" x14ac:dyDescent="0.25">
      <c r="C4090" s="52" t="s">
        <v>5075</v>
      </c>
      <c r="D4090" s="55" t="s">
        <v>2859</v>
      </c>
    </row>
    <row r="4091" spans="3:4" ht="15" customHeight="1" x14ac:dyDescent="0.25">
      <c r="C4091" s="52" t="s">
        <v>5076</v>
      </c>
      <c r="D4091" s="55" t="s">
        <v>2847</v>
      </c>
    </row>
    <row r="4092" spans="3:4" ht="15" customHeight="1" x14ac:dyDescent="0.25">
      <c r="C4092" s="52" t="s">
        <v>5077</v>
      </c>
      <c r="D4092" s="55" t="s">
        <v>2789</v>
      </c>
    </row>
    <row r="4093" spans="3:4" ht="15" customHeight="1" x14ac:dyDescent="0.25">
      <c r="C4093" s="52" t="s">
        <v>5078</v>
      </c>
      <c r="D4093" s="55" t="s">
        <v>3256</v>
      </c>
    </row>
    <row r="4094" spans="3:4" ht="15" customHeight="1" x14ac:dyDescent="0.25">
      <c r="C4094" s="52" t="s">
        <v>5079</v>
      </c>
      <c r="D4094" s="55" t="s">
        <v>3130</v>
      </c>
    </row>
    <row r="4095" spans="3:4" ht="15" customHeight="1" x14ac:dyDescent="0.25">
      <c r="C4095" s="52" t="s">
        <v>5080</v>
      </c>
      <c r="D4095" s="55" t="s">
        <v>2791</v>
      </c>
    </row>
    <row r="4096" spans="3:4" ht="15" customHeight="1" x14ac:dyDescent="0.25">
      <c r="C4096" s="52" t="s">
        <v>5081</v>
      </c>
      <c r="D4096" s="55" t="s">
        <v>2783</v>
      </c>
    </row>
    <row r="4097" spans="3:4" ht="15" customHeight="1" x14ac:dyDescent="0.25">
      <c r="C4097" s="52" t="s">
        <v>5082</v>
      </c>
      <c r="D4097" s="55" t="s">
        <v>3269</v>
      </c>
    </row>
    <row r="4098" spans="3:4" ht="15" customHeight="1" x14ac:dyDescent="0.25">
      <c r="C4098" s="52" t="s">
        <v>5083</v>
      </c>
      <c r="D4098" s="55" t="s">
        <v>2793</v>
      </c>
    </row>
    <row r="4099" spans="3:4" ht="15" customHeight="1" x14ac:dyDescent="0.25">
      <c r="C4099" s="52" t="s">
        <v>5084</v>
      </c>
      <c r="D4099" s="55" t="s">
        <v>2873</v>
      </c>
    </row>
    <row r="4100" spans="3:4" ht="15" customHeight="1" x14ac:dyDescent="0.25">
      <c r="C4100" s="52" t="s">
        <v>5085</v>
      </c>
      <c r="D4100" s="55" t="s">
        <v>3142</v>
      </c>
    </row>
    <row r="4101" spans="3:4" ht="15" customHeight="1" x14ac:dyDescent="0.25">
      <c r="C4101" s="52" t="s">
        <v>5086</v>
      </c>
      <c r="D4101" s="55" t="s">
        <v>3732</v>
      </c>
    </row>
    <row r="4102" spans="3:4" ht="15" customHeight="1" x14ac:dyDescent="0.25">
      <c r="C4102" s="52" t="s">
        <v>5087</v>
      </c>
      <c r="D4102" s="55" t="s">
        <v>4033</v>
      </c>
    </row>
    <row r="4103" spans="3:4" ht="15" customHeight="1" x14ac:dyDescent="0.25">
      <c r="C4103" s="52" t="s">
        <v>5088</v>
      </c>
      <c r="D4103" s="55" t="s">
        <v>2927</v>
      </c>
    </row>
    <row r="4104" spans="3:4" ht="15" customHeight="1" x14ac:dyDescent="0.25">
      <c r="C4104" s="52" t="s">
        <v>5089</v>
      </c>
      <c r="D4104" s="55" t="s">
        <v>3039</v>
      </c>
    </row>
    <row r="4105" spans="3:4" ht="15" customHeight="1" x14ac:dyDescent="0.25">
      <c r="C4105" s="52" t="s">
        <v>5090</v>
      </c>
      <c r="D4105" s="55" t="s">
        <v>2969</v>
      </c>
    </row>
    <row r="4106" spans="3:4" ht="15" customHeight="1" x14ac:dyDescent="0.25">
      <c r="C4106" s="52" t="s">
        <v>5091</v>
      </c>
      <c r="D4106" s="55" t="s">
        <v>3092</v>
      </c>
    </row>
    <row r="4107" spans="3:4" ht="15" customHeight="1" x14ac:dyDescent="0.25">
      <c r="C4107" s="52" t="s">
        <v>5092</v>
      </c>
      <c r="D4107" s="55" t="s">
        <v>4161</v>
      </c>
    </row>
    <row r="4108" spans="3:4" ht="15" customHeight="1" x14ac:dyDescent="0.25">
      <c r="C4108" s="52" t="s">
        <v>5093</v>
      </c>
      <c r="D4108" s="55" t="s">
        <v>3125</v>
      </c>
    </row>
    <row r="4109" spans="3:4" ht="15" customHeight="1" x14ac:dyDescent="0.25">
      <c r="C4109" s="52" t="s">
        <v>5094</v>
      </c>
      <c r="D4109" s="55" t="s">
        <v>4366</v>
      </c>
    </row>
    <row r="4110" spans="3:4" ht="15" customHeight="1" x14ac:dyDescent="0.25">
      <c r="C4110" s="52" t="s">
        <v>5095</v>
      </c>
      <c r="D4110" s="55" t="s">
        <v>5096</v>
      </c>
    </row>
    <row r="4111" spans="3:4" ht="15" customHeight="1" x14ac:dyDescent="0.25">
      <c r="C4111" s="52" t="s">
        <v>5097</v>
      </c>
      <c r="D4111" s="55" t="s">
        <v>3020</v>
      </c>
    </row>
    <row r="4112" spans="3:4" ht="15" customHeight="1" x14ac:dyDescent="0.25">
      <c r="C4112" s="52" t="s">
        <v>5098</v>
      </c>
      <c r="D4112" s="55" t="s">
        <v>5099</v>
      </c>
    </row>
    <row r="4113" spans="3:4" ht="15" customHeight="1" x14ac:dyDescent="0.25">
      <c r="C4113" s="52" t="s">
        <v>5100</v>
      </c>
      <c r="D4113" s="55" t="s">
        <v>2851</v>
      </c>
    </row>
    <row r="4114" spans="3:4" ht="15" customHeight="1" x14ac:dyDescent="0.25">
      <c r="C4114" s="52" t="s">
        <v>5101</v>
      </c>
      <c r="D4114" s="55" t="s">
        <v>2833</v>
      </c>
    </row>
    <row r="4115" spans="3:4" ht="15" customHeight="1" x14ac:dyDescent="0.25">
      <c r="C4115" s="52" t="s">
        <v>5102</v>
      </c>
      <c r="D4115" s="55" t="s">
        <v>2785</v>
      </c>
    </row>
    <row r="4116" spans="3:4" ht="15" customHeight="1" x14ac:dyDescent="0.25">
      <c r="C4116" s="52" t="s">
        <v>5103</v>
      </c>
      <c r="D4116" s="55" t="s">
        <v>3037</v>
      </c>
    </row>
    <row r="4117" spans="3:4" ht="15" customHeight="1" x14ac:dyDescent="0.25">
      <c r="C4117" s="52" t="s">
        <v>5104</v>
      </c>
      <c r="D4117" s="55" t="s">
        <v>2887</v>
      </c>
    </row>
    <row r="4118" spans="3:4" ht="15" customHeight="1" x14ac:dyDescent="0.25">
      <c r="C4118" s="52" t="s">
        <v>5105</v>
      </c>
      <c r="D4118" s="55" t="s">
        <v>458</v>
      </c>
    </row>
    <row r="4119" spans="3:4" ht="15" customHeight="1" x14ac:dyDescent="0.25">
      <c r="C4119" s="52" t="s">
        <v>5106</v>
      </c>
      <c r="D4119" s="55" t="s">
        <v>458</v>
      </c>
    </row>
    <row r="4120" spans="3:4" ht="15" customHeight="1" x14ac:dyDescent="0.25">
      <c r="C4120" s="52" t="s">
        <v>5107</v>
      </c>
      <c r="D4120" s="55" t="s">
        <v>461</v>
      </c>
    </row>
    <row r="4121" spans="3:4" ht="15" customHeight="1" x14ac:dyDescent="0.25">
      <c r="C4121" s="52" t="s">
        <v>5108</v>
      </c>
      <c r="D4121" s="55" t="s">
        <v>463</v>
      </c>
    </row>
    <row r="4122" spans="3:4" ht="15" customHeight="1" x14ac:dyDescent="0.25">
      <c r="C4122" s="52" t="s">
        <v>5109</v>
      </c>
      <c r="D4122" s="55" t="s">
        <v>465</v>
      </c>
    </row>
    <row r="4123" spans="3:4" ht="15" customHeight="1" x14ac:dyDescent="0.25">
      <c r="C4123" s="52" t="s">
        <v>5110</v>
      </c>
      <c r="D4123" s="55" t="s">
        <v>467</v>
      </c>
    </row>
    <row r="4124" spans="3:4" ht="15" customHeight="1" x14ac:dyDescent="0.25">
      <c r="C4124" s="52" t="s">
        <v>5111</v>
      </c>
      <c r="D4124" s="55" t="s">
        <v>469</v>
      </c>
    </row>
    <row r="4125" spans="3:4" ht="15" customHeight="1" x14ac:dyDescent="0.25">
      <c r="C4125" s="52" t="s">
        <v>5112</v>
      </c>
      <c r="D4125" s="55" t="s">
        <v>471</v>
      </c>
    </row>
    <row r="4126" spans="3:4" ht="15" customHeight="1" x14ac:dyDescent="0.25">
      <c r="C4126" s="52" t="s">
        <v>5113</v>
      </c>
      <c r="D4126" s="55" t="s">
        <v>473</v>
      </c>
    </row>
    <row r="4127" spans="3:4" ht="15" customHeight="1" x14ac:dyDescent="0.25">
      <c r="C4127" s="52" t="s">
        <v>5114</v>
      </c>
      <c r="D4127" s="55" t="s">
        <v>473</v>
      </c>
    </row>
    <row r="4128" spans="3:4" ht="15" customHeight="1" x14ac:dyDescent="0.25">
      <c r="C4128" s="52" t="s">
        <v>5115</v>
      </c>
      <c r="D4128" s="55" t="s">
        <v>34</v>
      </c>
    </row>
    <row r="4129" spans="3:4" ht="15" customHeight="1" x14ac:dyDescent="0.25">
      <c r="C4129" s="52" t="s">
        <v>5116</v>
      </c>
      <c r="D4129" s="55" t="s">
        <v>34</v>
      </c>
    </row>
    <row r="4130" spans="3:4" ht="15" customHeight="1" x14ac:dyDescent="0.25">
      <c r="C4130" s="52" t="s">
        <v>5117</v>
      </c>
      <c r="D4130" s="55" t="s">
        <v>2799</v>
      </c>
    </row>
    <row r="4131" spans="3:4" ht="15" customHeight="1" x14ac:dyDescent="0.25">
      <c r="C4131" s="52" t="s">
        <v>5118</v>
      </c>
      <c r="D4131" s="55" t="s">
        <v>2811</v>
      </c>
    </row>
    <row r="4132" spans="3:4" ht="15" customHeight="1" x14ac:dyDescent="0.25">
      <c r="C4132" s="52" t="s">
        <v>5119</v>
      </c>
      <c r="D4132" s="55" t="s">
        <v>2787</v>
      </c>
    </row>
    <row r="4133" spans="3:4" ht="15" customHeight="1" x14ac:dyDescent="0.25">
      <c r="C4133" s="52" t="s">
        <v>5120</v>
      </c>
      <c r="D4133" s="55" t="s">
        <v>2855</v>
      </c>
    </row>
    <row r="4134" spans="3:4" ht="15" customHeight="1" x14ac:dyDescent="0.25">
      <c r="C4134" s="52" t="s">
        <v>5121</v>
      </c>
      <c r="D4134" s="55" t="s">
        <v>2909</v>
      </c>
    </row>
    <row r="4135" spans="3:4" ht="15" customHeight="1" x14ac:dyDescent="0.25">
      <c r="C4135" s="52" t="s">
        <v>5122</v>
      </c>
      <c r="D4135" s="55" t="s">
        <v>2805</v>
      </c>
    </row>
    <row r="4136" spans="3:4" ht="15" customHeight="1" x14ac:dyDescent="0.25">
      <c r="C4136" s="52" t="s">
        <v>5123</v>
      </c>
      <c r="D4136" s="55" t="s">
        <v>2869</v>
      </c>
    </row>
    <row r="4137" spans="3:4" ht="15" customHeight="1" x14ac:dyDescent="0.25">
      <c r="C4137" s="52" t="s">
        <v>5124</v>
      </c>
      <c r="D4137" s="55" t="s">
        <v>2839</v>
      </c>
    </row>
    <row r="4138" spans="3:4" ht="15" customHeight="1" x14ac:dyDescent="0.25">
      <c r="C4138" s="52" t="s">
        <v>5125</v>
      </c>
      <c r="D4138" s="55" t="s">
        <v>3056</v>
      </c>
    </row>
    <row r="4139" spans="3:4" ht="15" customHeight="1" x14ac:dyDescent="0.25">
      <c r="C4139" s="52" t="s">
        <v>5126</v>
      </c>
      <c r="D4139" s="55" t="s">
        <v>2967</v>
      </c>
    </row>
    <row r="4140" spans="3:4" ht="15" customHeight="1" x14ac:dyDescent="0.25">
      <c r="C4140" s="52" t="s">
        <v>5127</v>
      </c>
      <c r="D4140" s="55" t="s">
        <v>2861</v>
      </c>
    </row>
    <row r="4141" spans="3:4" ht="15" customHeight="1" x14ac:dyDescent="0.25">
      <c r="C4141" s="52" t="s">
        <v>5128</v>
      </c>
      <c r="D4141" s="55" t="s">
        <v>2853</v>
      </c>
    </row>
    <row r="4142" spans="3:4" ht="15" customHeight="1" x14ac:dyDescent="0.25">
      <c r="C4142" s="52" t="s">
        <v>5129</v>
      </c>
      <c r="D4142" s="55" t="s">
        <v>2952</v>
      </c>
    </row>
    <row r="4143" spans="3:4" ht="15" customHeight="1" x14ac:dyDescent="0.25">
      <c r="C4143" s="52" t="s">
        <v>5130</v>
      </c>
      <c r="D4143" s="55" t="s">
        <v>2819</v>
      </c>
    </row>
    <row r="4144" spans="3:4" ht="15" customHeight="1" x14ac:dyDescent="0.25">
      <c r="C4144" s="52" t="s">
        <v>5131</v>
      </c>
      <c r="D4144" s="55" t="s">
        <v>2831</v>
      </c>
    </row>
    <row r="4145" spans="3:4" ht="15" customHeight="1" x14ac:dyDescent="0.25">
      <c r="C4145" s="52" t="s">
        <v>5132</v>
      </c>
      <c r="D4145" s="55" t="s">
        <v>2991</v>
      </c>
    </row>
    <row r="4146" spans="3:4" ht="15" customHeight="1" x14ac:dyDescent="0.25">
      <c r="C4146" s="52" t="s">
        <v>5133</v>
      </c>
      <c r="D4146" s="55" t="s">
        <v>3203</v>
      </c>
    </row>
    <row r="4147" spans="3:4" ht="15" customHeight="1" x14ac:dyDescent="0.25">
      <c r="C4147" s="52" t="s">
        <v>5134</v>
      </c>
      <c r="D4147" s="55" t="s">
        <v>3001</v>
      </c>
    </row>
    <row r="4148" spans="3:4" ht="15" customHeight="1" x14ac:dyDescent="0.25">
      <c r="C4148" s="52" t="s">
        <v>5135</v>
      </c>
      <c r="D4148" s="55" t="s">
        <v>4613</v>
      </c>
    </row>
    <row r="4149" spans="3:4" ht="15" customHeight="1" x14ac:dyDescent="0.25">
      <c r="C4149" s="52" t="s">
        <v>5136</v>
      </c>
      <c r="D4149" s="55" t="s">
        <v>2931</v>
      </c>
    </row>
    <row r="4150" spans="3:4" ht="15" customHeight="1" x14ac:dyDescent="0.25">
      <c r="C4150" s="52" t="s">
        <v>5137</v>
      </c>
      <c r="D4150" s="55" t="s">
        <v>3210</v>
      </c>
    </row>
    <row r="4151" spans="3:4" ht="15" customHeight="1" x14ac:dyDescent="0.25">
      <c r="C4151" s="52" t="s">
        <v>5138</v>
      </c>
      <c r="D4151" s="55" t="s">
        <v>3446</v>
      </c>
    </row>
    <row r="4152" spans="3:4" ht="15" customHeight="1" x14ac:dyDescent="0.25">
      <c r="C4152" s="52" t="s">
        <v>5139</v>
      </c>
      <c r="D4152" s="55" t="s">
        <v>2815</v>
      </c>
    </row>
    <row r="4153" spans="3:4" ht="15" customHeight="1" x14ac:dyDescent="0.25">
      <c r="C4153" s="52" t="s">
        <v>5140</v>
      </c>
      <c r="D4153" s="55" t="s">
        <v>3030</v>
      </c>
    </row>
    <row r="4154" spans="3:4" ht="15" customHeight="1" x14ac:dyDescent="0.25">
      <c r="C4154" s="52" t="s">
        <v>5141</v>
      </c>
      <c r="D4154" s="55" t="s">
        <v>2897</v>
      </c>
    </row>
    <row r="4155" spans="3:4" ht="15" customHeight="1" x14ac:dyDescent="0.25">
      <c r="C4155" s="52" t="s">
        <v>5142</v>
      </c>
      <c r="D4155" s="55" t="s">
        <v>2843</v>
      </c>
    </row>
    <row r="4156" spans="3:4" ht="15" customHeight="1" x14ac:dyDescent="0.25">
      <c r="C4156" s="52" t="s">
        <v>5143</v>
      </c>
      <c r="D4156" s="55" t="s">
        <v>3235</v>
      </c>
    </row>
    <row r="4157" spans="3:4" ht="15" customHeight="1" x14ac:dyDescent="0.25">
      <c r="C4157" s="52" t="s">
        <v>5144</v>
      </c>
      <c r="D4157" s="55" t="s">
        <v>3104</v>
      </c>
    </row>
    <row r="4158" spans="3:4" ht="15" customHeight="1" x14ac:dyDescent="0.25">
      <c r="C4158" s="52" t="s">
        <v>5145</v>
      </c>
      <c r="D4158" s="55" t="s">
        <v>2857</v>
      </c>
    </row>
    <row r="4159" spans="3:4" ht="15" customHeight="1" x14ac:dyDescent="0.25">
      <c r="C4159" s="52" t="s">
        <v>5146</v>
      </c>
      <c r="D4159" s="55" t="s">
        <v>2837</v>
      </c>
    </row>
    <row r="4160" spans="3:4" ht="15" customHeight="1" x14ac:dyDescent="0.25">
      <c r="C4160" s="52" t="s">
        <v>5147</v>
      </c>
      <c r="D4160" s="55" t="s">
        <v>3805</v>
      </c>
    </row>
    <row r="4161" spans="3:4" ht="15" customHeight="1" x14ac:dyDescent="0.25">
      <c r="C4161" s="52" t="s">
        <v>5148</v>
      </c>
      <c r="D4161" s="55" t="s">
        <v>2891</v>
      </c>
    </row>
    <row r="4162" spans="3:4" ht="15" customHeight="1" x14ac:dyDescent="0.25">
      <c r="C4162" s="52" t="s">
        <v>5149</v>
      </c>
      <c r="D4162" s="55" t="s">
        <v>2917</v>
      </c>
    </row>
    <row r="4163" spans="3:4" ht="15" customHeight="1" x14ac:dyDescent="0.25">
      <c r="C4163" s="52" t="s">
        <v>5150</v>
      </c>
      <c r="D4163" s="55" t="s">
        <v>3243</v>
      </c>
    </row>
    <row r="4164" spans="3:4" ht="15" customHeight="1" x14ac:dyDescent="0.25">
      <c r="C4164" s="52" t="s">
        <v>5151</v>
      </c>
      <c r="D4164" s="55" t="s">
        <v>3455</v>
      </c>
    </row>
    <row r="4165" spans="3:4" ht="15" customHeight="1" x14ac:dyDescent="0.25">
      <c r="C4165" s="52" t="s">
        <v>5152</v>
      </c>
      <c r="D4165" s="55" t="s">
        <v>3337</v>
      </c>
    </row>
    <row r="4166" spans="3:4" ht="15" customHeight="1" x14ac:dyDescent="0.25">
      <c r="C4166" s="52" t="s">
        <v>5153</v>
      </c>
      <c r="D4166" s="55" t="s">
        <v>3061</v>
      </c>
    </row>
    <row r="4167" spans="3:4" ht="15" customHeight="1" x14ac:dyDescent="0.25">
      <c r="C4167" s="52" t="s">
        <v>5154</v>
      </c>
      <c r="D4167" s="55" t="s">
        <v>3503</v>
      </c>
    </row>
    <row r="4168" spans="3:4" ht="15" customHeight="1" x14ac:dyDescent="0.25">
      <c r="C4168" s="52" t="s">
        <v>5155</v>
      </c>
      <c r="D4168" s="55" t="s">
        <v>2841</v>
      </c>
    </row>
    <row r="4169" spans="3:4" ht="15" customHeight="1" x14ac:dyDescent="0.25">
      <c r="C4169" s="52" t="s">
        <v>5156</v>
      </c>
      <c r="D4169" s="55" t="s">
        <v>2919</v>
      </c>
    </row>
    <row r="4170" spans="3:4" ht="15" customHeight="1" x14ac:dyDescent="0.25">
      <c r="C4170" s="52" t="s">
        <v>5157</v>
      </c>
      <c r="D4170" s="55" t="s">
        <v>2925</v>
      </c>
    </row>
    <row r="4171" spans="3:4" ht="15" customHeight="1" x14ac:dyDescent="0.25">
      <c r="C4171" s="52" t="s">
        <v>5158</v>
      </c>
      <c r="D4171" s="55" t="s">
        <v>2775</v>
      </c>
    </row>
    <row r="4172" spans="3:4" ht="15" customHeight="1" x14ac:dyDescent="0.25">
      <c r="C4172" s="52" t="s">
        <v>5159</v>
      </c>
      <c r="D4172" s="55" t="s">
        <v>3022</v>
      </c>
    </row>
    <row r="4173" spans="3:4" ht="15" customHeight="1" x14ac:dyDescent="0.25">
      <c r="C4173" s="52" t="s">
        <v>5160</v>
      </c>
      <c r="D4173" s="55" t="s">
        <v>2961</v>
      </c>
    </row>
    <row r="4174" spans="3:4" ht="15" customHeight="1" x14ac:dyDescent="0.25">
      <c r="C4174" s="52" t="s">
        <v>5161</v>
      </c>
      <c r="D4174" s="55" t="s">
        <v>3468</v>
      </c>
    </row>
    <row r="4175" spans="3:4" ht="15" customHeight="1" x14ac:dyDescent="0.25">
      <c r="C4175" s="52" t="s">
        <v>5162</v>
      </c>
      <c r="D4175" s="55" t="s">
        <v>5163</v>
      </c>
    </row>
    <row r="4176" spans="3:4" ht="15" customHeight="1" x14ac:dyDescent="0.25">
      <c r="C4176" s="52" t="s">
        <v>5164</v>
      </c>
      <c r="D4176" s="55" t="s">
        <v>2789</v>
      </c>
    </row>
    <row r="4177" spans="3:4" ht="15" customHeight="1" x14ac:dyDescent="0.25">
      <c r="C4177" s="52" t="s">
        <v>5165</v>
      </c>
      <c r="D4177" s="55" t="s">
        <v>2867</v>
      </c>
    </row>
    <row r="4178" spans="3:4" ht="15" customHeight="1" x14ac:dyDescent="0.25">
      <c r="C4178" s="52" t="s">
        <v>5166</v>
      </c>
      <c r="D4178" s="55" t="s">
        <v>5167</v>
      </c>
    </row>
    <row r="4179" spans="3:4" ht="15" customHeight="1" x14ac:dyDescent="0.25">
      <c r="C4179" s="52" t="s">
        <v>5168</v>
      </c>
      <c r="D4179" s="55" t="s">
        <v>5169</v>
      </c>
    </row>
    <row r="4180" spans="3:4" ht="15" customHeight="1" x14ac:dyDescent="0.25">
      <c r="C4180" s="52" t="s">
        <v>5170</v>
      </c>
      <c r="D4180" s="55" t="s">
        <v>2899</v>
      </c>
    </row>
    <row r="4181" spans="3:4" ht="15" customHeight="1" x14ac:dyDescent="0.25">
      <c r="C4181" s="52" t="s">
        <v>5171</v>
      </c>
      <c r="D4181" s="55" t="s">
        <v>5172</v>
      </c>
    </row>
    <row r="4182" spans="3:4" ht="15" customHeight="1" x14ac:dyDescent="0.25">
      <c r="C4182" s="52" t="s">
        <v>5173</v>
      </c>
      <c r="D4182" s="55" t="s">
        <v>5174</v>
      </c>
    </row>
    <row r="4183" spans="3:4" ht="15" customHeight="1" x14ac:dyDescent="0.25">
      <c r="C4183" s="52" t="s">
        <v>5175</v>
      </c>
      <c r="D4183" s="55" t="s">
        <v>3350</v>
      </c>
    </row>
    <row r="4184" spans="3:4" ht="15" customHeight="1" x14ac:dyDescent="0.25">
      <c r="C4184" s="52" t="s">
        <v>5176</v>
      </c>
      <c r="D4184" s="55" t="s">
        <v>5177</v>
      </c>
    </row>
    <row r="4185" spans="3:4" ht="15" customHeight="1" x14ac:dyDescent="0.25">
      <c r="C4185" s="52" t="s">
        <v>5178</v>
      </c>
      <c r="D4185" s="55" t="s">
        <v>2915</v>
      </c>
    </row>
    <row r="4186" spans="3:4" ht="15" customHeight="1" x14ac:dyDescent="0.25">
      <c r="C4186" s="52" t="s">
        <v>5179</v>
      </c>
      <c r="D4186" s="55" t="s">
        <v>5180</v>
      </c>
    </row>
    <row r="4187" spans="3:4" ht="15" customHeight="1" x14ac:dyDescent="0.25">
      <c r="C4187" s="52" t="s">
        <v>5181</v>
      </c>
      <c r="D4187" s="55" t="s">
        <v>2821</v>
      </c>
    </row>
    <row r="4188" spans="3:4" ht="15" customHeight="1" x14ac:dyDescent="0.25">
      <c r="C4188" s="52" t="s">
        <v>5182</v>
      </c>
      <c r="D4188" s="55" t="s">
        <v>4251</v>
      </c>
    </row>
    <row r="4189" spans="3:4" ht="15" customHeight="1" x14ac:dyDescent="0.25">
      <c r="C4189" s="52" t="s">
        <v>5183</v>
      </c>
      <c r="D4189" s="55" t="s">
        <v>3359</v>
      </c>
    </row>
    <row r="4190" spans="3:4" ht="15" customHeight="1" x14ac:dyDescent="0.25">
      <c r="C4190" s="52" t="s">
        <v>5184</v>
      </c>
      <c r="D4190" s="55" t="s">
        <v>3591</v>
      </c>
    </row>
    <row r="4191" spans="3:4" ht="15" customHeight="1" x14ac:dyDescent="0.25">
      <c r="C4191" s="52" t="s">
        <v>5185</v>
      </c>
      <c r="D4191" s="55" t="s">
        <v>3922</v>
      </c>
    </row>
    <row r="4192" spans="3:4" ht="15" customHeight="1" x14ac:dyDescent="0.25">
      <c r="C4192" s="52" t="s">
        <v>5186</v>
      </c>
      <c r="D4192" s="55" t="s">
        <v>5187</v>
      </c>
    </row>
    <row r="4193" spans="3:4" ht="15" customHeight="1" x14ac:dyDescent="0.25">
      <c r="C4193" s="52" t="s">
        <v>5188</v>
      </c>
      <c r="D4193" s="55" t="s">
        <v>2905</v>
      </c>
    </row>
    <row r="4194" spans="3:4" ht="15" customHeight="1" x14ac:dyDescent="0.25">
      <c r="C4194" s="52" t="s">
        <v>5189</v>
      </c>
      <c r="D4194" s="55" t="s">
        <v>2793</v>
      </c>
    </row>
    <row r="4195" spans="3:4" ht="15" customHeight="1" x14ac:dyDescent="0.25">
      <c r="C4195" s="52" t="s">
        <v>5190</v>
      </c>
      <c r="D4195" s="55" t="s">
        <v>4959</v>
      </c>
    </row>
    <row r="4196" spans="3:4" ht="15" customHeight="1" x14ac:dyDescent="0.25">
      <c r="C4196" s="52" t="s">
        <v>5191</v>
      </c>
      <c r="D4196" s="55" t="s">
        <v>3734</v>
      </c>
    </row>
    <row r="4197" spans="3:4" ht="15" customHeight="1" x14ac:dyDescent="0.25">
      <c r="C4197" s="52" t="s">
        <v>5192</v>
      </c>
      <c r="D4197" s="55" t="s">
        <v>4875</v>
      </c>
    </row>
    <row r="4198" spans="3:4" ht="15" customHeight="1" x14ac:dyDescent="0.25">
      <c r="C4198" s="52" t="s">
        <v>5193</v>
      </c>
      <c r="D4198" s="55" t="s">
        <v>4464</v>
      </c>
    </row>
    <row r="4199" spans="3:4" ht="15" customHeight="1" x14ac:dyDescent="0.25">
      <c r="C4199" s="52" t="s">
        <v>5194</v>
      </c>
      <c r="D4199" s="55" t="s">
        <v>3168</v>
      </c>
    </row>
    <row r="4200" spans="3:4" ht="15" customHeight="1" x14ac:dyDescent="0.25">
      <c r="C4200" s="52" t="s">
        <v>5195</v>
      </c>
      <c r="D4200" s="55" t="s">
        <v>3935</v>
      </c>
    </row>
    <row r="4201" spans="3:4" ht="15" customHeight="1" x14ac:dyDescent="0.25">
      <c r="C4201" s="52" t="s">
        <v>5196</v>
      </c>
      <c r="D4201" s="55" t="s">
        <v>3379</v>
      </c>
    </row>
    <row r="4202" spans="3:4" ht="15" customHeight="1" x14ac:dyDescent="0.25">
      <c r="C4202" s="52" t="s">
        <v>5197</v>
      </c>
      <c r="D4202" s="55" t="s">
        <v>3092</v>
      </c>
    </row>
    <row r="4203" spans="3:4" ht="15" customHeight="1" x14ac:dyDescent="0.25">
      <c r="C4203" s="52" t="s">
        <v>5198</v>
      </c>
      <c r="D4203" s="55" t="s">
        <v>5199</v>
      </c>
    </row>
    <row r="4204" spans="3:4" ht="15" customHeight="1" x14ac:dyDescent="0.25">
      <c r="C4204" s="52" t="s">
        <v>5200</v>
      </c>
      <c r="D4204" s="55" t="s">
        <v>4052</v>
      </c>
    </row>
    <row r="4205" spans="3:4" ht="15" customHeight="1" x14ac:dyDescent="0.25">
      <c r="C4205" s="52" t="s">
        <v>5201</v>
      </c>
      <c r="D4205" s="55" t="s">
        <v>3948</v>
      </c>
    </row>
    <row r="4206" spans="3:4" ht="15" customHeight="1" x14ac:dyDescent="0.25">
      <c r="C4206" s="52" t="s">
        <v>5202</v>
      </c>
      <c r="D4206" s="55" t="s">
        <v>3629</v>
      </c>
    </row>
    <row r="4207" spans="3:4" ht="15" customHeight="1" x14ac:dyDescent="0.25">
      <c r="C4207" s="52" t="s">
        <v>5203</v>
      </c>
      <c r="D4207" s="55" t="s">
        <v>3386</v>
      </c>
    </row>
    <row r="4208" spans="3:4" ht="15" customHeight="1" x14ac:dyDescent="0.25">
      <c r="C4208" s="52" t="s">
        <v>5204</v>
      </c>
      <c r="D4208" s="55" t="s">
        <v>5205</v>
      </c>
    </row>
    <row r="4209" spans="3:4" ht="15" customHeight="1" x14ac:dyDescent="0.25">
      <c r="C4209" s="52" t="s">
        <v>5206</v>
      </c>
      <c r="D4209" s="55" t="s">
        <v>4989</v>
      </c>
    </row>
    <row r="4210" spans="3:4" ht="15" customHeight="1" x14ac:dyDescent="0.25">
      <c r="C4210" s="52" t="s">
        <v>5207</v>
      </c>
      <c r="D4210" s="55" t="s">
        <v>2851</v>
      </c>
    </row>
    <row r="4211" spans="3:4" ht="15" customHeight="1" x14ac:dyDescent="0.25">
      <c r="C4211" s="52" t="s">
        <v>5208</v>
      </c>
      <c r="D4211" s="55" t="s">
        <v>2833</v>
      </c>
    </row>
    <row r="4212" spans="3:4" ht="15" customHeight="1" x14ac:dyDescent="0.25">
      <c r="C4212" s="52" t="s">
        <v>5209</v>
      </c>
      <c r="D4212" s="55" t="s">
        <v>2871</v>
      </c>
    </row>
    <row r="4213" spans="3:4" ht="15" customHeight="1" x14ac:dyDescent="0.25">
      <c r="C4213" s="52" t="s">
        <v>5210</v>
      </c>
      <c r="D4213" s="55" t="s">
        <v>3037</v>
      </c>
    </row>
    <row r="4214" spans="3:4" ht="15" customHeight="1" x14ac:dyDescent="0.25">
      <c r="C4214" s="52" t="s">
        <v>5211</v>
      </c>
      <c r="D4214" s="55" t="s">
        <v>458</v>
      </c>
    </row>
    <row r="4215" spans="3:4" ht="15" customHeight="1" x14ac:dyDescent="0.25">
      <c r="C4215" s="52" t="s">
        <v>5212</v>
      </c>
      <c r="D4215" s="55" t="s">
        <v>458</v>
      </c>
    </row>
    <row r="4216" spans="3:4" ht="15" customHeight="1" x14ac:dyDescent="0.25">
      <c r="C4216" s="52" t="s">
        <v>5213</v>
      </c>
      <c r="D4216" s="55" t="s">
        <v>461</v>
      </c>
    </row>
    <row r="4217" spans="3:4" ht="15" customHeight="1" x14ac:dyDescent="0.25">
      <c r="C4217" s="52" t="s">
        <v>5214</v>
      </c>
      <c r="D4217" s="55" t="s">
        <v>463</v>
      </c>
    </row>
    <row r="4218" spans="3:4" ht="15" customHeight="1" x14ac:dyDescent="0.25">
      <c r="C4218" s="52" t="s">
        <v>5215</v>
      </c>
      <c r="D4218" s="55" t="s">
        <v>465</v>
      </c>
    </row>
    <row r="4219" spans="3:4" ht="15" customHeight="1" x14ac:dyDescent="0.25">
      <c r="C4219" s="52" t="s">
        <v>5216</v>
      </c>
      <c r="D4219" s="55" t="s">
        <v>467</v>
      </c>
    </row>
    <row r="4220" spans="3:4" ht="15" customHeight="1" x14ac:dyDescent="0.25">
      <c r="C4220" s="52" t="s">
        <v>5217</v>
      </c>
      <c r="D4220" s="55" t="s">
        <v>469</v>
      </c>
    </row>
    <row r="4221" spans="3:4" ht="15" customHeight="1" x14ac:dyDescent="0.25">
      <c r="C4221" s="52" t="s">
        <v>5218</v>
      </c>
      <c r="D4221" s="55" t="s">
        <v>471</v>
      </c>
    </row>
    <row r="4222" spans="3:4" ht="15" customHeight="1" x14ac:dyDescent="0.25">
      <c r="C4222" s="52" t="s">
        <v>5219</v>
      </c>
      <c r="D4222" s="55" t="s">
        <v>473</v>
      </c>
    </row>
    <row r="4223" spans="3:4" ht="15" customHeight="1" x14ac:dyDescent="0.25">
      <c r="C4223" s="52" t="s">
        <v>5220</v>
      </c>
      <c r="D4223" s="55" t="s">
        <v>473</v>
      </c>
    </row>
    <row r="4224" spans="3:4" ht="15" customHeight="1" x14ac:dyDescent="0.25">
      <c r="C4224" s="52" t="s">
        <v>5221</v>
      </c>
      <c r="D4224" s="55" t="s">
        <v>34</v>
      </c>
    </row>
    <row r="4225" spans="3:5" ht="15" customHeight="1" x14ac:dyDescent="0.25">
      <c r="C4225" s="52" t="s">
        <v>5222</v>
      </c>
      <c r="D4225" s="55" t="s">
        <v>34</v>
      </c>
    </row>
    <row r="4226" spans="3:5" ht="15" customHeight="1" x14ac:dyDescent="0.25">
      <c r="C4226" s="52" t="s">
        <v>5223</v>
      </c>
      <c r="D4226" s="55" t="s">
        <v>5224</v>
      </c>
      <c r="E4226" s="56"/>
    </row>
    <row r="4227" spans="3:5" ht="15" customHeight="1" x14ac:dyDescent="0.25">
      <c r="C4227" s="52" t="s">
        <v>5225</v>
      </c>
      <c r="D4227" s="55" t="s">
        <v>5226</v>
      </c>
      <c r="E4227" s="56"/>
    </row>
    <row r="4228" spans="3:5" ht="15" customHeight="1" x14ac:dyDescent="0.25">
      <c r="C4228" s="52" t="s">
        <v>5227</v>
      </c>
      <c r="D4228" s="55" t="s">
        <v>5228</v>
      </c>
      <c r="E4228" s="56"/>
    </row>
    <row r="4229" spans="3:5" ht="15" customHeight="1" x14ac:dyDescent="0.25">
      <c r="C4229" s="52" t="s">
        <v>5229</v>
      </c>
      <c r="D4229" s="55" t="s">
        <v>5230</v>
      </c>
      <c r="E4229" s="56"/>
    </row>
    <row r="4230" spans="3:5" ht="15" customHeight="1" x14ac:dyDescent="0.25">
      <c r="C4230" s="52" t="s">
        <v>5231</v>
      </c>
      <c r="D4230" s="55" t="s">
        <v>5232</v>
      </c>
      <c r="E4230" s="56"/>
    </row>
    <row r="4231" spans="3:5" ht="15" customHeight="1" x14ac:dyDescent="0.25">
      <c r="C4231" s="52" t="s">
        <v>5233</v>
      </c>
      <c r="D4231" s="55" t="s">
        <v>5234</v>
      </c>
      <c r="E4231" s="56"/>
    </row>
    <row r="4232" spans="3:5" ht="15" customHeight="1" x14ac:dyDescent="0.25">
      <c r="C4232" s="52" t="s">
        <v>5235</v>
      </c>
      <c r="D4232" s="55" t="s">
        <v>5236</v>
      </c>
      <c r="E4232" s="56"/>
    </row>
    <row r="4233" spans="3:5" ht="15" customHeight="1" x14ac:dyDescent="0.25">
      <c r="C4233" s="52" t="s">
        <v>5237</v>
      </c>
      <c r="D4233" s="55" t="s">
        <v>5238</v>
      </c>
      <c r="E4233" s="56"/>
    </row>
    <row r="4234" spans="3:5" ht="15" customHeight="1" x14ac:dyDescent="0.25">
      <c r="C4234" s="52" t="s">
        <v>5239</v>
      </c>
      <c r="D4234" s="55" t="s">
        <v>5240</v>
      </c>
      <c r="E4234" s="56"/>
    </row>
    <row r="4235" spans="3:5" ht="15" customHeight="1" x14ac:dyDescent="0.25">
      <c r="C4235" s="52" t="s">
        <v>5241</v>
      </c>
      <c r="D4235" s="55" t="s">
        <v>5242</v>
      </c>
      <c r="E4235" s="56"/>
    </row>
    <row r="4236" spans="3:5" ht="15" customHeight="1" x14ac:dyDescent="0.25">
      <c r="C4236" s="52" t="s">
        <v>5243</v>
      </c>
      <c r="D4236" s="55" t="s">
        <v>5244</v>
      </c>
      <c r="E4236" s="56"/>
    </row>
    <row r="4237" spans="3:5" ht="15" customHeight="1" x14ac:dyDescent="0.25">
      <c r="C4237" s="52" t="s">
        <v>5245</v>
      </c>
      <c r="D4237" s="55" t="s">
        <v>5246</v>
      </c>
      <c r="E4237" s="56"/>
    </row>
    <row r="4238" spans="3:5" ht="15" customHeight="1" x14ac:dyDescent="0.25">
      <c r="C4238" s="52" t="s">
        <v>5247</v>
      </c>
      <c r="D4238" s="55" t="s">
        <v>5248</v>
      </c>
      <c r="E4238" s="56"/>
    </row>
    <row r="4239" spans="3:5" ht="15" customHeight="1" x14ac:dyDescent="0.25">
      <c r="C4239" s="52" t="s">
        <v>5249</v>
      </c>
      <c r="D4239" s="55" t="s">
        <v>5250</v>
      </c>
      <c r="E4239" s="56"/>
    </row>
    <row r="4240" spans="3:5" ht="15" customHeight="1" x14ac:dyDescent="0.25">
      <c r="C4240" s="52" t="s">
        <v>5251</v>
      </c>
      <c r="D4240" s="55" t="s">
        <v>5252</v>
      </c>
      <c r="E4240" s="56"/>
    </row>
    <row r="4241" spans="3:5" ht="15" customHeight="1" x14ac:dyDescent="0.25">
      <c r="C4241" s="52" t="s">
        <v>5253</v>
      </c>
      <c r="D4241" s="55" t="s">
        <v>5254</v>
      </c>
      <c r="E4241" s="56"/>
    </row>
    <row r="4242" spans="3:5" ht="15" customHeight="1" x14ac:dyDescent="0.25">
      <c r="C4242" s="52" t="s">
        <v>5255</v>
      </c>
      <c r="D4242" s="55" t="s">
        <v>5256</v>
      </c>
      <c r="E4242" s="56"/>
    </row>
    <row r="4243" spans="3:5" ht="15" customHeight="1" x14ac:dyDescent="0.25">
      <c r="C4243" s="52" t="s">
        <v>5257</v>
      </c>
      <c r="D4243" s="55" t="s">
        <v>5258</v>
      </c>
      <c r="E4243" s="56"/>
    </row>
    <row r="4244" spans="3:5" ht="15" customHeight="1" x14ac:dyDescent="0.25">
      <c r="C4244" s="52" t="s">
        <v>5259</v>
      </c>
      <c r="D4244" s="55" t="s">
        <v>5260</v>
      </c>
      <c r="E4244" s="56"/>
    </row>
    <row r="4245" spans="3:5" ht="15" customHeight="1" x14ac:dyDescent="0.25">
      <c r="C4245" s="52" t="s">
        <v>5261</v>
      </c>
      <c r="D4245" s="55" t="s">
        <v>5262</v>
      </c>
      <c r="E4245" s="56"/>
    </row>
    <row r="4246" spans="3:5" ht="15" customHeight="1" x14ac:dyDescent="0.25">
      <c r="C4246" s="52" t="s">
        <v>5263</v>
      </c>
      <c r="D4246" s="55" t="s">
        <v>5264</v>
      </c>
      <c r="E4246" s="56"/>
    </row>
    <row r="4247" spans="3:5" ht="15" customHeight="1" x14ac:dyDescent="0.25">
      <c r="C4247" s="52" t="s">
        <v>5265</v>
      </c>
      <c r="D4247" s="55" t="s">
        <v>5266</v>
      </c>
      <c r="E4247" s="56"/>
    </row>
    <row r="4248" spans="3:5" ht="15" customHeight="1" x14ac:dyDescent="0.25">
      <c r="C4248" s="52" t="s">
        <v>5267</v>
      </c>
      <c r="D4248" s="55" t="s">
        <v>5268</v>
      </c>
      <c r="E4248" s="56"/>
    </row>
    <row r="4249" spans="3:5" ht="15" customHeight="1" x14ac:dyDescent="0.25">
      <c r="C4249" s="52" t="s">
        <v>5269</v>
      </c>
      <c r="D4249" s="55" t="s">
        <v>5270</v>
      </c>
      <c r="E4249" s="56"/>
    </row>
    <row r="4250" spans="3:5" ht="15" customHeight="1" x14ac:dyDescent="0.25">
      <c r="C4250" s="52" t="s">
        <v>5271</v>
      </c>
      <c r="D4250" s="55" t="s">
        <v>5272</v>
      </c>
      <c r="E4250" s="56"/>
    </row>
    <row r="4251" spans="3:5" ht="15" customHeight="1" x14ac:dyDescent="0.25">
      <c r="C4251" s="52" t="s">
        <v>5273</v>
      </c>
      <c r="D4251" s="55" t="s">
        <v>5274</v>
      </c>
      <c r="E4251" s="56"/>
    </row>
    <row r="4252" spans="3:5" ht="15" customHeight="1" x14ac:dyDescent="0.25">
      <c r="C4252" s="52" t="s">
        <v>5275</v>
      </c>
      <c r="D4252" s="55" t="s">
        <v>5276</v>
      </c>
      <c r="E4252" s="56"/>
    </row>
    <row r="4253" spans="3:5" ht="15" customHeight="1" x14ac:dyDescent="0.25">
      <c r="C4253" s="52" t="s">
        <v>5277</v>
      </c>
      <c r="D4253" s="55" t="s">
        <v>5278</v>
      </c>
      <c r="E4253" s="56"/>
    </row>
    <row r="4254" spans="3:5" ht="15" customHeight="1" x14ac:dyDescent="0.25">
      <c r="C4254" s="52" t="s">
        <v>5279</v>
      </c>
      <c r="D4254" s="55" t="s">
        <v>5280</v>
      </c>
      <c r="E4254" s="56"/>
    </row>
    <row r="4255" spans="3:5" ht="15" customHeight="1" x14ac:dyDescent="0.25">
      <c r="C4255" s="52" t="s">
        <v>5281</v>
      </c>
      <c r="D4255" s="55" t="s">
        <v>5282</v>
      </c>
      <c r="E4255" s="56"/>
    </row>
    <row r="4256" spans="3:5" ht="15" customHeight="1" x14ac:dyDescent="0.25">
      <c r="C4256" s="52" t="s">
        <v>5283</v>
      </c>
      <c r="D4256" s="55" t="s">
        <v>5284</v>
      </c>
      <c r="E4256" s="56"/>
    </row>
    <row r="4257" spans="3:5" ht="15" customHeight="1" x14ac:dyDescent="0.25">
      <c r="C4257" s="52" t="s">
        <v>5285</v>
      </c>
      <c r="D4257" s="55" t="s">
        <v>5286</v>
      </c>
      <c r="E4257" s="56"/>
    </row>
    <row r="4258" spans="3:5" ht="15" customHeight="1" x14ac:dyDescent="0.25">
      <c r="C4258" s="52" t="s">
        <v>5287</v>
      </c>
      <c r="D4258" s="55" t="s">
        <v>5288</v>
      </c>
      <c r="E4258" s="56"/>
    </row>
    <row r="4259" spans="3:5" ht="15" customHeight="1" x14ac:dyDescent="0.25">
      <c r="C4259" s="52" t="s">
        <v>5289</v>
      </c>
      <c r="D4259" s="55" t="s">
        <v>5290</v>
      </c>
      <c r="E4259" s="56"/>
    </row>
    <row r="4260" spans="3:5" ht="15" customHeight="1" x14ac:dyDescent="0.25">
      <c r="C4260" s="52" t="s">
        <v>5291</v>
      </c>
      <c r="D4260" s="55" t="s">
        <v>5292</v>
      </c>
      <c r="E4260" s="56"/>
    </row>
    <row r="4261" spans="3:5" ht="15" customHeight="1" x14ac:dyDescent="0.25">
      <c r="C4261" s="52" t="s">
        <v>5293</v>
      </c>
      <c r="D4261" s="55" t="s">
        <v>5294</v>
      </c>
      <c r="E4261" s="56"/>
    </row>
    <row r="4262" spans="3:5" ht="15" customHeight="1" x14ac:dyDescent="0.25">
      <c r="C4262" s="52" t="s">
        <v>5295</v>
      </c>
      <c r="D4262" s="55" t="s">
        <v>5296</v>
      </c>
      <c r="E4262" s="56"/>
    </row>
    <row r="4263" spans="3:5" ht="15" customHeight="1" x14ac:dyDescent="0.25">
      <c r="C4263" s="52" t="s">
        <v>5297</v>
      </c>
      <c r="D4263" s="55" t="s">
        <v>5298</v>
      </c>
      <c r="E4263" s="56"/>
    </row>
    <row r="4264" spans="3:5" ht="15" customHeight="1" x14ac:dyDescent="0.25">
      <c r="C4264" s="52" t="s">
        <v>5299</v>
      </c>
      <c r="D4264" s="55" t="s">
        <v>5300</v>
      </c>
      <c r="E4264" s="56"/>
    </row>
    <row r="4265" spans="3:5" ht="15" customHeight="1" x14ac:dyDescent="0.25">
      <c r="C4265" s="52" t="s">
        <v>5301</v>
      </c>
      <c r="D4265" s="55" t="s">
        <v>5302</v>
      </c>
      <c r="E4265" s="56"/>
    </row>
    <row r="4266" spans="3:5" ht="15" customHeight="1" x14ac:dyDescent="0.25">
      <c r="C4266" s="52" t="s">
        <v>5303</v>
      </c>
      <c r="D4266" s="55" t="s">
        <v>5304</v>
      </c>
      <c r="E4266" s="56"/>
    </row>
    <row r="4267" spans="3:5" ht="15" customHeight="1" x14ac:dyDescent="0.25">
      <c r="C4267" s="52" t="s">
        <v>5305</v>
      </c>
      <c r="D4267" s="55" t="s">
        <v>5306</v>
      </c>
      <c r="E4267" s="56"/>
    </row>
    <row r="4268" spans="3:5" ht="15" customHeight="1" x14ac:dyDescent="0.25">
      <c r="C4268" s="52" t="s">
        <v>5307</v>
      </c>
      <c r="D4268" s="55" t="s">
        <v>5308</v>
      </c>
      <c r="E4268" s="56"/>
    </row>
    <row r="4269" spans="3:5" ht="15" customHeight="1" x14ac:dyDescent="0.25">
      <c r="C4269" s="52" t="s">
        <v>5309</v>
      </c>
      <c r="D4269" s="55" t="s">
        <v>5310</v>
      </c>
      <c r="E4269" s="56"/>
    </row>
    <row r="4270" spans="3:5" ht="15" customHeight="1" x14ac:dyDescent="0.25">
      <c r="C4270" s="52" t="s">
        <v>5311</v>
      </c>
      <c r="D4270" s="55" t="s">
        <v>5312</v>
      </c>
      <c r="E4270" s="56"/>
    </row>
    <row r="4271" spans="3:5" ht="15" customHeight="1" x14ac:dyDescent="0.25">
      <c r="C4271" s="52" t="s">
        <v>5313</v>
      </c>
      <c r="D4271" s="55" t="s">
        <v>5314</v>
      </c>
      <c r="E4271" s="56"/>
    </row>
    <row r="4272" spans="3:5" ht="15" customHeight="1" x14ac:dyDescent="0.25">
      <c r="C4272" s="52" t="s">
        <v>5315</v>
      </c>
      <c r="D4272" s="55" t="s">
        <v>5316</v>
      </c>
      <c r="E4272" s="56"/>
    </row>
    <row r="4273" spans="3:5" ht="15" customHeight="1" x14ac:dyDescent="0.25">
      <c r="C4273" s="52" t="s">
        <v>5317</v>
      </c>
      <c r="D4273" s="55" t="s">
        <v>5318</v>
      </c>
      <c r="E4273" s="56"/>
    </row>
    <row r="4274" spans="3:5" ht="15" customHeight="1" x14ac:dyDescent="0.25">
      <c r="C4274" s="52" t="s">
        <v>5319</v>
      </c>
      <c r="D4274" s="55" t="s">
        <v>5320</v>
      </c>
      <c r="E4274" s="56"/>
    </row>
    <row r="4275" spans="3:5" ht="15" customHeight="1" x14ac:dyDescent="0.25">
      <c r="C4275" s="52" t="s">
        <v>5321</v>
      </c>
      <c r="D4275" s="55" t="s">
        <v>5322</v>
      </c>
      <c r="E4275" s="56"/>
    </row>
    <row r="4276" spans="3:5" ht="15" customHeight="1" x14ac:dyDescent="0.25">
      <c r="C4276" s="52" t="s">
        <v>5323</v>
      </c>
      <c r="D4276" s="55" t="s">
        <v>5324</v>
      </c>
      <c r="E4276" s="56"/>
    </row>
    <row r="4277" spans="3:5" ht="15" customHeight="1" x14ac:dyDescent="0.25">
      <c r="C4277" s="52" t="s">
        <v>5325</v>
      </c>
      <c r="D4277" s="55" t="s">
        <v>5326</v>
      </c>
      <c r="E4277" s="56"/>
    </row>
    <row r="4278" spans="3:5" ht="15" customHeight="1" x14ac:dyDescent="0.25">
      <c r="C4278" s="52" t="s">
        <v>5327</v>
      </c>
      <c r="D4278" s="55" t="s">
        <v>5328</v>
      </c>
      <c r="E4278" s="56"/>
    </row>
    <row r="4279" spans="3:5" ht="15" customHeight="1" x14ac:dyDescent="0.25">
      <c r="C4279" s="52" t="s">
        <v>5329</v>
      </c>
      <c r="D4279" s="55" t="s">
        <v>5330</v>
      </c>
      <c r="E4279" s="56"/>
    </row>
    <row r="4280" spans="3:5" ht="15" customHeight="1" x14ac:dyDescent="0.25">
      <c r="C4280" s="52" t="s">
        <v>5331</v>
      </c>
      <c r="D4280" s="55" t="s">
        <v>5332</v>
      </c>
      <c r="E4280" s="56"/>
    </row>
    <row r="4281" spans="3:5" ht="15" customHeight="1" x14ac:dyDescent="0.25">
      <c r="C4281" s="52" t="s">
        <v>5333</v>
      </c>
      <c r="D4281" s="55" t="s">
        <v>5334</v>
      </c>
      <c r="E4281" s="56"/>
    </row>
    <row r="4282" spans="3:5" ht="15" customHeight="1" x14ac:dyDescent="0.25">
      <c r="C4282" s="52" t="s">
        <v>5335</v>
      </c>
      <c r="D4282" s="55" t="s">
        <v>5336</v>
      </c>
      <c r="E4282" s="56"/>
    </row>
    <row r="4283" spans="3:5" ht="15" customHeight="1" x14ac:dyDescent="0.25">
      <c r="C4283" s="52" t="s">
        <v>5337</v>
      </c>
      <c r="D4283" s="55" t="s">
        <v>5338</v>
      </c>
      <c r="E4283" s="56"/>
    </row>
    <row r="4284" spans="3:5" ht="15" customHeight="1" x14ac:dyDescent="0.25">
      <c r="C4284" s="52" t="s">
        <v>5339</v>
      </c>
      <c r="D4284" s="55" t="s">
        <v>5340</v>
      </c>
      <c r="E4284" s="56"/>
    </row>
    <row r="4285" spans="3:5" ht="15" customHeight="1" x14ac:dyDescent="0.25">
      <c r="C4285" s="52" t="s">
        <v>5341</v>
      </c>
      <c r="D4285" s="55" t="s">
        <v>5342</v>
      </c>
      <c r="E4285" s="56"/>
    </row>
    <row r="4286" spans="3:5" ht="15" customHeight="1" x14ac:dyDescent="0.25">
      <c r="C4286" s="52" t="s">
        <v>5343</v>
      </c>
      <c r="D4286" s="55" t="s">
        <v>5344</v>
      </c>
      <c r="E4286" s="56"/>
    </row>
    <row r="4287" spans="3:5" ht="15" customHeight="1" x14ac:dyDescent="0.25">
      <c r="C4287" s="52" t="s">
        <v>5345</v>
      </c>
      <c r="D4287" s="55" t="s">
        <v>5346</v>
      </c>
      <c r="E4287" s="56"/>
    </row>
    <row r="4288" spans="3:5" ht="15" customHeight="1" x14ac:dyDescent="0.25">
      <c r="C4288" s="52" t="s">
        <v>5347</v>
      </c>
      <c r="D4288" s="55" t="s">
        <v>5348</v>
      </c>
      <c r="E4288" s="56"/>
    </row>
    <row r="4289" spans="3:5" ht="15" customHeight="1" x14ac:dyDescent="0.25">
      <c r="C4289" s="52" t="s">
        <v>5349</v>
      </c>
      <c r="D4289" s="55" t="s">
        <v>5350</v>
      </c>
      <c r="E4289" s="56"/>
    </row>
    <row r="4290" spans="3:5" ht="15" customHeight="1" x14ac:dyDescent="0.25">
      <c r="C4290" s="52" t="s">
        <v>5351</v>
      </c>
      <c r="D4290" s="55" t="s">
        <v>5352</v>
      </c>
      <c r="E4290" s="56"/>
    </row>
    <row r="4291" spans="3:5" ht="15" customHeight="1" x14ac:dyDescent="0.25">
      <c r="C4291" s="52" t="s">
        <v>5353</v>
      </c>
      <c r="D4291" s="55" t="s">
        <v>5354</v>
      </c>
      <c r="E4291" s="56"/>
    </row>
    <row r="4292" spans="3:5" ht="15" customHeight="1" x14ac:dyDescent="0.25">
      <c r="C4292" s="52" t="s">
        <v>5355</v>
      </c>
      <c r="D4292" s="55" t="s">
        <v>5356</v>
      </c>
      <c r="E4292" s="56"/>
    </row>
    <row r="4293" spans="3:5" ht="15" customHeight="1" x14ac:dyDescent="0.25">
      <c r="C4293" s="52" t="s">
        <v>5357</v>
      </c>
      <c r="D4293" s="55" t="s">
        <v>5358</v>
      </c>
      <c r="E4293" s="56"/>
    </row>
    <row r="4294" spans="3:5" ht="15" customHeight="1" x14ac:dyDescent="0.25">
      <c r="C4294" s="52" t="s">
        <v>5359</v>
      </c>
      <c r="D4294" s="55" t="s">
        <v>5360</v>
      </c>
      <c r="E4294" s="56"/>
    </row>
    <row r="4295" spans="3:5" ht="15" customHeight="1" x14ac:dyDescent="0.25">
      <c r="C4295" s="52" t="s">
        <v>5361</v>
      </c>
      <c r="D4295" s="55" t="s">
        <v>5362</v>
      </c>
      <c r="E4295" s="56"/>
    </row>
    <row r="4296" spans="3:5" ht="15" customHeight="1" x14ac:dyDescent="0.25">
      <c r="C4296" s="52" t="s">
        <v>5363</v>
      </c>
      <c r="D4296" s="55" t="s">
        <v>5364</v>
      </c>
      <c r="E4296" s="56"/>
    </row>
    <row r="4297" spans="3:5" ht="15" customHeight="1" x14ac:dyDescent="0.25">
      <c r="C4297" s="52" t="s">
        <v>5365</v>
      </c>
      <c r="D4297" s="55" t="s">
        <v>5366</v>
      </c>
      <c r="E4297" s="56"/>
    </row>
    <row r="4298" spans="3:5" ht="15" customHeight="1" x14ac:dyDescent="0.25">
      <c r="C4298" s="52" t="s">
        <v>5367</v>
      </c>
      <c r="D4298" s="55" t="s">
        <v>5368</v>
      </c>
      <c r="E4298" s="56"/>
    </row>
    <row r="4299" spans="3:5" ht="15" customHeight="1" x14ac:dyDescent="0.25">
      <c r="C4299" s="52" t="s">
        <v>5369</v>
      </c>
      <c r="D4299" s="55" t="s">
        <v>5370</v>
      </c>
      <c r="E4299" s="56"/>
    </row>
    <row r="4300" spans="3:5" ht="15" customHeight="1" x14ac:dyDescent="0.25">
      <c r="C4300" s="52" t="s">
        <v>5371</v>
      </c>
      <c r="D4300" s="55" t="s">
        <v>5372</v>
      </c>
      <c r="E4300" s="56"/>
    </row>
    <row r="4301" spans="3:5" ht="15" customHeight="1" x14ac:dyDescent="0.25">
      <c r="C4301" s="52" t="s">
        <v>5373</v>
      </c>
      <c r="D4301" s="55" t="s">
        <v>5374</v>
      </c>
      <c r="E4301" s="56"/>
    </row>
    <row r="4302" spans="3:5" ht="15" customHeight="1" x14ac:dyDescent="0.25">
      <c r="C4302" s="52" t="s">
        <v>5375</v>
      </c>
      <c r="D4302" s="55" t="s">
        <v>5376</v>
      </c>
      <c r="E4302" s="56"/>
    </row>
    <row r="4303" spans="3:5" ht="15" customHeight="1" x14ac:dyDescent="0.25">
      <c r="C4303" s="52" t="s">
        <v>5377</v>
      </c>
      <c r="D4303" s="55" t="s">
        <v>5378</v>
      </c>
      <c r="E4303" s="56"/>
    </row>
    <row r="4304" spans="3:5" ht="15" customHeight="1" x14ac:dyDescent="0.25">
      <c r="C4304" s="52" t="s">
        <v>5379</v>
      </c>
      <c r="D4304" s="55" t="s">
        <v>5380</v>
      </c>
      <c r="E4304" s="56"/>
    </row>
    <row r="4305" spans="3:5" ht="15" customHeight="1" x14ac:dyDescent="0.25">
      <c r="C4305" s="52" t="s">
        <v>5381</v>
      </c>
      <c r="D4305" s="55" t="s">
        <v>5382</v>
      </c>
      <c r="E4305" s="56"/>
    </row>
    <row r="4306" spans="3:5" ht="15" customHeight="1" x14ac:dyDescent="0.25">
      <c r="C4306" s="52" t="s">
        <v>5383</v>
      </c>
      <c r="D4306" s="55" t="s">
        <v>5384</v>
      </c>
      <c r="E4306" s="56"/>
    </row>
    <row r="4307" spans="3:5" ht="15" customHeight="1" x14ac:dyDescent="0.25">
      <c r="C4307" s="52" t="s">
        <v>5385</v>
      </c>
      <c r="D4307" s="55" t="s">
        <v>5386</v>
      </c>
      <c r="E4307" s="56"/>
    </row>
    <row r="4308" spans="3:5" ht="15" customHeight="1" x14ac:dyDescent="0.25">
      <c r="C4308" s="52" t="s">
        <v>5387</v>
      </c>
      <c r="D4308" s="55" t="s">
        <v>5388</v>
      </c>
      <c r="E4308" s="56"/>
    </row>
    <row r="4309" spans="3:5" ht="15" customHeight="1" x14ac:dyDescent="0.25">
      <c r="C4309" s="52" t="s">
        <v>5389</v>
      </c>
      <c r="D4309" s="55" t="s">
        <v>5390</v>
      </c>
      <c r="E4309" s="56"/>
    </row>
    <row r="4310" spans="3:5" ht="15" customHeight="1" x14ac:dyDescent="0.25">
      <c r="C4310" s="52" t="s">
        <v>5391</v>
      </c>
      <c r="D4310" s="55" t="s">
        <v>458</v>
      </c>
      <c r="E4310" s="56"/>
    </row>
    <row r="4311" spans="3:5" ht="15" customHeight="1" x14ac:dyDescent="0.25">
      <c r="C4311" s="52" t="s">
        <v>5392</v>
      </c>
      <c r="D4311" s="55" t="s">
        <v>458</v>
      </c>
      <c r="E4311" s="56"/>
    </row>
    <row r="4312" spans="3:5" ht="15" customHeight="1" x14ac:dyDescent="0.25">
      <c r="C4312" s="52" t="s">
        <v>5393</v>
      </c>
      <c r="D4312" s="55" t="s">
        <v>461</v>
      </c>
      <c r="E4312" s="56"/>
    </row>
    <row r="4313" spans="3:5" ht="15" customHeight="1" x14ac:dyDescent="0.25">
      <c r="C4313" s="52" t="s">
        <v>5394</v>
      </c>
      <c r="D4313" s="55" t="s">
        <v>463</v>
      </c>
      <c r="E4313" s="56"/>
    </row>
    <row r="4314" spans="3:5" ht="15" customHeight="1" x14ac:dyDescent="0.25">
      <c r="C4314" s="52" t="s">
        <v>5395</v>
      </c>
      <c r="D4314" s="55" t="s">
        <v>465</v>
      </c>
      <c r="E4314" s="56"/>
    </row>
    <row r="4315" spans="3:5" ht="15" customHeight="1" x14ac:dyDescent="0.25">
      <c r="C4315" s="52" t="s">
        <v>5396</v>
      </c>
      <c r="D4315" s="55" t="s">
        <v>467</v>
      </c>
      <c r="E4315" s="56"/>
    </row>
    <row r="4316" spans="3:5" ht="15" customHeight="1" x14ac:dyDescent="0.25">
      <c r="C4316" s="52" t="s">
        <v>5397</v>
      </c>
      <c r="D4316" s="55" t="s">
        <v>469</v>
      </c>
      <c r="E4316" s="56"/>
    </row>
    <row r="4317" spans="3:5" ht="15" customHeight="1" x14ac:dyDescent="0.25">
      <c r="C4317" s="52" t="s">
        <v>5398</v>
      </c>
      <c r="D4317" s="55" t="s">
        <v>471</v>
      </c>
      <c r="E4317" s="56"/>
    </row>
    <row r="4318" spans="3:5" ht="15" customHeight="1" x14ac:dyDescent="0.25">
      <c r="C4318" s="52" t="s">
        <v>5399</v>
      </c>
      <c r="D4318" s="55" t="s">
        <v>473</v>
      </c>
      <c r="E4318" s="56"/>
    </row>
    <row r="4319" spans="3:5" ht="15" customHeight="1" x14ac:dyDescent="0.25">
      <c r="C4319" s="52" t="s">
        <v>5400</v>
      </c>
      <c r="D4319" s="55" t="s">
        <v>473</v>
      </c>
      <c r="E4319" s="56"/>
    </row>
    <row r="4320" spans="3:5" ht="15" customHeight="1" x14ac:dyDescent="0.25">
      <c r="C4320" s="52" t="s">
        <v>5401</v>
      </c>
      <c r="D4320" s="55" t="s">
        <v>34</v>
      </c>
      <c r="E4320" s="56"/>
    </row>
    <row r="4321" spans="3:5" ht="15" customHeight="1" x14ac:dyDescent="0.25">
      <c r="C4321" s="52" t="s">
        <v>5402</v>
      </c>
      <c r="D4321" s="55" t="s">
        <v>34</v>
      </c>
      <c r="E4321" s="56"/>
    </row>
    <row r="4322" spans="3:5" ht="15" customHeight="1" x14ac:dyDescent="0.25">
      <c r="C4322" s="52" t="s">
        <v>5403</v>
      </c>
      <c r="D4322" s="55" t="s">
        <v>5234</v>
      </c>
    </row>
    <row r="4323" spans="3:5" ht="15" customHeight="1" x14ac:dyDescent="0.25">
      <c r="C4323" s="52" t="s">
        <v>5404</v>
      </c>
      <c r="D4323" s="55" t="s">
        <v>5240</v>
      </c>
    </row>
    <row r="4324" spans="3:5" ht="15" customHeight="1" x14ac:dyDescent="0.25">
      <c r="C4324" s="52" t="s">
        <v>5405</v>
      </c>
      <c r="D4324" s="55" t="s">
        <v>5310</v>
      </c>
    </row>
    <row r="4325" spans="3:5" ht="15" customHeight="1" x14ac:dyDescent="0.25">
      <c r="C4325" s="52" t="s">
        <v>5406</v>
      </c>
      <c r="D4325" s="55" t="s">
        <v>5334</v>
      </c>
    </row>
    <row r="4326" spans="3:5" ht="15" customHeight="1" x14ac:dyDescent="0.25">
      <c r="C4326" s="52" t="s">
        <v>5407</v>
      </c>
      <c r="D4326" s="55" t="s">
        <v>5346</v>
      </c>
    </row>
    <row r="4327" spans="3:5" ht="15" customHeight="1" x14ac:dyDescent="0.25">
      <c r="C4327" s="52" t="s">
        <v>5408</v>
      </c>
      <c r="D4327" s="55" t="s">
        <v>5244</v>
      </c>
    </row>
    <row r="4328" spans="3:5" ht="15" customHeight="1" x14ac:dyDescent="0.25">
      <c r="C4328" s="52" t="s">
        <v>5409</v>
      </c>
      <c r="D4328" s="55" t="s">
        <v>5306</v>
      </c>
    </row>
    <row r="4329" spans="3:5" ht="15" customHeight="1" x14ac:dyDescent="0.25">
      <c r="C4329" s="52" t="s">
        <v>5410</v>
      </c>
      <c r="D4329" s="55" t="s">
        <v>5411</v>
      </c>
    </row>
    <row r="4330" spans="3:5" ht="15" customHeight="1" x14ac:dyDescent="0.25">
      <c r="C4330" s="52" t="s">
        <v>5412</v>
      </c>
      <c r="D4330" s="55" t="s">
        <v>5354</v>
      </c>
    </row>
    <row r="4331" spans="3:5" ht="15" customHeight="1" x14ac:dyDescent="0.25">
      <c r="C4331" s="52" t="s">
        <v>5413</v>
      </c>
      <c r="D4331" s="55" t="s">
        <v>5356</v>
      </c>
    </row>
    <row r="4332" spans="3:5" ht="15" customHeight="1" x14ac:dyDescent="0.25">
      <c r="C4332" s="52" t="s">
        <v>5414</v>
      </c>
      <c r="D4332" s="55" t="s">
        <v>5415</v>
      </c>
    </row>
    <row r="4333" spans="3:5" ht="15" customHeight="1" x14ac:dyDescent="0.25">
      <c r="C4333" s="52" t="s">
        <v>5416</v>
      </c>
      <c r="D4333" s="55" t="s">
        <v>5417</v>
      </c>
    </row>
    <row r="4334" spans="3:5" ht="15" customHeight="1" x14ac:dyDescent="0.25">
      <c r="C4334" s="52" t="s">
        <v>5418</v>
      </c>
      <c r="D4334" s="55" t="s">
        <v>5268</v>
      </c>
    </row>
    <row r="4335" spans="3:5" ht="15" customHeight="1" x14ac:dyDescent="0.25">
      <c r="C4335" s="52" t="s">
        <v>5419</v>
      </c>
      <c r="D4335" s="55" t="s">
        <v>5258</v>
      </c>
    </row>
    <row r="4336" spans="3:5" ht="15" customHeight="1" x14ac:dyDescent="0.25">
      <c r="C4336" s="52" t="s">
        <v>5420</v>
      </c>
      <c r="D4336" s="55" t="s">
        <v>5362</v>
      </c>
    </row>
    <row r="4337" spans="3:4" ht="15" customHeight="1" x14ac:dyDescent="0.25">
      <c r="C4337" s="52" t="s">
        <v>5421</v>
      </c>
      <c r="D4337" s="55" t="s">
        <v>5236</v>
      </c>
    </row>
    <row r="4338" spans="3:4" ht="15" customHeight="1" x14ac:dyDescent="0.25">
      <c r="C4338" s="52" t="s">
        <v>5422</v>
      </c>
      <c r="D4338" s="55" t="s">
        <v>5286</v>
      </c>
    </row>
    <row r="4339" spans="3:4" ht="15" customHeight="1" x14ac:dyDescent="0.25">
      <c r="C4339" s="52" t="s">
        <v>5423</v>
      </c>
      <c r="D4339" s="55" t="s">
        <v>5424</v>
      </c>
    </row>
    <row r="4340" spans="3:4" ht="15" customHeight="1" x14ac:dyDescent="0.25">
      <c r="C4340" s="52" t="s">
        <v>5425</v>
      </c>
      <c r="D4340" s="55" t="s">
        <v>5426</v>
      </c>
    </row>
    <row r="4341" spans="3:4" ht="15" customHeight="1" x14ac:dyDescent="0.25">
      <c r="C4341" s="52" t="s">
        <v>5427</v>
      </c>
      <c r="D4341" s="55" t="s">
        <v>5428</v>
      </c>
    </row>
    <row r="4342" spans="3:4" ht="15" customHeight="1" x14ac:dyDescent="0.25">
      <c r="C4342" s="52" t="s">
        <v>5429</v>
      </c>
      <c r="D4342" s="55" t="s">
        <v>5386</v>
      </c>
    </row>
    <row r="4343" spans="3:4" ht="15" customHeight="1" x14ac:dyDescent="0.25">
      <c r="C4343" s="52" t="s">
        <v>5430</v>
      </c>
      <c r="D4343" s="55" t="s">
        <v>5431</v>
      </c>
    </row>
    <row r="4344" spans="3:4" ht="15" customHeight="1" x14ac:dyDescent="0.25">
      <c r="C4344" s="52" t="s">
        <v>5432</v>
      </c>
      <c r="D4344" s="55" t="s">
        <v>5274</v>
      </c>
    </row>
    <row r="4345" spans="3:4" ht="15" customHeight="1" x14ac:dyDescent="0.25">
      <c r="C4345" s="52" t="s">
        <v>5433</v>
      </c>
      <c r="D4345" s="55" t="s">
        <v>5276</v>
      </c>
    </row>
    <row r="4346" spans="3:4" ht="15" customHeight="1" x14ac:dyDescent="0.25">
      <c r="C4346" s="52" t="s">
        <v>5434</v>
      </c>
      <c r="D4346" s="55" t="s">
        <v>5224</v>
      </c>
    </row>
    <row r="4347" spans="3:4" ht="15" customHeight="1" x14ac:dyDescent="0.25">
      <c r="C4347" s="52" t="s">
        <v>5435</v>
      </c>
      <c r="D4347" s="55" t="s">
        <v>5238</v>
      </c>
    </row>
    <row r="4348" spans="3:4" ht="15" customHeight="1" x14ac:dyDescent="0.25">
      <c r="C4348" s="52" t="s">
        <v>5436</v>
      </c>
      <c r="D4348" s="55" t="s">
        <v>5260</v>
      </c>
    </row>
    <row r="4349" spans="3:4" ht="15" customHeight="1" x14ac:dyDescent="0.25">
      <c r="C4349" s="52" t="s">
        <v>5437</v>
      </c>
      <c r="D4349" s="55" t="s">
        <v>5438</v>
      </c>
    </row>
    <row r="4350" spans="3:4" ht="15" customHeight="1" x14ac:dyDescent="0.25">
      <c r="C4350" s="52" t="s">
        <v>5439</v>
      </c>
      <c r="D4350" s="55" t="s">
        <v>5294</v>
      </c>
    </row>
    <row r="4351" spans="3:4" ht="15" customHeight="1" x14ac:dyDescent="0.25">
      <c r="C4351" s="52" t="s">
        <v>5440</v>
      </c>
      <c r="D4351" s="55" t="s">
        <v>5441</v>
      </c>
    </row>
    <row r="4352" spans="3:4" ht="15" customHeight="1" x14ac:dyDescent="0.25">
      <c r="C4352" s="52" t="s">
        <v>5442</v>
      </c>
      <c r="D4352" s="55" t="s">
        <v>5270</v>
      </c>
    </row>
    <row r="4353" spans="3:4" ht="15" customHeight="1" x14ac:dyDescent="0.25">
      <c r="C4353" s="52" t="s">
        <v>5443</v>
      </c>
      <c r="D4353" s="55" t="s">
        <v>5444</v>
      </c>
    </row>
    <row r="4354" spans="3:4" ht="15" customHeight="1" x14ac:dyDescent="0.25">
      <c r="C4354" s="52" t="s">
        <v>5445</v>
      </c>
      <c r="D4354" s="55" t="s">
        <v>5318</v>
      </c>
    </row>
    <row r="4355" spans="3:4" ht="15" customHeight="1" x14ac:dyDescent="0.25">
      <c r="C4355" s="52" t="s">
        <v>5446</v>
      </c>
      <c r="D4355" s="55" t="s">
        <v>5226</v>
      </c>
    </row>
    <row r="4356" spans="3:4" ht="15" customHeight="1" x14ac:dyDescent="0.25">
      <c r="C4356" s="52" t="s">
        <v>5447</v>
      </c>
      <c r="D4356" s="55" t="s">
        <v>5254</v>
      </c>
    </row>
    <row r="4357" spans="3:4" ht="15" customHeight="1" x14ac:dyDescent="0.25">
      <c r="C4357" s="52" t="s">
        <v>5448</v>
      </c>
      <c r="D4357" s="55" t="s">
        <v>5338</v>
      </c>
    </row>
    <row r="4358" spans="3:4" ht="15" customHeight="1" x14ac:dyDescent="0.25">
      <c r="C4358" s="52" t="s">
        <v>5449</v>
      </c>
      <c r="D4358" s="55" t="s">
        <v>5450</v>
      </c>
    </row>
    <row r="4359" spans="3:4" ht="15" customHeight="1" x14ac:dyDescent="0.25">
      <c r="C4359" s="52" t="s">
        <v>5451</v>
      </c>
      <c r="D4359" s="55" t="s">
        <v>5452</v>
      </c>
    </row>
    <row r="4360" spans="3:4" ht="15" customHeight="1" x14ac:dyDescent="0.25">
      <c r="C4360" s="52" t="s">
        <v>5453</v>
      </c>
      <c r="D4360" s="55" t="s">
        <v>5454</v>
      </c>
    </row>
    <row r="4361" spans="3:4" ht="15" customHeight="1" x14ac:dyDescent="0.25">
      <c r="C4361" s="52" t="s">
        <v>5455</v>
      </c>
      <c r="D4361" s="55" t="s">
        <v>5456</v>
      </c>
    </row>
    <row r="4362" spans="3:4" ht="15" customHeight="1" x14ac:dyDescent="0.25">
      <c r="C4362" s="52" t="s">
        <v>5457</v>
      </c>
      <c r="D4362" s="55" t="s">
        <v>5322</v>
      </c>
    </row>
    <row r="4363" spans="3:4" ht="15" customHeight="1" x14ac:dyDescent="0.25">
      <c r="C4363" s="52" t="s">
        <v>5458</v>
      </c>
      <c r="D4363" s="55" t="s">
        <v>5282</v>
      </c>
    </row>
    <row r="4364" spans="3:4" ht="15" customHeight="1" x14ac:dyDescent="0.25">
      <c r="C4364" s="52" t="s">
        <v>5459</v>
      </c>
      <c r="D4364" s="55" t="s">
        <v>5368</v>
      </c>
    </row>
    <row r="4365" spans="3:4" ht="15" customHeight="1" x14ac:dyDescent="0.25">
      <c r="C4365" s="52" t="s">
        <v>5460</v>
      </c>
      <c r="D4365" s="55" t="s">
        <v>5382</v>
      </c>
    </row>
    <row r="4366" spans="3:4" ht="15" customHeight="1" x14ac:dyDescent="0.25">
      <c r="C4366" s="52" t="s">
        <v>5461</v>
      </c>
      <c r="D4366" s="55" t="s">
        <v>5462</v>
      </c>
    </row>
    <row r="4367" spans="3:4" ht="15" customHeight="1" x14ac:dyDescent="0.25">
      <c r="C4367" s="52" t="s">
        <v>5463</v>
      </c>
      <c r="D4367" s="55" t="s">
        <v>5464</v>
      </c>
    </row>
    <row r="4368" spans="3:4" ht="15" customHeight="1" x14ac:dyDescent="0.25">
      <c r="C4368" s="52" t="s">
        <v>5465</v>
      </c>
      <c r="D4368" s="55" t="s">
        <v>5300</v>
      </c>
    </row>
    <row r="4369" spans="3:4" ht="15" customHeight="1" x14ac:dyDescent="0.25">
      <c r="C4369" s="52" t="s">
        <v>5466</v>
      </c>
      <c r="D4369" s="55" t="s">
        <v>5296</v>
      </c>
    </row>
    <row r="4370" spans="3:4" ht="15" customHeight="1" x14ac:dyDescent="0.25">
      <c r="C4370" s="52" t="s">
        <v>5467</v>
      </c>
      <c r="D4370" s="56" t="s">
        <v>5468</v>
      </c>
    </row>
    <row r="4371" spans="3:4" ht="15" customHeight="1" x14ac:dyDescent="0.25">
      <c r="C4371" s="52" t="s">
        <v>5469</v>
      </c>
      <c r="D4371" s="56" t="s">
        <v>5470</v>
      </c>
    </row>
    <row r="4372" spans="3:4" ht="15" customHeight="1" x14ac:dyDescent="0.25">
      <c r="C4372" s="52" t="s">
        <v>5471</v>
      </c>
      <c r="D4372" s="56" t="s">
        <v>5472</v>
      </c>
    </row>
    <row r="4373" spans="3:4" ht="15" customHeight="1" x14ac:dyDescent="0.25">
      <c r="C4373" s="52" t="s">
        <v>5473</v>
      </c>
      <c r="D4373" s="56" t="s">
        <v>5288</v>
      </c>
    </row>
    <row r="4374" spans="3:4" ht="15" customHeight="1" x14ac:dyDescent="0.25">
      <c r="C4374" s="52" t="s">
        <v>5474</v>
      </c>
      <c r="D4374" s="56" t="s">
        <v>5230</v>
      </c>
    </row>
    <row r="4375" spans="3:4" ht="15" customHeight="1" x14ac:dyDescent="0.25">
      <c r="C4375" s="52" t="s">
        <v>5475</v>
      </c>
      <c r="D4375" s="56" t="s">
        <v>5376</v>
      </c>
    </row>
    <row r="4376" spans="3:4" ht="15" customHeight="1" x14ac:dyDescent="0.25">
      <c r="C4376" s="52" t="s">
        <v>5476</v>
      </c>
      <c r="D4376" s="56" t="s">
        <v>5477</v>
      </c>
    </row>
    <row r="4377" spans="3:4" ht="15" customHeight="1" x14ac:dyDescent="0.25">
      <c r="C4377" s="52" t="s">
        <v>5478</v>
      </c>
      <c r="D4377" s="56" t="s">
        <v>5479</v>
      </c>
    </row>
    <row r="4378" spans="3:4" ht="15" customHeight="1" x14ac:dyDescent="0.25">
      <c r="C4378" s="52" t="s">
        <v>5480</v>
      </c>
      <c r="D4378" s="56" t="s">
        <v>5481</v>
      </c>
    </row>
    <row r="4379" spans="3:4" ht="15" customHeight="1" x14ac:dyDescent="0.25">
      <c r="C4379" s="52" t="s">
        <v>5482</v>
      </c>
      <c r="D4379" s="56" t="s">
        <v>5483</v>
      </c>
    </row>
    <row r="4380" spans="3:4" ht="15" customHeight="1" x14ac:dyDescent="0.25">
      <c r="C4380" s="52" t="s">
        <v>5484</v>
      </c>
      <c r="D4380" s="56" t="s">
        <v>5370</v>
      </c>
    </row>
    <row r="4381" spans="3:4" ht="15" customHeight="1" x14ac:dyDescent="0.25">
      <c r="C4381" s="52" t="s">
        <v>5485</v>
      </c>
      <c r="D4381" s="56" t="s">
        <v>5340</v>
      </c>
    </row>
    <row r="4382" spans="3:4" ht="15" customHeight="1" x14ac:dyDescent="0.25">
      <c r="C4382" s="52" t="s">
        <v>5486</v>
      </c>
      <c r="D4382" s="56" t="s">
        <v>5302</v>
      </c>
    </row>
    <row r="4383" spans="3:4" ht="15" customHeight="1" x14ac:dyDescent="0.25">
      <c r="C4383" s="52" t="s">
        <v>5487</v>
      </c>
      <c r="D4383" s="56" t="s">
        <v>5326</v>
      </c>
    </row>
    <row r="4384" spans="3:4" ht="15" customHeight="1" x14ac:dyDescent="0.25">
      <c r="C4384" s="52" t="s">
        <v>5488</v>
      </c>
      <c r="D4384" s="56" t="s">
        <v>5324</v>
      </c>
    </row>
    <row r="4385" spans="3:4" ht="15" customHeight="1" x14ac:dyDescent="0.25">
      <c r="C4385" s="52" t="s">
        <v>5489</v>
      </c>
      <c r="D4385" s="56" t="s">
        <v>5242</v>
      </c>
    </row>
    <row r="4386" spans="3:4" ht="15" customHeight="1" x14ac:dyDescent="0.25">
      <c r="C4386" s="52" t="s">
        <v>5490</v>
      </c>
      <c r="D4386" s="56" t="s">
        <v>5290</v>
      </c>
    </row>
    <row r="4387" spans="3:4" ht="15" customHeight="1" x14ac:dyDescent="0.25">
      <c r="C4387" s="52" t="s">
        <v>5491</v>
      </c>
      <c r="D4387" s="56" t="s">
        <v>5256</v>
      </c>
    </row>
    <row r="4388" spans="3:4" ht="15" customHeight="1" x14ac:dyDescent="0.25">
      <c r="C4388" s="52" t="s">
        <v>5492</v>
      </c>
      <c r="D4388" s="56" t="s">
        <v>5232</v>
      </c>
    </row>
    <row r="4389" spans="3:4" ht="15" customHeight="1" x14ac:dyDescent="0.25">
      <c r="C4389" s="52" t="s">
        <v>5493</v>
      </c>
      <c r="D4389" s="56" t="s">
        <v>5330</v>
      </c>
    </row>
    <row r="4390" spans="3:4" ht="15" customHeight="1" x14ac:dyDescent="0.25">
      <c r="C4390" s="52" t="s">
        <v>5494</v>
      </c>
      <c r="D4390" s="56" t="s">
        <v>5495</v>
      </c>
    </row>
    <row r="4391" spans="3:4" ht="15" customHeight="1" x14ac:dyDescent="0.25">
      <c r="C4391" s="52" t="s">
        <v>5496</v>
      </c>
      <c r="D4391" s="56" t="s">
        <v>5336</v>
      </c>
    </row>
    <row r="4392" spans="3:4" ht="15" customHeight="1" x14ac:dyDescent="0.25">
      <c r="C4392" s="52" t="s">
        <v>5497</v>
      </c>
      <c r="D4392" s="56" t="s">
        <v>5498</v>
      </c>
    </row>
    <row r="4393" spans="3:4" ht="15" customHeight="1" x14ac:dyDescent="0.25">
      <c r="C4393" s="52" t="s">
        <v>5499</v>
      </c>
      <c r="D4393" s="56" t="s">
        <v>5272</v>
      </c>
    </row>
    <row r="4394" spans="3:4" ht="15" customHeight="1" x14ac:dyDescent="0.25">
      <c r="C4394" s="52" t="s">
        <v>5500</v>
      </c>
      <c r="D4394" s="56" t="s">
        <v>5342</v>
      </c>
    </row>
    <row r="4395" spans="3:4" ht="15" customHeight="1" x14ac:dyDescent="0.25">
      <c r="C4395" s="52" t="s">
        <v>5501</v>
      </c>
      <c r="D4395" s="56" t="s">
        <v>5502</v>
      </c>
    </row>
    <row r="4396" spans="3:4" ht="15" customHeight="1" x14ac:dyDescent="0.25">
      <c r="C4396" s="52" t="s">
        <v>5503</v>
      </c>
      <c r="D4396" s="56" t="s">
        <v>5504</v>
      </c>
    </row>
    <row r="4397" spans="3:4" ht="15" customHeight="1" x14ac:dyDescent="0.25">
      <c r="C4397" s="52" t="s">
        <v>5505</v>
      </c>
      <c r="D4397" s="56" t="s">
        <v>5506</v>
      </c>
    </row>
    <row r="4398" spans="3:4" ht="15" customHeight="1" x14ac:dyDescent="0.25">
      <c r="C4398" s="52" t="s">
        <v>5507</v>
      </c>
      <c r="D4398" s="56" t="s">
        <v>5388</v>
      </c>
    </row>
    <row r="4399" spans="3:4" ht="15" customHeight="1" x14ac:dyDescent="0.25">
      <c r="C4399" s="52" t="s">
        <v>5508</v>
      </c>
      <c r="D4399" s="56" t="s">
        <v>5509</v>
      </c>
    </row>
    <row r="4400" spans="3:4" ht="15" customHeight="1" x14ac:dyDescent="0.25">
      <c r="C4400" s="52" t="s">
        <v>5510</v>
      </c>
      <c r="D4400" s="56" t="s">
        <v>5511</v>
      </c>
    </row>
    <row r="4401" spans="3:4" ht="15" customHeight="1" x14ac:dyDescent="0.25">
      <c r="C4401" s="52" t="s">
        <v>5512</v>
      </c>
      <c r="D4401" s="56" t="s">
        <v>5332</v>
      </c>
    </row>
    <row r="4402" spans="3:4" ht="15" customHeight="1" x14ac:dyDescent="0.25">
      <c r="C4402" s="52" t="s">
        <v>5513</v>
      </c>
      <c r="D4402" s="56" t="s">
        <v>5246</v>
      </c>
    </row>
    <row r="4403" spans="3:4" ht="15" customHeight="1" x14ac:dyDescent="0.25">
      <c r="C4403" s="52" t="s">
        <v>5514</v>
      </c>
      <c r="D4403" s="56" t="s">
        <v>5278</v>
      </c>
    </row>
    <row r="4404" spans="3:4" ht="15" customHeight="1" x14ac:dyDescent="0.25">
      <c r="C4404" s="52" t="s">
        <v>5515</v>
      </c>
      <c r="D4404" s="56" t="s">
        <v>5358</v>
      </c>
    </row>
    <row r="4405" spans="3:4" ht="15" customHeight="1" x14ac:dyDescent="0.25">
      <c r="C4405" s="52" t="s">
        <v>5516</v>
      </c>
      <c r="D4405" s="56" t="s">
        <v>5517</v>
      </c>
    </row>
    <row r="4406" spans="3:4" ht="15" customHeight="1" x14ac:dyDescent="0.25">
      <c r="C4406" s="52" t="s">
        <v>5518</v>
      </c>
      <c r="D4406" s="56" t="s">
        <v>458</v>
      </c>
    </row>
    <row r="4407" spans="3:4" ht="15" customHeight="1" x14ac:dyDescent="0.25">
      <c r="C4407" s="52" t="s">
        <v>5519</v>
      </c>
      <c r="D4407" s="56" t="s">
        <v>458</v>
      </c>
    </row>
    <row r="4408" spans="3:4" ht="15" customHeight="1" x14ac:dyDescent="0.25">
      <c r="C4408" s="52" t="s">
        <v>5520</v>
      </c>
      <c r="D4408" s="56" t="s">
        <v>461</v>
      </c>
    </row>
    <row r="4409" spans="3:4" ht="15" customHeight="1" x14ac:dyDescent="0.25">
      <c r="C4409" s="52" t="s">
        <v>5521</v>
      </c>
      <c r="D4409" s="56" t="s">
        <v>463</v>
      </c>
    </row>
    <row r="4410" spans="3:4" ht="15" customHeight="1" x14ac:dyDescent="0.25">
      <c r="C4410" s="52" t="s">
        <v>5522</v>
      </c>
      <c r="D4410" s="56" t="s">
        <v>465</v>
      </c>
    </row>
    <row r="4411" spans="3:4" ht="15" customHeight="1" x14ac:dyDescent="0.25">
      <c r="C4411" s="52" t="s">
        <v>5523</v>
      </c>
      <c r="D4411" s="56" t="s">
        <v>467</v>
      </c>
    </row>
    <row r="4412" spans="3:4" ht="15" customHeight="1" x14ac:dyDescent="0.25">
      <c r="C4412" s="52" t="s">
        <v>5524</v>
      </c>
      <c r="D4412" s="56" t="s">
        <v>469</v>
      </c>
    </row>
    <row r="4413" spans="3:4" ht="15" customHeight="1" x14ac:dyDescent="0.25">
      <c r="C4413" s="52" t="s">
        <v>5525</v>
      </c>
      <c r="D4413" s="56" t="s">
        <v>471</v>
      </c>
    </row>
    <row r="4414" spans="3:4" ht="15" customHeight="1" x14ac:dyDescent="0.25">
      <c r="C4414" s="52" t="s">
        <v>5526</v>
      </c>
      <c r="D4414" s="56" t="s">
        <v>473</v>
      </c>
    </row>
    <row r="4415" spans="3:4" ht="15" customHeight="1" x14ac:dyDescent="0.25">
      <c r="C4415" s="52" t="s">
        <v>5527</v>
      </c>
      <c r="D4415" s="56" t="s">
        <v>473</v>
      </c>
    </row>
    <row r="4416" spans="3:4" ht="15" customHeight="1" x14ac:dyDescent="0.25">
      <c r="C4416" s="52" t="s">
        <v>5528</v>
      </c>
      <c r="D4416" s="56" t="s">
        <v>34</v>
      </c>
    </row>
    <row r="4417" spans="3:4" ht="15" customHeight="1" x14ac:dyDescent="0.25">
      <c r="C4417" s="52" t="s">
        <v>5529</v>
      </c>
      <c r="D4417" s="56" t="s">
        <v>34</v>
      </c>
    </row>
    <row r="4418" spans="3:4" ht="15" customHeight="1" x14ac:dyDescent="0.25">
      <c r="C4418" s="52" t="s">
        <v>5530</v>
      </c>
      <c r="D4418" s="56" t="s">
        <v>5234</v>
      </c>
    </row>
    <row r="4419" spans="3:4" ht="15" customHeight="1" x14ac:dyDescent="0.25">
      <c r="C4419" s="52" t="s">
        <v>5531</v>
      </c>
      <c r="D4419" s="56" t="s">
        <v>5240</v>
      </c>
    </row>
    <row r="4420" spans="3:4" ht="15" customHeight="1" x14ac:dyDescent="0.25">
      <c r="C4420" s="52" t="s">
        <v>5532</v>
      </c>
      <c r="D4420" s="56" t="s">
        <v>5310</v>
      </c>
    </row>
    <row r="4421" spans="3:4" ht="15" customHeight="1" x14ac:dyDescent="0.25">
      <c r="C4421" s="52" t="s">
        <v>5533</v>
      </c>
      <c r="D4421" s="56" t="s">
        <v>5334</v>
      </c>
    </row>
    <row r="4422" spans="3:4" ht="15" customHeight="1" x14ac:dyDescent="0.25">
      <c r="C4422" s="52" t="s">
        <v>5534</v>
      </c>
      <c r="D4422" s="56" t="s">
        <v>5346</v>
      </c>
    </row>
    <row r="4423" spans="3:4" ht="15" customHeight="1" x14ac:dyDescent="0.25">
      <c r="C4423" s="52" t="s">
        <v>5535</v>
      </c>
      <c r="D4423" s="56" t="s">
        <v>5244</v>
      </c>
    </row>
    <row r="4424" spans="3:4" ht="15" customHeight="1" x14ac:dyDescent="0.25">
      <c r="C4424" s="52" t="s">
        <v>5536</v>
      </c>
      <c r="D4424" s="56" t="s">
        <v>5306</v>
      </c>
    </row>
    <row r="4425" spans="3:4" ht="15" customHeight="1" x14ac:dyDescent="0.25">
      <c r="C4425" s="52" t="s">
        <v>5537</v>
      </c>
      <c r="D4425" s="56" t="s">
        <v>5411</v>
      </c>
    </row>
    <row r="4426" spans="3:4" ht="15" customHeight="1" x14ac:dyDescent="0.25">
      <c r="C4426" s="52" t="s">
        <v>5538</v>
      </c>
      <c r="D4426" s="56" t="s">
        <v>5354</v>
      </c>
    </row>
    <row r="4427" spans="3:4" ht="15" customHeight="1" x14ac:dyDescent="0.25">
      <c r="C4427" s="52" t="s">
        <v>5539</v>
      </c>
      <c r="D4427" s="56" t="s">
        <v>5314</v>
      </c>
    </row>
    <row r="4428" spans="3:4" ht="15" customHeight="1" x14ac:dyDescent="0.25">
      <c r="C4428" s="52" t="s">
        <v>5540</v>
      </c>
      <c r="D4428" s="56" t="s">
        <v>5541</v>
      </c>
    </row>
    <row r="4429" spans="3:4" ht="15" customHeight="1" x14ac:dyDescent="0.25">
      <c r="C4429" s="52" t="s">
        <v>5542</v>
      </c>
      <c r="D4429" s="56" t="s">
        <v>5543</v>
      </c>
    </row>
    <row r="4430" spans="3:4" ht="15" customHeight="1" x14ac:dyDescent="0.25">
      <c r="C4430" s="52" t="s">
        <v>5544</v>
      </c>
      <c r="D4430" s="56" t="s">
        <v>5356</v>
      </c>
    </row>
    <row r="4431" spans="3:4" ht="15" customHeight="1" x14ac:dyDescent="0.25">
      <c r="C4431" s="52" t="s">
        <v>5545</v>
      </c>
      <c r="D4431" s="56" t="s">
        <v>5312</v>
      </c>
    </row>
    <row r="4432" spans="3:4" ht="15" customHeight="1" x14ac:dyDescent="0.25">
      <c r="C4432" s="52" t="s">
        <v>5546</v>
      </c>
      <c r="D4432" s="56" t="s">
        <v>5547</v>
      </c>
    </row>
    <row r="4433" spans="3:4" ht="15" customHeight="1" x14ac:dyDescent="0.25">
      <c r="C4433" s="52" t="s">
        <v>5548</v>
      </c>
      <c r="D4433" s="56" t="s">
        <v>5417</v>
      </c>
    </row>
    <row r="4434" spans="3:4" ht="15" customHeight="1" x14ac:dyDescent="0.25">
      <c r="C4434" s="52" t="s">
        <v>5549</v>
      </c>
      <c r="D4434" s="56" t="s">
        <v>5268</v>
      </c>
    </row>
    <row r="4435" spans="3:4" ht="15" customHeight="1" x14ac:dyDescent="0.25">
      <c r="C4435" s="52" t="s">
        <v>5550</v>
      </c>
      <c r="D4435" s="56" t="s">
        <v>5258</v>
      </c>
    </row>
    <row r="4436" spans="3:4" ht="15" customHeight="1" x14ac:dyDescent="0.25">
      <c r="C4436" s="52" t="s">
        <v>5551</v>
      </c>
      <c r="D4436" s="56" t="s">
        <v>5362</v>
      </c>
    </row>
    <row r="4437" spans="3:4" ht="15" customHeight="1" x14ac:dyDescent="0.25">
      <c r="C4437" s="52" t="s">
        <v>5552</v>
      </c>
      <c r="D4437" s="56" t="s">
        <v>5553</v>
      </c>
    </row>
    <row r="4438" spans="3:4" ht="15" customHeight="1" x14ac:dyDescent="0.25">
      <c r="C4438" s="52" t="s">
        <v>5554</v>
      </c>
      <c r="D4438" s="56" t="s">
        <v>5236</v>
      </c>
    </row>
    <row r="4439" spans="3:4" ht="15" customHeight="1" x14ac:dyDescent="0.25">
      <c r="C4439" s="52" t="s">
        <v>5555</v>
      </c>
      <c r="D4439" s="56" t="s">
        <v>5286</v>
      </c>
    </row>
    <row r="4440" spans="3:4" ht="15" customHeight="1" x14ac:dyDescent="0.25">
      <c r="C4440" s="52" t="s">
        <v>5556</v>
      </c>
      <c r="D4440" s="56" t="s">
        <v>5424</v>
      </c>
    </row>
    <row r="4441" spans="3:4" ht="15" customHeight="1" x14ac:dyDescent="0.25">
      <c r="C4441" s="52" t="s">
        <v>5557</v>
      </c>
      <c r="D4441" s="56" t="s">
        <v>5426</v>
      </c>
    </row>
    <row r="4442" spans="3:4" ht="15" customHeight="1" x14ac:dyDescent="0.25">
      <c r="C4442" s="52" t="s">
        <v>5558</v>
      </c>
      <c r="D4442" s="56" t="s">
        <v>5428</v>
      </c>
    </row>
    <row r="4443" spans="3:4" ht="15" customHeight="1" x14ac:dyDescent="0.25">
      <c r="C4443" s="52" t="s">
        <v>5559</v>
      </c>
      <c r="D4443" s="56" t="s">
        <v>5386</v>
      </c>
    </row>
    <row r="4444" spans="3:4" ht="15" customHeight="1" x14ac:dyDescent="0.25">
      <c r="C4444" s="52" t="s">
        <v>5560</v>
      </c>
      <c r="D4444" s="56" t="s">
        <v>5431</v>
      </c>
    </row>
    <row r="4445" spans="3:4" ht="15" customHeight="1" x14ac:dyDescent="0.25">
      <c r="C4445" s="52" t="s">
        <v>5561</v>
      </c>
      <c r="D4445" s="56" t="s">
        <v>5274</v>
      </c>
    </row>
    <row r="4446" spans="3:4" ht="15" customHeight="1" x14ac:dyDescent="0.25">
      <c r="C4446" s="52" t="s">
        <v>5562</v>
      </c>
      <c r="D4446" s="56" t="s">
        <v>5276</v>
      </c>
    </row>
    <row r="4447" spans="3:4" ht="15" customHeight="1" x14ac:dyDescent="0.25">
      <c r="C4447" s="52" t="s">
        <v>5563</v>
      </c>
      <c r="D4447" s="56" t="s">
        <v>5228</v>
      </c>
    </row>
    <row r="4448" spans="3:4" ht="15" customHeight="1" x14ac:dyDescent="0.25">
      <c r="C4448" s="52" t="s">
        <v>5564</v>
      </c>
      <c r="D4448" s="56" t="s">
        <v>5224</v>
      </c>
    </row>
    <row r="4449" spans="3:4" ht="15" customHeight="1" x14ac:dyDescent="0.25">
      <c r="C4449" s="52" t="s">
        <v>5565</v>
      </c>
      <c r="D4449" s="56" t="s">
        <v>5260</v>
      </c>
    </row>
    <row r="4450" spans="3:4" ht="15" customHeight="1" x14ac:dyDescent="0.25">
      <c r="C4450" s="52" t="s">
        <v>5566</v>
      </c>
      <c r="D4450" s="56" t="s">
        <v>5294</v>
      </c>
    </row>
    <row r="4451" spans="3:4" ht="15" customHeight="1" x14ac:dyDescent="0.25">
      <c r="C4451" s="52" t="s">
        <v>5567</v>
      </c>
      <c r="D4451" s="56" t="s">
        <v>5441</v>
      </c>
    </row>
    <row r="4452" spans="3:4" ht="15" customHeight="1" x14ac:dyDescent="0.25">
      <c r="C4452" s="52" t="s">
        <v>5568</v>
      </c>
      <c r="D4452" s="56" t="s">
        <v>5270</v>
      </c>
    </row>
    <row r="4453" spans="3:4" ht="15" customHeight="1" x14ac:dyDescent="0.25">
      <c r="C4453" s="52" t="s">
        <v>5569</v>
      </c>
      <c r="D4453" s="56" t="s">
        <v>5318</v>
      </c>
    </row>
    <row r="4454" spans="3:4" ht="15" customHeight="1" x14ac:dyDescent="0.25">
      <c r="C4454" s="52" t="s">
        <v>5570</v>
      </c>
      <c r="D4454" s="55" t="s">
        <v>5226</v>
      </c>
    </row>
    <row r="4455" spans="3:4" ht="15" customHeight="1" x14ac:dyDescent="0.25">
      <c r="C4455" s="52" t="s">
        <v>5571</v>
      </c>
      <c r="D4455" s="55" t="s">
        <v>5254</v>
      </c>
    </row>
    <row r="4456" spans="3:4" ht="15" customHeight="1" x14ac:dyDescent="0.25">
      <c r="C4456" s="52" t="s">
        <v>5572</v>
      </c>
      <c r="D4456" s="55" t="s">
        <v>5380</v>
      </c>
    </row>
    <row r="4457" spans="3:4" ht="15" customHeight="1" x14ac:dyDescent="0.25">
      <c r="C4457" s="52" t="s">
        <v>5573</v>
      </c>
      <c r="D4457" s="55" t="s">
        <v>5454</v>
      </c>
    </row>
    <row r="4458" spans="3:4" ht="15" customHeight="1" x14ac:dyDescent="0.25">
      <c r="C4458" s="52" t="s">
        <v>5574</v>
      </c>
      <c r="D4458" s="55" t="s">
        <v>5374</v>
      </c>
    </row>
    <row r="4459" spans="3:4" ht="15" customHeight="1" x14ac:dyDescent="0.25">
      <c r="C4459" s="52" t="s">
        <v>5575</v>
      </c>
      <c r="D4459" s="55" t="s">
        <v>5322</v>
      </c>
    </row>
    <row r="4460" spans="3:4" ht="15" customHeight="1" x14ac:dyDescent="0.25">
      <c r="C4460" s="52" t="s">
        <v>5576</v>
      </c>
      <c r="D4460" s="55" t="s">
        <v>5577</v>
      </c>
    </row>
    <row r="4461" spans="3:4" ht="15" customHeight="1" x14ac:dyDescent="0.25">
      <c r="C4461" s="52" t="s">
        <v>5578</v>
      </c>
      <c r="D4461" s="55" t="s">
        <v>5360</v>
      </c>
    </row>
    <row r="4462" spans="3:4" ht="15" customHeight="1" x14ac:dyDescent="0.25">
      <c r="C4462" s="52" t="s">
        <v>5579</v>
      </c>
      <c r="D4462" s="55" t="s">
        <v>5368</v>
      </c>
    </row>
    <row r="4463" spans="3:4" ht="15" customHeight="1" x14ac:dyDescent="0.25">
      <c r="C4463" s="52" t="s">
        <v>5580</v>
      </c>
      <c r="D4463" s="55" t="s">
        <v>5382</v>
      </c>
    </row>
    <row r="4464" spans="3:4" ht="15" customHeight="1" x14ac:dyDescent="0.25">
      <c r="C4464" s="52" t="s">
        <v>5581</v>
      </c>
      <c r="D4464" s="55" t="s">
        <v>5468</v>
      </c>
    </row>
    <row r="4465" spans="3:4" ht="15" customHeight="1" x14ac:dyDescent="0.25">
      <c r="C4465" s="52" t="s">
        <v>5582</v>
      </c>
      <c r="D4465" s="55" t="s">
        <v>5470</v>
      </c>
    </row>
    <row r="4466" spans="3:4" ht="15" customHeight="1" x14ac:dyDescent="0.25">
      <c r="C4466" s="52" t="s">
        <v>5583</v>
      </c>
      <c r="D4466" s="55" t="s">
        <v>5472</v>
      </c>
    </row>
    <row r="4467" spans="3:4" ht="15" customHeight="1" x14ac:dyDescent="0.25">
      <c r="C4467" s="52" t="s">
        <v>5584</v>
      </c>
      <c r="D4467" s="55" t="s">
        <v>5585</v>
      </c>
    </row>
    <row r="4468" spans="3:4" ht="15" customHeight="1" x14ac:dyDescent="0.25">
      <c r="C4468" s="52" t="s">
        <v>5586</v>
      </c>
      <c r="D4468" s="55" t="s">
        <v>5288</v>
      </c>
    </row>
    <row r="4469" spans="3:4" ht="15" customHeight="1" x14ac:dyDescent="0.25">
      <c r="C4469" s="52" t="s">
        <v>5587</v>
      </c>
      <c r="D4469" s="55" t="s">
        <v>5588</v>
      </c>
    </row>
    <row r="4470" spans="3:4" ht="15" customHeight="1" x14ac:dyDescent="0.25">
      <c r="C4470" s="52" t="s">
        <v>5589</v>
      </c>
      <c r="D4470" s="55" t="s">
        <v>5230</v>
      </c>
    </row>
    <row r="4471" spans="3:4" ht="15" customHeight="1" x14ac:dyDescent="0.25">
      <c r="C4471" s="52" t="s">
        <v>5590</v>
      </c>
      <c r="D4471" s="55" t="s">
        <v>5376</v>
      </c>
    </row>
    <row r="4472" spans="3:4" ht="15" customHeight="1" x14ac:dyDescent="0.25">
      <c r="C4472" s="52" t="s">
        <v>5591</v>
      </c>
      <c r="D4472" s="55" t="s">
        <v>5477</v>
      </c>
    </row>
    <row r="4473" spans="3:4" ht="15" customHeight="1" x14ac:dyDescent="0.25">
      <c r="C4473" s="52" t="s">
        <v>5592</v>
      </c>
      <c r="D4473" s="55" t="s">
        <v>5479</v>
      </c>
    </row>
    <row r="4474" spans="3:4" ht="15" customHeight="1" x14ac:dyDescent="0.25">
      <c r="C4474" s="52" t="s">
        <v>5593</v>
      </c>
      <c r="D4474" s="55" t="s">
        <v>5481</v>
      </c>
    </row>
    <row r="4475" spans="3:4" ht="15" customHeight="1" x14ac:dyDescent="0.25">
      <c r="C4475" s="52" t="s">
        <v>5594</v>
      </c>
      <c r="D4475" s="55" t="s">
        <v>5595</v>
      </c>
    </row>
    <row r="4476" spans="3:4" ht="15" customHeight="1" x14ac:dyDescent="0.25">
      <c r="C4476" s="52" t="s">
        <v>5596</v>
      </c>
      <c r="D4476" s="55" t="s">
        <v>5266</v>
      </c>
    </row>
    <row r="4477" spans="3:4" ht="15" customHeight="1" x14ac:dyDescent="0.25">
      <c r="C4477" s="52" t="s">
        <v>5597</v>
      </c>
      <c r="D4477" s="55" t="s">
        <v>5370</v>
      </c>
    </row>
    <row r="4478" spans="3:4" ht="15" customHeight="1" x14ac:dyDescent="0.25">
      <c r="C4478" s="52" t="s">
        <v>5598</v>
      </c>
      <c r="D4478" s="55" t="s">
        <v>5340</v>
      </c>
    </row>
    <row r="4479" spans="3:4" ht="15" customHeight="1" x14ac:dyDescent="0.25">
      <c r="C4479" s="52" t="s">
        <v>5599</v>
      </c>
      <c r="D4479" s="55" t="s">
        <v>5326</v>
      </c>
    </row>
    <row r="4480" spans="3:4" ht="15" customHeight="1" x14ac:dyDescent="0.25">
      <c r="C4480" s="52" t="s">
        <v>5600</v>
      </c>
      <c r="D4480" s="55" t="s">
        <v>5250</v>
      </c>
    </row>
    <row r="4481" spans="3:4" ht="15" customHeight="1" x14ac:dyDescent="0.25">
      <c r="C4481" s="52" t="s">
        <v>5601</v>
      </c>
      <c r="D4481" s="55" t="s">
        <v>5248</v>
      </c>
    </row>
    <row r="4482" spans="3:4" ht="15" customHeight="1" x14ac:dyDescent="0.25">
      <c r="C4482" s="52" t="s">
        <v>5602</v>
      </c>
      <c r="D4482" s="55" t="s">
        <v>5292</v>
      </c>
    </row>
    <row r="4483" spans="3:4" ht="15" customHeight="1" x14ac:dyDescent="0.25">
      <c r="C4483" s="52" t="s">
        <v>5603</v>
      </c>
      <c r="D4483" s="55" t="s">
        <v>5604</v>
      </c>
    </row>
    <row r="4484" spans="3:4" ht="15" customHeight="1" x14ac:dyDescent="0.25">
      <c r="C4484" s="52" t="s">
        <v>5605</v>
      </c>
      <c r="D4484" s="55" t="s">
        <v>5495</v>
      </c>
    </row>
    <row r="4485" spans="3:4" ht="15" customHeight="1" x14ac:dyDescent="0.25">
      <c r="C4485" s="52" t="s">
        <v>5606</v>
      </c>
      <c r="D4485" s="55" t="s">
        <v>5342</v>
      </c>
    </row>
    <row r="4486" spans="3:4" ht="15" customHeight="1" x14ac:dyDescent="0.25">
      <c r="C4486" s="52" t="s">
        <v>5607</v>
      </c>
      <c r="D4486" s="55" t="s">
        <v>5280</v>
      </c>
    </row>
    <row r="4487" spans="3:4" ht="15" customHeight="1" x14ac:dyDescent="0.25">
      <c r="C4487" s="52" t="s">
        <v>5608</v>
      </c>
      <c r="D4487" s="55" t="s">
        <v>5609</v>
      </c>
    </row>
    <row r="4488" spans="3:4" ht="15" customHeight="1" x14ac:dyDescent="0.25">
      <c r="C4488" s="52" t="s">
        <v>5610</v>
      </c>
      <c r="D4488" s="55" t="s">
        <v>5611</v>
      </c>
    </row>
    <row r="4489" spans="3:4" ht="15" customHeight="1" x14ac:dyDescent="0.25">
      <c r="C4489" s="52" t="s">
        <v>5612</v>
      </c>
      <c r="D4489" s="55" t="s">
        <v>5378</v>
      </c>
    </row>
    <row r="4490" spans="3:4" ht="15" customHeight="1" x14ac:dyDescent="0.25">
      <c r="C4490" s="52" t="s">
        <v>5613</v>
      </c>
      <c r="D4490" s="55" t="s">
        <v>5388</v>
      </c>
    </row>
    <row r="4491" spans="3:4" ht="15" customHeight="1" x14ac:dyDescent="0.25">
      <c r="C4491" s="52" t="s">
        <v>5614</v>
      </c>
      <c r="D4491" s="55" t="s">
        <v>5509</v>
      </c>
    </row>
    <row r="4492" spans="3:4" ht="15" customHeight="1" x14ac:dyDescent="0.25">
      <c r="C4492" s="52" t="s">
        <v>5615</v>
      </c>
      <c r="D4492" s="55" t="s">
        <v>5616</v>
      </c>
    </row>
    <row r="4493" spans="3:4" ht="15" customHeight="1" x14ac:dyDescent="0.25">
      <c r="C4493" s="52" t="s">
        <v>5617</v>
      </c>
      <c r="D4493" s="55" t="s">
        <v>5618</v>
      </c>
    </row>
    <row r="4494" spans="3:4" ht="15" customHeight="1" x14ac:dyDescent="0.25">
      <c r="C4494" s="52" t="s">
        <v>5619</v>
      </c>
      <c r="D4494" s="55" t="s">
        <v>5620</v>
      </c>
    </row>
    <row r="4495" spans="3:4" ht="15" customHeight="1" x14ac:dyDescent="0.25">
      <c r="C4495" s="52" t="s">
        <v>5621</v>
      </c>
      <c r="D4495" s="55" t="s">
        <v>5622</v>
      </c>
    </row>
    <row r="4496" spans="3:4" ht="15" customHeight="1" x14ac:dyDescent="0.25">
      <c r="C4496" s="52" t="s">
        <v>5623</v>
      </c>
      <c r="D4496" s="55" t="s">
        <v>5332</v>
      </c>
    </row>
    <row r="4497" spans="3:4" ht="15" customHeight="1" x14ac:dyDescent="0.25">
      <c r="C4497" s="52" t="s">
        <v>5624</v>
      </c>
      <c r="D4497" s="55" t="s">
        <v>5246</v>
      </c>
    </row>
    <row r="4498" spans="3:4" ht="15" customHeight="1" x14ac:dyDescent="0.25">
      <c r="C4498" s="52" t="s">
        <v>5625</v>
      </c>
      <c r="D4498" s="55" t="s">
        <v>5278</v>
      </c>
    </row>
    <row r="4499" spans="3:4" ht="15" customHeight="1" x14ac:dyDescent="0.25">
      <c r="C4499" s="52" t="s">
        <v>5626</v>
      </c>
      <c r="D4499" s="55" t="s">
        <v>5308</v>
      </c>
    </row>
    <row r="4500" spans="3:4" ht="15" customHeight="1" x14ac:dyDescent="0.25">
      <c r="C4500" s="52" t="s">
        <v>5627</v>
      </c>
      <c r="D4500" s="55" t="s">
        <v>5358</v>
      </c>
    </row>
    <row r="4501" spans="3:4" ht="15" customHeight="1" x14ac:dyDescent="0.25">
      <c r="C4501" s="52" t="s">
        <v>5628</v>
      </c>
      <c r="D4501" s="55" t="s">
        <v>5298</v>
      </c>
    </row>
    <row r="4502" spans="3:4" ht="15" customHeight="1" x14ac:dyDescent="0.25">
      <c r="C4502" s="52" t="s">
        <v>5629</v>
      </c>
      <c r="D4502" s="55" t="s">
        <v>458</v>
      </c>
    </row>
    <row r="4503" spans="3:4" ht="15" customHeight="1" x14ac:dyDescent="0.25">
      <c r="C4503" s="52" t="s">
        <v>5630</v>
      </c>
      <c r="D4503" s="55" t="s">
        <v>458</v>
      </c>
    </row>
    <row r="4504" spans="3:4" ht="15" customHeight="1" x14ac:dyDescent="0.25">
      <c r="C4504" s="52" t="s">
        <v>5631</v>
      </c>
      <c r="D4504" s="55" t="s">
        <v>461</v>
      </c>
    </row>
    <row r="4505" spans="3:4" ht="15" customHeight="1" x14ac:dyDescent="0.25">
      <c r="C4505" s="52" t="s">
        <v>5632</v>
      </c>
      <c r="D4505" s="55" t="s">
        <v>463</v>
      </c>
    </row>
    <row r="4506" spans="3:4" ht="15" customHeight="1" x14ac:dyDescent="0.25">
      <c r="C4506" s="52" t="s">
        <v>5633</v>
      </c>
      <c r="D4506" s="55" t="s">
        <v>465</v>
      </c>
    </row>
    <row r="4507" spans="3:4" ht="15" customHeight="1" x14ac:dyDescent="0.25">
      <c r="C4507" s="52" t="s">
        <v>5634</v>
      </c>
      <c r="D4507" s="55" t="s">
        <v>467</v>
      </c>
    </row>
    <row r="4508" spans="3:4" ht="15" customHeight="1" x14ac:dyDescent="0.25">
      <c r="C4508" s="52" t="s">
        <v>5635</v>
      </c>
      <c r="D4508" s="55" t="s">
        <v>469</v>
      </c>
    </row>
    <row r="4509" spans="3:4" ht="15" customHeight="1" x14ac:dyDescent="0.25">
      <c r="C4509" s="52" t="s">
        <v>5636</v>
      </c>
      <c r="D4509" s="55" t="s">
        <v>471</v>
      </c>
    </row>
    <row r="4510" spans="3:4" ht="15" customHeight="1" x14ac:dyDescent="0.25">
      <c r="C4510" s="52" t="s">
        <v>5637</v>
      </c>
      <c r="D4510" s="55" t="s">
        <v>473</v>
      </c>
    </row>
    <row r="4511" spans="3:4" ht="15" customHeight="1" x14ac:dyDescent="0.25">
      <c r="C4511" s="52" t="s">
        <v>5638</v>
      </c>
      <c r="D4511" s="55" t="s">
        <v>473</v>
      </c>
    </row>
    <row r="4512" spans="3:4" ht="15" customHeight="1" x14ac:dyDescent="0.25">
      <c r="C4512" s="52" t="s">
        <v>5639</v>
      </c>
      <c r="D4512" s="55" t="s">
        <v>34</v>
      </c>
    </row>
    <row r="4513" spans="3:4" ht="15" customHeight="1" x14ac:dyDescent="0.25">
      <c r="C4513" s="52" t="s">
        <v>5640</v>
      </c>
      <c r="D4513" s="55" t="s">
        <v>34</v>
      </c>
    </row>
    <row r="4514" spans="3:4" ht="15" customHeight="1" x14ac:dyDescent="0.25">
      <c r="C4514" s="52" t="s">
        <v>5641</v>
      </c>
      <c r="D4514" s="55" t="s">
        <v>5234</v>
      </c>
    </row>
    <row r="4515" spans="3:4" ht="15" customHeight="1" x14ac:dyDescent="0.25">
      <c r="C4515" s="52" t="s">
        <v>5642</v>
      </c>
      <c r="D4515" s="55" t="s">
        <v>5310</v>
      </c>
    </row>
    <row r="4516" spans="3:4" ht="15" customHeight="1" x14ac:dyDescent="0.25">
      <c r="C4516" s="52" t="s">
        <v>5643</v>
      </c>
      <c r="D4516" s="55" t="s">
        <v>5334</v>
      </c>
    </row>
    <row r="4517" spans="3:4" ht="15" customHeight="1" x14ac:dyDescent="0.25">
      <c r="C4517" s="52" t="s">
        <v>5644</v>
      </c>
      <c r="D4517" s="55" t="s">
        <v>5346</v>
      </c>
    </row>
    <row r="4518" spans="3:4" ht="15" customHeight="1" x14ac:dyDescent="0.25">
      <c r="C4518" s="52" t="s">
        <v>5645</v>
      </c>
      <c r="D4518" s="55" t="s">
        <v>5244</v>
      </c>
    </row>
    <row r="4519" spans="3:4" ht="15" customHeight="1" x14ac:dyDescent="0.25">
      <c r="C4519" s="52" t="s">
        <v>5646</v>
      </c>
      <c r="D4519" s="55" t="s">
        <v>5356</v>
      </c>
    </row>
    <row r="4520" spans="3:4" ht="15" customHeight="1" x14ac:dyDescent="0.25">
      <c r="C4520" s="52" t="s">
        <v>5647</v>
      </c>
      <c r="D4520" s="55" t="s">
        <v>5648</v>
      </c>
    </row>
    <row r="4521" spans="3:4" ht="15" customHeight="1" x14ac:dyDescent="0.25">
      <c r="C4521" s="52" t="s">
        <v>5649</v>
      </c>
      <c r="D4521" s="55" t="s">
        <v>5362</v>
      </c>
    </row>
    <row r="4522" spans="3:4" ht="15" customHeight="1" x14ac:dyDescent="0.25">
      <c r="C4522" s="52" t="s">
        <v>5650</v>
      </c>
      <c r="D4522" s="55" t="s">
        <v>5553</v>
      </c>
    </row>
    <row r="4523" spans="3:4" ht="15" customHeight="1" x14ac:dyDescent="0.25">
      <c r="C4523" s="52" t="s">
        <v>5651</v>
      </c>
      <c r="D4523" s="55" t="s">
        <v>5236</v>
      </c>
    </row>
    <row r="4524" spans="3:4" ht="15" customHeight="1" x14ac:dyDescent="0.25">
      <c r="C4524" s="52" t="s">
        <v>5652</v>
      </c>
      <c r="D4524" s="55" t="s">
        <v>5372</v>
      </c>
    </row>
    <row r="4525" spans="3:4" ht="15" customHeight="1" x14ac:dyDescent="0.25">
      <c r="C4525" s="52" t="s">
        <v>5653</v>
      </c>
      <c r="D4525" s="55" t="s">
        <v>5654</v>
      </c>
    </row>
    <row r="4526" spans="3:4" ht="15" customHeight="1" x14ac:dyDescent="0.25">
      <c r="C4526" s="52" t="s">
        <v>5655</v>
      </c>
      <c r="D4526" s="55" t="s">
        <v>5286</v>
      </c>
    </row>
    <row r="4527" spans="3:4" ht="15" customHeight="1" x14ac:dyDescent="0.25">
      <c r="C4527" s="52" t="s">
        <v>5656</v>
      </c>
      <c r="D4527" s="55" t="s">
        <v>5424</v>
      </c>
    </row>
    <row r="4528" spans="3:4" ht="15" customHeight="1" x14ac:dyDescent="0.25">
      <c r="C4528" s="52" t="s">
        <v>5657</v>
      </c>
      <c r="D4528" s="55" t="s">
        <v>5428</v>
      </c>
    </row>
    <row r="4529" spans="3:4" ht="15" customHeight="1" x14ac:dyDescent="0.25">
      <c r="C4529" s="52" t="s">
        <v>5658</v>
      </c>
      <c r="D4529" s="55" t="s">
        <v>5431</v>
      </c>
    </row>
    <row r="4530" spans="3:4" ht="15" customHeight="1" x14ac:dyDescent="0.25">
      <c r="C4530" s="52" t="s">
        <v>5659</v>
      </c>
      <c r="D4530" s="55" t="s">
        <v>5274</v>
      </c>
    </row>
    <row r="4531" spans="3:4" ht="15" customHeight="1" x14ac:dyDescent="0.25">
      <c r="C4531" s="52" t="s">
        <v>5660</v>
      </c>
      <c r="D4531" s="55" t="s">
        <v>5228</v>
      </c>
    </row>
    <row r="4532" spans="3:4" ht="15" customHeight="1" x14ac:dyDescent="0.25">
      <c r="C4532" s="52" t="s">
        <v>5661</v>
      </c>
      <c r="D4532" s="55" t="s">
        <v>5224</v>
      </c>
    </row>
    <row r="4533" spans="3:4" ht="15" customHeight="1" x14ac:dyDescent="0.25">
      <c r="C4533" s="52" t="s">
        <v>5662</v>
      </c>
      <c r="D4533" s="55" t="s">
        <v>5238</v>
      </c>
    </row>
    <row r="4534" spans="3:4" ht="15" customHeight="1" x14ac:dyDescent="0.25">
      <c r="C4534" s="52" t="s">
        <v>5663</v>
      </c>
      <c r="D4534" s="55" t="s">
        <v>5438</v>
      </c>
    </row>
    <row r="4535" spans="3:4" ht="15" customHeight="1" x14ac:dyDescent="0.25">
      <c r="C4535" s="52" t="s">
        <v>5664</v>
      </c>
      <c r="D4535" s="55" t="s">
        <v>5294</v>
      </c>
    </row>
    <row r="4536" spans="3:4" ht="15" customHeight="1" x14ac:dyDescent="0.25">
      <c r="C4536" s="52" t="s">
        <v>5665</v>
      </c>
      <c r="D4536" s="55" t="s">
        <v>5441</v>
      </c>
    </row>
    <row r="4537" spans="3:4" ht="15" customHeight="1" x14ac:dyDescent="0.25">
      <c r="C4537" s="52" t="s">
        <v>5666</v>
      </c>
      <c r="D4537" s="55" t="s">
        <v>5667</v>
      </c>
    </row>
    <row r="4538" spans="3:4" ht="15" customHeight="1" x14ac:dyDescent="0.25">
      <c r="C4538" s="52" t="s">
        <v>5668</v>
      </c>
      <c r="D4538" s="55" t="s">
        <v>5270</v>
      </c>
    </row>
    <row r="4539" spans="3:4" ht="15" customHeight="1" x14ac:dyDescent="0.25">
      <c r="C4539" s="52" t="s">
        <v>5669</v>
      </c>
      <c r="D4539" s="55" t="s">
        <v>5444</v>
      </c>
    </row>
    <row r="4540" spans="3:4" ht="15" customHeight="1" x14ac:dyDescent="0.25">
      <c r="C4540" s="52" t="s">
        <v>5670</v>
      </c>
      <c r="D4540" s="55" t="s">
        <v>5318</v>
      </c>
    </row>
    <row r="4541" spans="3:4" ht="15" customHeight="1" x14ac:dyDescent="0.25">
      <c r="C4541" s="52" t="s">
        <v>5671</v>
      </c>
      <c r="D4541" s="55" t="s">
        <v>5226</v>
      </c>
    </row>
    <row r="4542" spans="3:4" ht="15" customHeight="1" x14ac:dyDescent="0.25">
      <c r="C4542" s="52" t="s">
        <v>5672</v>
      </c>
      <c r="D4542" s="55" t="s">
        <v>5284</v>
      </c>
    </row>
    <row r="4543" spans="3:4" ht="15" customHeight="1" x14ac:dyDescent="0.25">
      <c r="C4543" s="52" t="s">
        <v>5673</v>
      </c>
      <c r="D4543" s="55" t="s">
        <v>5254</v>
      </c>
    </row>
    <row r="4544" spans="3:4" ht="15" customHeight="1" x14ac:dyDescent="0.25">
      <c r="C4544" s="52" t="s">
        <v>5674</v>
      </c>
      <c r="D4544" s="55" t="s">
        <v>5380</v>
      </c>
    </row>
    <row r="4545" spans="3:4" ht="15" customHeight="1" x14ac:dyDescent="0.25">
      <c r="C4545" s="52" t="s">
        <v>5675</v>
      </c>
      <c r="D4545" s="55" t="s">
        <v>5454</v>
      </c>
    </row>
    <row r="4546" spans="3:4" ht="15" customHeight="1" x14ac:dyDescent="0.25">
      <c r="C4546" s="52" t="s">
        <v>5676</v>
      </c>
      <c r="D4546" s="55" t="s">
        <v>5456</v>
      </c>
    </row>
    <row r="4547" spans="3:4" ht="15" customHeight="1" x14ac:dyDescent="0.25">
      <c r="C4547" s="52" t="s">
        <v>5677</v>
      </c>
      <c r="D4547" s="55" t="s">
        <v>5374</v>
      </c>
    </row>
    <row r="4548" spans="3:4" ht="15" customHeight="1" x14ac:dyDescent="0.25">
      <c r="C4548" s="52" t="s">
        <v>5678</v>
      </c>
      <c r="D4548" s="55" t="s">
        <v>5328</v>
      </c>
    </row>
    <row r="4549" spans="3:4" ht="15" customHeight="1" x14ac:dyDescent="0.25">
      <c r="C4549" s="52" t="s">
        <v>5679</v>
      </c>
      <c r="D4549" s="55" t="s">
        <v>5322</v>
      </c>
    </row>
    <row r="4550" spans="3:4" ht="15" customHeight="1" x14ac:dyDescent="0.25">
      <c r="C4550" s="52" t="s">
        <v>5680</v>
      </c>
      <c r="D4550" s="55" t="s">
        <v>5282</v>
      </c>
    </row>
    <row r="4551" spans="3:4" ht="15" customHeight="1" x14ac:dyDescent="0.25">
      <c r="C4551" s="52" t="s">
        <v>5681</v>
      </c>
      <c r="D4551" s="55" t="s">
        <v>5360</v>
      </c>
    </row>
    <row r="4552" spans="3:4" ht="15" customHeight="1" x14ac:dyDescent="0.25">
      <c r="C4552" s="52" t="s">
        <v>5682</v>
      </c>
      <c r="D4552" s="55" t="s">
        <v>5368</v>
      </c>
    </row>
    <row r="4553" spans="3:4" ht="15" customHeight="1" x14ac:dyDescent="0.25">
      <c r="C4553" s="52" t="s">
        <v>5683</v>
      </c>
      <c r="D4553" s="55" t="s">
        <v>5382</v>
      </c>
    </row>
    <row r="4554" spans="3:4" ht="15" customHeight="1" x14ac:dyDescent="0.25">
      <c r="C4554" s="52" t="s">
        <v>5684</v>
      </c>
      <c r="D4554" s="55" t="s">
        <v>5300</v>
      </c>
    </row>
    <row r="4555" spans="3:4" ht="15" customHeight="1" x14ac:dyDescent="0.25">
      <c r="C4555" s="52" t="s">
        <v>5685</v>
      </c>
      <c r="D4555" s="55" t="s">
        <v>5264</v>
      </c>
    </row>
    <row r="4556" spans="3:4" ht="15" customHeight="1" x14ac:dyDescent="0.25">
      <c r="C4556" s="52" t="s">
        <v>5686</v>
      </c>
      <c r="D4556" s="55" t="s">
        <v>5687</v>
      </c>
    </row>
    <row r="4557" spans="3:4" ht="15" customHeight="1" x14ac:dyDescent="0.25">
      <c r="C4557" s="52" t="s">
        <v>5688</v>
      </c>
      <c r="D4557" s="55" t="s">
        <v>5468</v>
      </c>
    </row>
    <row r="4558" spans="3:4" ht="15" customHeight="1" x14ac:dyDescent="0.25">
      <c r="C4558" s="52" t="s">
        <v>5689</v>
      </c>
      <c r="D4558" s="55" t="s">
        <v>5470</v>
      </c>
    </row>
    <row r="4559" spans="3:4" ht="15" customHeight="1" x14ac:dyDescent="0.25">
      <c r="C4559" s="52" t="s">
        <v>5690</v>
      </c>
      <c r="D4559" s="55" t="s">
        <v>5472</v>
      </c>
    </row>
    <row r="4560" spans="3:4" ht="15" customHeight="1" x14ac:dyDescent="0.25">
      <c r="C4560" s="52" t="s">
        <v>5691</v>
      </c>
      <c r="D4560" s="55" t="s">
        <v>5692</v>
      </c>
    </row>
    <row r="4561" spans="3:4" ht="15" customHeight="1" x14ac:dyDescent="0.25">
      <c r="C4561" s="52" t="s">
        <v>5693</v>
      </c>
      <c r="D4561" s="55" t="s">
        <v>5288</v>
      </c>
    </row>
    <row r="4562" spans="3:4" ht="15" customHeight="1" x14ac:dyDescent="0.25">
      <c r="C4562" s="52" t="s">
        <v>5694</v>
      </c>
      <c r="D4562" s="55" t="s">
        <v>5695</v>
      </c>
    </row>
    <row r="4563" spans="3:4" ht="15" customHeight="1" x14ac:dyDescent="0.25">
      <c r="C4563" s="52" t="s">
        <v>5696</v>
      </c>
      <c r="D4563" s="55" t="s">
        <v>5230</v>
      </c>
    </row>
    <row r="4564" spans="3:4" ht="15" customHeight="1" x14ac:dyDescent="0.25">
      <c r="C4564" s="52" t="s">
        <v>5697</v>
      </c>
      <c r="D4564" s="55" t="s">
        <v>5376</v>
      </c>
    </row>
    <row r="4565" spans="3:4" ht="15" customHeight="1" x14ac:dyDescent="0.25">
      <c r="C4565" s="52" t="s">
        <v>5698</v>
      </c>
      <c r="D4565" s="55" t="s">
        <v>5477</v>
      </c>
    </row>
    <row r="4566" spans="3:4" ht="15" customHeight="1" x14ac:dyDescent="0.25">
      <c r="C4566" s="52" t="s">
        <v>5699</v>
      </c>
      <c r="D4566" s="55" t="s">
        <v>5340</v>
      </c>
    </row>
    <row r="4567" spans="3:4" ht="15" customHeight="1" x14ac:dyDescent="0.25">
      <c r="C4567" s="52" t="s">
        <v>5700</v>
      </c>
      <c r="D4567" s="55" t="s">
        <v>5326</v>
      </c>
    </row>
    <row r="4568" spans="3:4" ht="15" customHeight="1" x14ac:dyDescent="0.25">
      <c r="C4568" s="52" t="s">
        <v>5701</v>
      </c>
      <c r="D4568" s="55" t="s">
        <v>5248</v>
      </c>
    </row>
    <row r="4569" spans="3:4" ht="15" customHeight="1" x14ac:dyDescent="0.25">
      <c r="C4569" s="52" t="s">
        <v>5702</v>
      </c>
      <c r="D4569" s="55" t="s">
        <v>5292</v>
      </c>
    </row>
    <row r="4570" spans="3:4" ht="15" customHeight="1" x14ac:dyDescent="0.25">
      <c r="C4570" s="52" t="s">
        <v>5703</v>
      </c>
      <c r="D4570" s="55" t="s">
        <v>5242</v>
      </c>
    </row>
    <row r="4571" spans="3:4" ht="15" customHeight="1" x14ac:dyDescent="0.25">
      <c r="C4571" s="52" t="s">
        <v>5704</v>
      </c>
      <c r="D4571" s="55" t="s">
        <v>5290</v>
      </c>
    </row>
    <row r="4572" spans="3:4" ht="15" customHeight="1" x14ac:dyDescent="0.25">
      <c r="C4572" s="52" t="s">
        <v>5705</v>
      </c>
      <c r="D4572" s="55" t="s">
        <v>5320</v>
      </c>
    </row>
    <row r="4573" spans="3:4" ht="15" customHeight="1" x14ac:dyDescent="0.25">
      <c r="C4573" s="52" t="s">
        <v>5706</v>
      </c>
      <c r="D4573" s="55" t="s">
        <v>5707</v>
      </c>
    </row>
    <row r="4574" spans="3:4" ht="15" customHeight="1" x14ac:dyDescent="0.25">
      <c r="C4574" s="52" t="s">
        <v>5708</v>
      </c>
      <c r="D4574" s="55" t="s">
        <v>5709</v>
      </c>
    </row>
    <row r="4575" spans="3:4" ht="15" customHeight="1" x14ac:dyDescent="0.25">
      <c r="C4575" s="52" t="s">
        <v>5710</v>
      </c>
      <c r="D4575" s="55" t="s">
        <v>5711</v>
      </c>
    </row>
    <row r="4576" spans="3:4" ht="15" customHeight="1" x14ac:dyDescent="0.25">
      <c r="C4576" s="52" t="s">
        <v>5712</v>
      </c>
      <c r="D4576" s="55" t="s">
        <v>5232</v>
      </c>
    </row>
    <row r="4577" spans="3:4" ht="15" customHeight="1" x14ac:dyDescent="0.25">
      <c r="C4577" s="52" t="s">
        <v>5713</v>
      </c>
      <c r="D4577" s="55" t="s">
        <v>5330</v>
      </c>
    </row>
    <row r="4578" spans="3:4" ht="15" customHeight="1" x14ac:dyDescent="0.25">
      <c r="C4578" s="52" t="s">
        <v>5714</v>
      </c>
      <c r="D4578" s="55" t="s">
        <v>5715</v>
      </c>
    </row>
    <row r="4579" spans="3:4" ht="15" customHeight="1" x14ac:dyDescent="0.25">
      <c r="C4579" s="52" t="s">
        <v>5716</v>
      </c>
      <c r="D4579" s="55" t="s">
        <v>5336</v>
      </c>
    </row>
    <row r="4580" spans="3:4" ht="15" customHeight="1" x14ac:dyDescent="0.25">
      <c r="C4580" s="52" t="s">
        <v>5717</v>
      </c>
      <c r="D4580" s="55" t="s">
        <v>5252</v>
      </c>
    </row>
    <row r="4581" spans="3:4" ht="15" customHeight="1" x14ac:dyDescent="0.25">
      <c r="C4581" s="52" t="s">
        <v>5718</v>
      </c>
      <c r="D4581" s="55" t="s">
        <v>5498</v>
      </c>
    </row>
    <row r="4582" spans="3:4" ht="15" customHeight="1" x14ac:dyDescent="0.25">
      <c r="C4582" s="52" t="s">
        <v>5719</v>
      </c>
      <c r="D4582" s="55" t="s">
        <v>5342</v>
      </c>
    </row>
    <row r="4583" spans="3:4" ht="15" customHeight="1" x14ac:dyDescent="0.25">
      <c r="C4583" s="52" t="s">
        <v>5720</v>
      </c>
      <c r="D4583" s="55" t="s">
        <v>5721</v>
      </c>
    </row>
    <row r="4584" spans="3:4" ht="15" customHeight="1" x14ac:dyDescent="0.25">
      <c r="C4584" s="52" t="s">
        <v>5722</v>
      </c>
      <c r="D4584" s="55" t="s">
        <v>5723</v>
      </c>
    </row>
    <row r="4585" spans="3:4" ht="15" customHeight="1" x14ac:dyDescent="0.25">
      <c r="C4585" s="52" t="s">
        <v>5724</v>
      </c>
      <c r="D4585" s="55" t="s">
        <v>5725</v>
      </c>
    </row>
    <row r="4586" spans="3:4" ht="15" customHeight="1" x14ac:dyDescent="0.25">
      <c r="C4586" s="52" t="s">
        <v>5726</v>
      </c>
      <c r="D4586" s="55" t="s">
        <v>5502</v>
      </c>
    </row>
    <row r="4587" spans="3:4" ht="15" customHeight="1" x14ac:dyDescent="0.25">
      <c r="C4587" s="52" t="s">
        <v>5727</v>
      </c>
      <c r="D4587" s="55" t="s">
        <v>5506</v>
      </c>
    </row>
    <row r="4588" spans="3:4" ht="15" customHeight="1" x14ac:dyDescent="0.25">
      <c r="C4588" s="52" t="s">
        <v>5728</v>
      </c>
      <c r="D4588" s="55" t="s">
        <v>5729</v>
      </c>
    </row>
    <row r="4589" spans="3:4" ht="15" customHeight="1" x14ac:dyDescent="0.25">
      <c r="C4589" s="52" t="s">
        <v>5730</v>
      </c>
      <c r="D4589" s="55" t="s">
        <v>5731</v>
      </c>
    </row>
    <row r="4590" spans="3:4" ht="15" customHeight="1" x14ac:dyDescent="0.25">
      <c r="C4590" s="52" t="s">
        <v>5732</v>
      </c>
      <c r="D4590" s="55" t="s">
        <v>5733</v>
      </c>
    </row>
    <row r="4591" spans="3:4" ht="15" customHeight="1" x14ac:dyDescent="0.25">
      <c r="C4591" s="52" t="s">
        <v>5734</v>
      </c>
      <c r="D4591" s="55" t="s">
        <v>5735</v>
      </c>
    </row>
    <row r="4592" spans="3:4" ht="15" customHeight="1" x14ac:dyDescent="0.25">
      <c r="C4592" s="52" t="s">
        <v>5736</v>
      </c>
      <c r="D4592" s="55" t="s">
        <v>5616</v>
      </c>
    </row>
    <row r="4593" spans="3:4" ht="15" customHeight="1" x14ac:dyDescent="0.25">
      <c r="C4593" s="52" t="s">
        <v>5737</v>
      </c>
      <c r="D4593" s="55" t="s">
        <v>5738</v>
      </c>
    </row>
    <row r="4594" spans="3:4" ht="15" customHeight="1" x14ac:dyDescent="0.25">
      <c r="C4594" s="52" t="s">
        <v>5739</v>
      </c>
      <c r="D4594" s="55" t="s">
        <v>5740</v>
      </c>
    </row>
    <row r="4595" spans="3:4" ht="15" customHeight="1" x14ac:dyDescent="0.25">
      <c r="C4595" s="52" t="s">
        <v>5741</v>
      </c>
      <c r="D4595" s="55" t="s">
        <v>5246</v>
      </c>
    </row>
    <row r="4596" spans="3:4" ht="15" customHeight="1" x14ac:dyDescent="0.25">
      <c r="C4596" s="52" t="s">
        <v>5742</v>
      </c>
      <c r="D4596" s="55" t="s">
        <v>5517</v>
      </c>
    </row>
    <row r="4597" spans="3:4" ht="15" customHeight="1" x14ac:dyDescent="0.25">
      <c r="C4597" s="52" t="s">
        <v>5743</v>
      </c>
      <c r="D4597" s="55" t="s">
        <v>5744</v>
      </c>
    </row>
    <row r="4598" spans="3:4" ht="15" customHeight="1" x14ac:dyDescent="0.25">
      <c r="C4598" s="52" t="s">
        <v>5745</v>
      </c>
      <c r="D4598" s="55" t="s">
        <v>458</v>
      </c>
    </row>
    <row r="4599" spans="3:4" ht="15" customHeight="1" x14ac:dyDescent="0.25">
      <c r="C4599" s="52" t="s">
        <v>5746</v>
      </c>
      <c r="D4599" s="55" t="s">
        <v>458</v>
      </c>
    </row>
    <row r="4600" spans="3:4" ht="15" customHeight="1" x14ac:dyDescent="0.25">
      <c r="C4600" s="52" t="s">
        <v>5747</v>
      </c>
      <c r="D4600" s="55" t="s">
        <v>461</v>
      </c>
    </row>
    <row r="4601" spans="3:4" ht="15" customHeight="1" x14ac:dyDescent="0.25">
      <c r="C4601" s="52" t="s">
        <v>5748</v>
      </c>
      <c r="D4601" s="55" t="s">
        <v>463</v>
      </c>
    </row>
    <row r="4602" spans="3:4" ht="15" customHeight="1" x14ac:dyDescent="0.25">
      <c r="C4602" s="52" t="s">
        <v>5749</v>
      </c>
      <c r="D4602" s="55" t="s">
        <v>465</v>
      </c>
    </row>
    <row r="4603" spans="3:4" ht="15" customHeight="1" x14ac:dyDescent="0.25">
      <c r="C4603" s="52" t="s">
        <v>5750</v>
      </c>
      <c r="D4603" s="55" t="s">
        <v>467</v>
      </c>
    </row>
    <row r="4604" spans="3:4" ht="15" customHeight="1" x14ac:dyDescent="0.25">
      <c r="C4604" s="52" t="s">
        <v>5751</v>
      </c>
      <c r="D4604" s="55" t="s">
        <v>469</v>
      </c>
    </row>
    <row r="4605" spans="3:4" ht="15" customHeight="1" x14ac:dyDescent="0.25">
      <c r="C4605" s="52" t="s">
        <v>5752</v>
      </c>
      <c r="D4605" s="55" t="s">
        <v>471</v>
      </c>
    </row>
    <row r="4606" spans="3:4" ht="15" customHeight="1" x14ac:dyDescent="0.25">
      <c r="C4606" s="52" t="s">
        <v>5753</v>
      </c>
      <c r="D4606" s="55" t="s">
        <v>473</v>
      </c>
    </row>
    <row r="4607" spans="3:4" ht="15" customHeight="1" x14ac:dyDescent="0.25">
      <c r="C4607" s="52" t="s">
        <v>5754</v>
      </c>
      <c r="D4607" s="55" t="s">
        <v>473</v>
      </c>
    </row>
    <row r="4608" spans="3:4" ht="15" customHeight="1" x14ac:dyDescent="0.25">
      <c r="C4608" s="52" t="s">
        <v>5755</v>
      </c>
      <c r="D4608" s="55" t="s">
        <v>34</v>
      </c>
    </row>
    <row r="4609" spans="3:4" ht="15" customHeight="1" x14ac:dyDescent="0.25">
      <c r="C4609" s="52" t="s">
        <v>5756</v>
      </c>
      <c r="D4609" s="55" t="s">
        <v>34</v>
      </c>
    </row>
    <row r="4610" spans="3:4" ht="15" customHeight="1" x14ac:dyDescent="0.25">
      <c r="C4610" s="52" t="s">
        <v>5757</v>
      </c>
      <c r="D4610" s="55" t="s">
        <v>5234</v>
      </c>
    </row>
    <row r="4611" spans="3:4" ht="15" customHeight="1" x14ac:dyDescent="0.25">
      <c r="C4611" s="52" t="s">
        <v>5758</v>
      </c>
      <c r="D4611" s="55" t="s">
        <v>5240</v>
      </c>
    </row>
    <row r="4612" spans="3:4" ht="15" customHeight="1" x14ac:dyDescent="0.25">
      <c r="C4612" s="52" t="s">
        <v>5759</v>
      </c>
      <c r="D4612" s="55" t="s">
        <v>5310</v>
      </c>
    </row>
    <row r="4613" spans="3:4" ht="15" customHeight="1" x14ac:dyDescent="0.25">
      <c r="C4613" s="52" t="s">
        <v>5760</v>
      </c>
      <c r="D4613" s="55" t="s">
        <v>5334</v>
      </c>
    </row>
    <row r="4614" spans="3:4" ht="15" customHeight="1" x14ac:dyDescent="0.25">
      <c r="C4614" s="52" t="s">
        <v>5761</v>
      </c>
      <c r="D4614" s="55" t="s">
        <v>5346</v>
      </c>
    </row>
    <row r="4615" spans="3:4" ht="15" customHeight="1" x14ac:dyDescent="0.25">
      <c r="C4615" s="52" t="s">
        <v>5762</v>
      </c>
      <c r="D4615" s="55" t="s">
        <v>5244</v>
      </c>
    </row>
    <row r="4616" spans="3:4" ht="15" customHeight="1" x14ac:dyDescent="0.25">
      <c r="C4616" s="52" t="s">
        <v>5763</v>
      </c>
      <c r="D4616" s="55" t="s">
        <v>5306</v>
      </c>
    </row>
    <row r="4617" spans="3:4" ht="15" customHeight="1" x14ac:dyDescent="0.25">
      <c r="C4617" s="52" t="s">
        <v>5764</v>
      </c>
      <c r="D4617" s="55" t="s">
        <v>5314</v>
      </c>
    </row>
    <row r="4618" spans="3:4" ht="15" customHeight="1" x14ac:dyDescent="0.25">
      <c r="C4618" s="52" t="s">
        <v>5765</v>
      </c>
      <c r="D4618" s="55" t="s">
        <v>5543</v>
      </c>
    </row>
    <row r="4619" spans="3:4" ht="15" customHeight="1" x14ac:dyDescent="0.25">
      <c r="C4619" s="52" t="s">
        <v>5766</v>
      </c>
      <c r="D4619" s="55" t="s">
        <v>5312</v>
      </c>
    </row>
    <row r="4620" spans="3:4" ht="15" customHeight="1" x14ac:dyDescent="0.25">
      <c r="C4620" s="52" t="s">
        <v>5767</v>
      </c>
      <c r="D4620" s="55" t="s">
        <v>5362</v>
      </c>
    </row>
    <row r="4621" spans="3:4" ht="15" customHeight="1" x14ac:dyDescent="0.25">
      <c r="C4621" s="52" t="s">
        <v>5768</v>
      </c>
      <c r="D4621" s="55" t="s">
        <v>5553</v>
      </c>
    </row>
    <row r="4622" spans="3:4" ht="15" customHeight="1" x14ac:dyDescent="0.25">
      <c r="C4622" s="52" t="s">
        <v>5769</v>
      </c>
      <c r="D4622" s="55" t="s">
        <v>5372</v>
      </c>
    </row>
    <row r="4623" spans="3:4" ht="15" customHeight="1" x14ac:dyDescent="0.25">
      <c r="C4623" s="52" t="s">
        <v>5770</v>
      </c>
      <c r="D4623" s="55" t="s">
        <v>5771</v>
      </c>
    </row>
    <row r="4624" spans="3:4" ht="15" customHeight="1" x14ac:dyDescent="0.25">
      <c r="C4624" s="52" t="s">
        <v>5772</v>
      </c>
      <c r="D4624" s="55" t="s">
        <v>5274</v>
      </c>
    </row>
    <row r="4625" spans="3:4" ht="15" customHeight="1" x14ac:dyDescent="0.25">
      <c r="C4625" s="52" t="s">
        <v>5773</v>
      </c>
      <c r="D4625" s="55" t="s">
        <v>5276</v>
      </c>
    </row>
    <row r="4626" spans="3:4" ht="15" customHeight="1" x14ac:dyDescent="0.25">
      <c r="C4626" s="52" t="s">
        <v>5774</v>
      </c>
      <c r="D4626" s="55" t="s">
        <v>5228</v>
      </c>
    </row>
    <row r="4627" spans="3:4" ht="15" customHeight="1" x14ac:dyDescent="0.25">
      <c r="C4627" s="52" t="s">
        <v>5775</v>
      </c>
      <c r="D4627" s="55" t="s">
        <v>5260</v>
      </c>
    </row>
    <row r="4628" spans="3:4" ht="15" customHeight="1" x14ac:dyDescent="0.25">
      <c r="C4628" s="52" t="s">
        <v>5776</v>
      </c>
      <c r="D4628" s="55" t="s">
        <v>5438</v>
      </c>
    </row>
    <row r="4629" spans="3:4" ht="15" customHeight="1" x14ac:dyDescent="0.25">
      <c r="C4629" s="52" t="s">
        <v>5777</v>
      </c>
      <c r="D4629" s="55" t="s">
        <v>5778</v>
      </c>
    </row>
    <row r="4630" spans="3:4" ht="15" customHeight="1" x14ac:dyDescent="0.25">
      <c r="C4630" s="52" t="s">
        <v>5779</v>
      </c>
      <c r="D4630" s="55" t="s">
        <v>5444</v>
      </c>
    </row>
    <row r="4631" spans="3:4" ht="15" customHeight="1" x14ac:dyDescent="0.25">
      <c r="C4631" s="52" t="s">
        <v>5780</v>
      </c>
      <c r="D4631" s="55" t="s">
        <v>5318</v>
      </c>
    </row>
    <row r="4632" spans="3:4" ht="15" customHeight="1" x14ac:dyDescent="0.25">
      <c r="C4632" s="52" t="s">
        <v>5781</v>
      </c>
      <c r="D4632" s="55" t="s">
        <v>5226</v>
      </c>
    </row>
    <row r="4633" spans="3:4" ht="15" customHeight="1" x14ac:dyDescent="0.25">
      <c r="C4633" s="52" t="s">
        <v>5782</v>
      </c>
      <c r="D4633" s="55" t="s">
        <v>5284</v>
      </c>
    </row>
    <row r="4634" spans="3:4" ht="15" customHeight="1" x14ac:dyDescent="0.25">
      <c r="C4634" s="52" t="s">
        <v>5783</v>
      </c>
      <c r="D4634" s="55" t="s">
        <v>5254</v>
      </c>
    </row>
    <row r="4635" spans="3:4" ht="15" customHeight="1" x14ac:dyDescent="0.25">
      <c r="C4635" s="52" t="s">
        <v>5784</v>
      </c>
      <c r="D4635" s="55" t="s">
        <v>5338</v>
      </c>
    </row>
    <row r="4636" spans="3:4" ht="15" customHeight="1" x14ac:dyDescent="0.25">
      <c r="C4636" s="52" t="s">
        <v>5785</v>
      </c>
      <c r="D4636" s="55" t="s">
        <v>5450</v>
      </c>
    </row>
    <row r="4637" spans="3:4" ht="15" customHeight="1" x14ac:dyDescent="0.25">
      <c r="C4637" s="52" t="s">
        <v>5786</v>
      </c>
      <c r="D4637" s="55" t="s">
        <v>5452</v>
      </c>
    </row>
    <row r="4638" spans="3:4" ht="15" customHeight="1" x14ac:dyDescent="0.25">
      <c r="C4638" s="52" t="s">
        <v>5787</v>
      </c>
      <c r="D4638" s="55" t="s">
        <v>5380</v>
      </c>
    </row>
    <row r="4639" spans="3:4" ht="15" customHeight="1" x14ac:dyDescent="0.25">
      <c r="C4639" s="52" t="s">
        <v>5788</v>
      </c>
      <c r="D4639" s="55" t="s">
        <v>5454</v>
      </c>
    </row>
    <row r="4640" spans="3:4" ht="15" customHeight="1" x14ac:dyDescent="0.25">
      <c r="C4640" s="52" t="s">
        <v>5789</v>
      </c>
      <c r="D4640" s="55" t="s">
        <v>5328</v>
      </c>
    </row>
    <row r="4641" spans="3:4" ht="15" customHeight="1" x14ac:dyDescent="0.25">
      <c r="C4641" s="52" t="s">
        <v>5790</v>
      </c>
      <c r="D4641" s="55" t="s">
        <v>5368</v>
      </c>
    </row>
    <row r="4642" spans="3:4" ht="15" customHeight="1" x14ac:dyDescent="0.25">
      <c r="C4642" s="52" t="s">
        <v>5791</v>
      </c>
      <c r="D4642" s="55" t="s">
        <v>5300</v>
      </c>
    </row>
    <row r="4643" spans="3:4" ht="15" customHeight="1" x14ac:dyDescent="0.25">
      <c r="C4643" s="52" t="s">
        <v>5792</v>
      </c>
      <c r="D4643" s="55" t="s">
        <v>5264</v>
      </c>
    </row>
    <row r="4644" spans="3:4" ht="15" customHeight="1" x14ac:dyDescent="0.25">
      <c r="C4644" s="52" t="s">
        <v>5793</v>
      </c>
      <c r="D4644" s="55" t="s">
        <v>5687</v>
      </c>
    </row>
    <row r="4645" spans="3:4" ht="15" customHeight="1" x14ac:dyDescent="0.25">
      <c r="C4645" s="52" t="s">
        <v>5794</v>
      </c>
      <c r="D4645" s="55" t="s">
        <v>5296</v>
      </c>
    </row>
    <row r="4646" spans="3:4" ht="15" customHeight="1" x14ac:dyDescent="0.25">
      <c r="C4646" s="52" t="s">
        <v>5795</v>
      </c>
      <c r="D4646" s="55" t="s">
        <v>5468</v>
      </c>
    </row>
    <row r="4647" spans="3:4" ht="15" customHeight="1" x14ac:dyDescent="0.25">
      <c r="C4647" s="52" t="s">
        <v>5796</v>
      </c>
      <c r="D4647" s="55" t="s">
        <v>5470</v>
      </c>
    </row>
    <row r="4648" spans="3:4" ht="15" customHeight="1" x14ac:dyDescent="0.25">
      <c r="C4648" s="52" t="s">
        <v>5797</v>
      </c>
      <c r="D4648" s="55" t="s">
        <v>5288</v>
      </c>
    </row>
    <row r="4649" spans="3:4" ht="15" customHeight="1" x14ac:dyDescent="0.25">
      <c r="C4649" s="52" t="s">
        <v>5798</v>
      </c>
      <c r="D4649" s="55" t="s">
        <v>5695</v>
      </c>
    </row>
    <row r="4650" spans="3:4" ht="15" customHeight="1" x14ac:dyDescent="0.25">
      <c r="C4650" s="52" t="s">
        <v>5799</v>
      </c>
      <c r="D4650" s="55" t="s">
        <v>5230</v>
      </c>
    </row>
    <row r="4651" spans="3:4" ht="15" customHeight="1" x14ac:dyDescent="0.25">
      <c r="C4651" s="52" t="s">
        <v>5800</v>
      </c>
      <c r="D4651" s="55" t="s">
        <v>5483</v>
      </c>
    </row>
    <row r="4652" spans="3:4" ht="15" customHeight="1" x14ac:dyDescent="0.25">
      <c r="C4652" s="52" t="s">
        <v>5801</v>
      </c>
      <c r="D4652" s="55" t="s">
        <v>5370</v>
      </c>
    </row>
    <row r="4653" spans="3:4" ht="15" customHeight="1" x14ac:dyDescent="0.25">
      <c r="C4653" s="52" t="s">
        <v>5802</v>
      </c>
      <c r="D4653" s="55" t="s">
        <v>5302</v>
      </c>
    </row>
    <row r="4654" spans="3:4" ht="15" customHeight="1" x14ac:dyDescent="0.25">
      <c r="C4654" s="52" t="s">
        <v>5803</v>
      </c>
      <c r="D4654" s="55" t="s">
        <v>5326</v>
      </c>
    </row>
    <row r="4655" spans="3:4" ht="15" customHeight="1" x14ac:dyDescent="0.25">
      <c r="C4655" s="52" t="s">
        <v>5804</v>
      </c>
      <c r="D4655" s="55" t="s">
        <v>5248</v>
      </c>
    </row>
    <row r="4656" spans="3:4" ht="15" customHeight="1" x14ac:dyDescent="0.25">
      <c r="C4656" s="52" t="s">
        <v>5805</v>
      </c>
      <c r="D4656" s="55" t="s">
        <v>5292</v>
      </c>
    </row>
    <row r="4657" spans="3:4" ht="15" customHeight="1" x14ac:dyDescent="0.25">
      <c r="C4657" s="52" t="s">
        <v>5806</v>
      </c>
      <c r="D4657" s="55" t="s">
        <v>5242</v>
      </c>
    </row>
    <row r="4658" spans="3:4" ht="15" customHeight="1" x14ac:dyDescent="0.25">
      <c r="C4658" s="52" t="s">
        <v>5807</v>
      </c>
      <c r="D4658" s="55" t="s">
        <v>5290</v>
      </c>
    </row>
    <row r="4659" spans="3:4" ht="15" customHeight="1" x14ac:dyDescent="0.25">
      <c r="C4659" s="52" t="s">
        <v>5808</v>
      </c>
      <c r="D4659" s="55" t="s">
        <v>5809</v>
      </c>
    </row>
    <row r="4660" spans="3:4" ht="15" customHeight="1" x14ac:dyDescent="0.25">
      <c r="C4660" s="52" t="s">
        <v>5810</v>
      </c>
      <c r="D4660" s="55" t="s">
        <v>5256</v>
      </c>
    </row>
    <row r="4661" spans="3:4" ht="15" customHeight="1" x14ac:dyDescent="0.25">
      <c r="C4661" s="52" t="s">
        <v>5811</v>
      </c>
      <c r="D4661" s="55" t="s">
        <v>5232</v>
      </c>
    </row>
    <row r="4662" spans="3:4" ht="15" customHeight="1" x14ac:dyDescent="0.25">
      <c r="C4662" s="52" t="s">
        <v>5812</v>
      </c>
      <c r="D4662" s="55" t="s">
        <v>5330</v>
      </c>
    </row>
    <row r="4663" spans="3:4" ht="15" customHeight="1" x14ac:dyDescent="0.25">
      <c r="C4663" s="52" t="s">
        <v>5813</v>
      </c>
      <c r="D4663" s="55" t="s">
        <v>5304</v>
      </c>
    </row>
    <row r="4664" spans="3:4" ht="15" customHeight="1" x14ac:dyDescent="0.25">
      <c r="C4664" s="52" t="s">
        <v>5814</v>
      </c>
      <c r="D4664" s="55" t="s">
        <v>5715</v>
      </c>
    </row>
    <row r="4665" spans="3:4" ht="15" customHeight="1" x14ac:dyDescent="0.25">
      <c r="C4665" s="52" t="s">
        <v>5815</v>
      </c>
      <c r="D4665" s="55" t="s">
        <v>5336</v>
      </c>
    </row>
    <row r="4666" spans="3:4" ht="15" customHeight="1" x14ac:dyDescent="0.25">
      <c r="C4666" s="52" t="s">
        <v>5816</v>
      </c>
      <c r="D4666" s="55" t="s">
        <v>5262</v>
      </c>
    </row>
    <row r="4667" spans="3:4" ht="15" customHeight="1" x14ac:dyDescent="0.25">
      <c r="C4667" s="52" t="s">
        <v>5817</v>
      </c>
      <c r="D4667" s="55" t="s">
        <v>5252</v>
      </c>
    </row>
    <row r="4668" spans="3:4" ht="15" customHeight="1" x14ac:dyDescent="0.25">
      <c r="C4668" s="52" t="s">
        <v>5818</v>
      </c>
      <c r="D4668" s="55" t="s">
        <v>5342</v>
      </c>
    </row>
    <row r="4669" spans="3:4" ht="15" customHeight="1" x14ac:dyDescent="0.25">
      <c r="C4669" s="52" t="s">
        <v>5819</v>
      </c>
      <c r="D4669" s="55" t="s">
        <v>5280</v>
      </c>
    </row>
    <row r="4670" spans="3:4" ht="15" customHeight="1" x14ac:dyDescent="0.25">
      <c r="C4670" s="52" t="s">
        <v>5820</v>
      </c>
      <c r="D4670" s="55" t="s">
        <v>5721</v>
      </c>
    </row>
    <row r="4671" spans="3:4" ht="15" customHeight="1" x14ac:dyDescent="0.25">
      <c r="C4671" s="52" t="s">
        <v>5821</v>
      </c>
      <c r="D4671" s="55" t="s">
        <v>5822</v>
      </c>
    </row>
    <row r="4672" spans="3:4" ht="15" customHeight="1" x14ac:dyDescent="0.25">
      <c r="C4672" s="52" t="s">
        <v>5823</v>
      </c>
      <c r="D4672" s="55" t="s">
        <v>5824</v>
      </c>
    </row>
    <row r="4673" spans="3:4" ht="15" customHeight="1" x14ac:dyDescent="0.25">
      <c r="C4673" s="52" t="s">
        <v>5825</v>
      </c>
      <c r="D4673" s="55" t="s">
        <v>5502</v>
      </c>
    </row>
    <row r="4674" spans="3:4" ht="15" customHeight="1" x14ac:dyDescent="0.25">
      <c r="C4674" s="52" t="s">
        <v>5826</v>
      </c>
      <c r="D4674" s="55" t="s">
        <v>5506</v>
      </c>
    </row>
    <row r="4675" spans="3:4" ht="15" customHeight="1" x14ac:dyDescent="0.25">
      <c r="C4675" s="52" t="s">
        <v>5827</v>
      </c>
      <c r="D4675" s="55" t="s">
        <v>5828</v>
      </c>
    </row>
    <row r="4676" spans="3:4" ht="15" customHeight="1" x14ac:dyDescent="0.25">
      <c r="C4676" s="52" t="s">
        <v>5829</v>
      </c>
      <c r="D4676" s="55" t="s">
        <v>5830</v>
      </c>
    </row>
    <row r="4677" spans="3:4" ht="15" customHeight="1" x14ac:dyDescent="0.25">
      <c r="C4677" s="52" t="s">
        <v>5831</v>
      </c>
      <c r="D4677" s="55" t="s">
        <v>5344</v>
      </c>
    </row>
    <row r="4678" spans="3:4" ht="15" customHeight="1" x14ac:dyDescent="0.25">
      <c r="C4678" s="52" t="s">
        <v>5832</v>
      </c>
      <c r="D4678" s="55" t="s">
        <v>5833</v>
      </c>
    </row>
    <row r="4679" spans="3:4" ht="15" customHeight="1" x14ac:dyDescent="0.25">
      <c r="C4679" s="52" t="s">
        <v>5834</v>
      </c>
      <c r="D4679" s="55" t="s">
        <v>5835</v>
      </c>
    </row>
    <row r="4680" spans="3:4" ht="15" customHeight="1" x14ac:dyDescent="0.25">
      <c r="C4680" s="52" t="s">
        <v>5836</v>
      </c>
      <c r="D4680" s="55" t="s">
        <v>5837</v>
      </c>
    </row>
    <row r="4681" spans="3:4" ht="15" customHeight="1" x14ac:dyDescent="0.25">
      <c r="C4681" s="52" t="s">
        <v>5838</v>
      </c>
      <c r="D4681" s="55" t="s">
        <v>5509</v>
      </c>
    </row>
    <row r="4682" spans="3:4" ht="15" customHeight="1" x14ac:dyDescent="0.25">
      <c r="C4682" s="52" t="s">
        <v>5839</v>
      </c>
      <c r="D4682" s="55" t="s">
        <v>5840</v>
      </c>
    </row>
    <row r="4683" spans="3:4" ht="15" customHeight="1" x14ac:dyDescent="0.25">
      <c r="C4683" s="52" t="s">
        <v>5841</v>
      </c>
      <c r="D4683" s="55" t="s">
        <v>5842</v>
      </c>
    </row>
    <row r="4684" spans="3:4" ht="15" customHeight="1" x14ac:dyDescent="0.25">
      <c r="C4684" s="52" t="s">
        <v>5843</v>
      </c>
      <c r="D4684" s="55" t="s">
        <v>5844</v>
      </c>
    </row>
    <row r="4685" spans="3:4" ht="15" customHeight="1" x14ac:dyDescent="0.25">
      <c r="C4685" s="52" t="s">
        <v>5845</v>
      </c>
      <c r="D4685" s="55" t="s">
        <v>5511</v>
      </c>
    </row>
    <row r="4686" spans="3:4" ht="15" customHeight="1" x14ac:dyDescent="0.25">
      <c r="C4686" s="52" t="s">
        <v>5846</v>
      </c>
      <c r="D4686" s="55" t="s">
        <v>5847</v>
      </c>
    </row>
    <row r="4687" spans="3:4" ht="15" customHeight="1" x14ac:dyDescent="0.25">
      <c r="C4687" s="52" t="s">
        <v>5848</v>
      </c>
      <c r="D4687" s="55" t="s">
        <v>5849</v>
      </c>
    </row>
    <row r="4688" spans="3:4" ht="15" customHeight="1" x14ac:dyDescent="0.25">
      <c r="C4688" s="52" t="s">
        <v>5850</v>
      </c>
      <c r="D4688" s="55" t="s">
        <v>5851</v>
      </c>
    </row>
    <row r="4689" spans="3:4" ht="15" customHeight="1" x14ac:dyDescent="0.25">
      <c r="C4689" s="52" t="s">
        <v>5852</v>
      </c>
      <c r="D4689" s="55" t="s">
        <v>5853</v>
      </c>
    </row>
    <row r="4690" spans="3:4" ht="15" customHeight="1" x14ac:dyDescent="0.25">
      <c r="C4690" s="52" t="s">
        <v>5854</v>
      </c>
      <c r="D4690" s="55" t="s">
        <v>5855</v>
      </c>
    </row>
    <row r="4691" spans="3:4" ht="15" customHeight="1" x14ac:dyDescent="0.25">
      <c r="C4691" s="52" t="s">
        <v>5856</v>
      </c>
      <c r="D4691" s="55" t="s">
        <v>5246</v>
      </c>
    </row>
    <row r="4692" spans="3:4" ht="15" customHeight="1" x14ac:dyDescent="0.25">
      <c r="C4692" s="52" t="s">
        <v>5857</v>
      </c>
      <c r="D4692" s="55" t="s">
        <v>5308</v>
      </c>
    </row>
    <row r="4693" spans="3:4" ht="15" customHeight="1" x14ac:dyDescent="0.25">
      <c r="C4693" s="52" t="s">
        <v>5858</v>
      </c>
      <c r="D4693" s="55" t="s">
        <v>5517</v>
      </c>
    </row>
    <row r="4694" spans="3:4" ht="15" customHeight="1" x14ac:dyDescent="0.25">
      <c r="C4694" s="52" t="s">
        <v>5859</v>
      </c>
      <c r="D4694" s="55" t="s">
        <v>458</v>
      </c>
    </row>
    <row r="4695" spans="3:4" ht="15" customHeight="1" x14ac:dyDescent="0.25">
      <c r="C4695" s="52" t="s">
        <v>5860</v>
      </c>
      <c r="D4695" s="55" t="s">
        <v>458</v>
      </c>
    </row>
    <row r="4696" spans="3:4" ht="15" customHeight="1" x14ac:dyDescent="0.25">
      <c r="C4696" s="52" t="s">
        <v>5861</v>
      </c>
      <c r="D4696" s="55" t="s">
        <v>461</v>
      </c>
    </row>
    <row r="4697" spans="3:4" ht="15" customHeight="1" x14ac:dyDescent="0.25">
      <c r="C4697" s="52" t="s">
        <v>5862</v>
      </c>
      <c r="D4697" s="55" t="s">
        <v>463</v>
      </c>
    </row>
    <row r="4698" spans="3:4" ht="15" customHeight="1" x14ac:dyDescent="0.25">
      <c r="C4698" s="52" t="s">
        <v>5863</v>
      </c>
      <c r="D4698" s="55" t="s">
        <v>465</v>
      </c>
    </row>
    <row r="4699" spans="3:4" ht="15" customHeight="1" x14ac:dyDescent="0.25">
      <c r="C4699" s="52" t="s">
        <v>5864</v>
      </c>
      <c r="D4699" s="55" t="s">
        <v>467</v>
      </c>
    </row>
    <row r="4700" spans="3:4" ht="15" customHeight="1" x14ac:dyDescent="0.25">
      <c r="C4700" s="52" t="s">
        <v>5865</v>
      </c>
      <c r="D4700" s="55" t="s">
        <v>469</v>
      </c>
    </row>
    <row r="4701" spans="3:4" ht="15" customHeight="1" x14ac:dyDescent="0.25">
      <c r="C4701" s="52" t="s">
        <v>5866</v>
      </c>
      <c r="D4701" s="55" t="s">
        <v>471</v>
      </c>
    </row>
    <row r="4702" spans="3:4" ht="15" customHeight="1" x14ac:dyDescent="0.25">
      <c r="C4702" s="52" t="s">
        <v>5867</v>
      </c>
      <c r="D4702" s="55" t="s">
        <v>473</v>
      </c>
    </row>
    <row r="4703" spans="3:4" ht="15" customHeight="1" x14ac:dyDescent="0.25">
      <c r="C4703" s="52" t="s">
        <v>5868</v>
      </c>
      <c r="D4703" s="55" t="s">
        <v>473</v>
      </c>
    </row>
    <row r="4704" spans="3:4" ht="15" customHeight="1" x14ac:dyDescent="0.25">
      <c r="C4704" s="52" t="s">
        <v>5869</v>
      </c>
      <c r="D4704" s="55" t="s">
        <v>34</v>
      </c>
    </row>
    <row r="4705" spans="3:4" ht="15" customHeight="1" x14ac:dyDescent="0.25">
      <c r="C4705" s="52" t="s">
        <v>5870</v>
      </c>
      <c r="D4705" s="55" t="s">
        <v>34</v>
      </c>
    </row>
    <row r="4706" spans="3:4" ht="15" customHeight="1" x14ac:dyDescent="0.25">
      <c r="C4706" s="52" t="s">
        <v>5871</v>
      </c>
      <c r="D4706" s="55" t="s">
        <v>5234</v>
      </c>
    </row>
    <row r="4707" spans="3:4" ht="15" customHeight="1" x14ac:dyDescent="0.25">
      <c r="C4707" s="52" t="s">
        <v>5872</v>
      </c>
      <c r="D4707" s="55" t="s">
        <v>5411</v>
      </c>
    </row>
    <row r="4708" spans="3:4" ht="15" customHeight="1" x14ac:dyDescent="0.25">
      <c r="C4708" s="52" t="s">
        <v>5873</v>
      </c>
      <c r="D4708" s="55" t="s">
        <v>5354</v>
      </c>
    </row>
    <row r="4709" spans="3:4" ht="15" customHeight="1" x14ac:dyDescent="0.25">
      <c r="C4709" s="52" t="s">
        <v>5874</v>
      </c>
      <c r="D4709" s="55" t="s">
        <v>5498</v>
      </c>
    </row>
    <row r="4710" spans="3:4" ht="15" customHeight="1" x14ac:dyDescent="0.25">
      <c r="C4710" s="52" t="s">
        <v>5875</v>
      </c>
      <c r="D4710" s="55" t="s">
        <v>5312</v>
      </c>
    </row>
    <row r="4711" spans="3:4" ht="15" customHeight="1" x14ac:dyDescent="0.25">
      <c r="C4711" s="52" t="s">
        <v>5876</v>
      </c>
      <c r="D4711" s="55" t="s">
        <v>5417</v>
      </c>
    </row>
    <row r="4712" spans="3:4" ht="15" customHeight="1" x14ac:dyDescent="0.25">
      <c r="C4712" s="52" t="s">
        <v>5877</v>
      </c>
      <c r="D4712" s="55" t="s">
        <v>5268</v>
      </c>
    </row>
    <row r="4713" spans="3:4" ht="15" customHeight="1" x14ac:dyDescent="0.25">
      <c r="C4713" s="52" t="s">
        <v>5878</v>
      </c>
      <c r="D4713" s="55" t="s">
        <v>5258</v>
      </c>
    </row>
    <row r="4714" spans="3:4" ht="15" customHeight="1" x14ac:dyDescent="0.25">
      <c r="C4714" s="52" t="s">
        <v>5879</v>
      </c>
      <c r="D4714" s="55" t="s">
        <v>5553</v>
      </c>
    </row>
    <row r="4715" spans="3:4" ht="15" customHeight="1" x14ac:dyDescent="0.25">
      <c r="C4715" s="52" t="s">
        <v>5880</v>
      </c>
      <c r="D4715" s="55" t="s">
        <v>5236</v>
      </c>
    </row>
    <row r="4716" spans="3:4" ht="15" customHeight="1" x14ac:dyDescent="0.25">
      <c r="C4716" s="52" t="s">
        <v>5881</v>
      </c>
      <c r="D4716" s="55" t="s">
        <v>5882</v>
      </c>
    </row>
    <row r="4717" spans="3:4" ht="15" customHeight="1" x14ac:dyDescent="0.25">
      <c r="C4717" s="52" t="s">
        <v>5883</v>
      </c>
      <c r="D4717" s="55" t="s">
        <v>5426</v>
      </c>
    </row>
    <row r="4718" spans="3:4" ht="15" customHeight="1" x14ac:dyDescent="0.25">
      <c r="C4718" s="52" t="s">
        <v>5884</v>
      </c>
      <c r="D4718" s="55" t="s">
        <v>5428</v>
      </c>
    </row>
    <row r="4719" spans="3:4" ht="15" customHeight="1" x14ac:dyDescent="0.25">
      <c r="C4719" s="52" t="s">
        <v>5885</v>
      </c>
      <c r="D4719" s="55" t="s">
        <v>5276</v>
      </c>
    </row>
    <row r="4720" spans="3:4" ht="15" customHeight="1" x14ac:dyDescent="0.25">
      <c r="C4720" s="52" t="s">
        <v>5886</v>
      </c>
      <c r="D4720" s="55" t="s">
        <v>5238</v>
      </c>
    </row>
    <row r="4721" spans="3:4" ht="15" customHeight="1" x14ac:dyDescent="0.25">
      <c r="C4721" s="52" t="s">
        <v>5887</v>
      </c>
      <c r="D4721" s="55" t="s">
        <v>5294</v>
      </c>
    </row>
    <row r="4722" spans="3:4" ht="15" customHeight="1" x14ac:dyDescent="0.25">
      <c r="C4722" s="52" t="s">
        <v>5888</v>
      </c>
      <c r="D4722" s="55" t="s">
        <v>5270</v>
      </c>
    </row>
    <row r="4723" spans="3:4" ht="15" customHeight="1" x14ac:dyDescent="0.25">
      <c r="C4723" s="52" t="s">
        <v>5889</v>
      </c>
      <c r="D4723" s="55" t="s">
        <v>5254</v>
      </c>
    </row>
    <row r="4724" spans="3:4" ht="15" customHeight="1" x14ac:dyDescent="0.25">
      <c r="C4724" s="52" t="s">
        <v>5890</v>
      </c>
      <c r="D4724" s="55" t="s">
        <v>5284</v>
      </c>
    </row>
    <row r="4725" spans="3:4" ht="15" customHeight="1" x14ac:dyDescent="0.25">
      <c r="C4725" s="52" t="s">
        <v>5891</v>
      </c>
      <c r="D4725" s="55" t="s">
        <v>5322</v>
      </c>
    </row>
    <row r="4726" spans="3:4" ht="15" customHeight="1" x14ac:dyDescent="0.25">
      <c r="C4726" s="52" t="s">
        <v>5892</v>
      </c>
      <c r="D4726" s="55" t="s">
        <v>5577</v>
      </c>
    </row>
    <row r="4727" spans="3:4" ht="15" customHeight="1" x14ac:dyDescent="0.25">
      <c r="C4727" s="52" t="s">
        <v>5893</v>
      </c>
      <c r="D4727" s="55" t="s">
        <v>5368</v>
      </c>
    </row>
    <row r="4728" spans="3:4" ht="15" customHeight="1" x14ac:dyDescent="0.25">
      <c r="C4728" s="52" t="s">
        <v>5894</v>
      </c>
      <c r="D4728" s="55" t="s">
        <v>5382</v>
      </c>
    </row>
    <row r="4729" spans="3:4" ht="15" customHeight="1" x14ac:dyDescent="0.25">
      <c r="C4729" s="52" t="s">
        <v>5895</v>
      </c>
      <c r="D4729" s="55" t="s">
        <v>5300</v>
      </c>
    </row>
    <row r="4730" spans="3:4" ht="15" customHeight="1" x14ac:dyDescent="0.25">
      <c r="C4730" s="52" t="s">
        <v>5896</v>
      </c>
      <c r="D4730" s="55" t="s">
        <v>5264</v>
      </c>
    </row>
    <row r="4731" spans="3:4" ht="15" customHeight="1" x14ac:dyDescent="0.25">
      <c r="C4731" s="52" t="s">
        <v>5897</v>
      </c>
      <c r="D4731" s="55" t="s">
        <v>5687</v>
      </c>
    </row>
    <row r="4732" spans="3:4" ht="15" customHeight="1" x14ac:dyDescent="0.25">
      <c r="C4732" s="52" t="s">
        <v>5898</v>
      </c>
      <c r="D4732" s="55" t="s">
        <v>5899</v>
      </c>
    </row>
    <row r="4733" spans="3:4" ht="15" customHeight="1" x14ac:dyDescent="0.25">
      <c r="C4733" s="52" t="s">
        <v>5900</v>
      </c>
      <c r="D4733" s="55" t="s">
        <v>5296</v>
      </c>
    </row>
    <row r="4734" spans="3:4" ht="15" customHeight="1" x14ac:dyDescent="0.25">
      <c r="C4734" s="52" t="s">
        <v>5901</v>
      </c>
      <c r="D4734" s="55" t="s">
        <v>5468</v>
      </c>
    </row>
    <row r="4735" spans="3:4" ht="15" customHeight="1" x14ac:dyDescent="0.25">
      <c r="C4735" s="52" t="s">
        <v>5902</v>
      </c>
      <c r="D4735" s="55" t="s">
        <v>5470</v>
      </c>
    </row>
    <row r="4736" spans="3:4" ht="15" customHeight="1" x14ac:dyDescent="0.25">
      <c r="C4736" s="52" t="s">
        <v>5903</v>
      </c>
      <c r="D4736" s="55" t="s">
        <v>5585</v>
      </c>
    </row>
    <row r="4737" spans="3:4" ht="15" customHeight="1" x14ac:dyDescent="0.25">
      <c r="C4737" s="52" t="s">
        <v>5904</v>
      </c>
      <c r="D4737" s="55" t="s">
        <v>5288</v>
      </c>
    </row>
    <row r="4738" spans="3:4" ht="15" customHeight="1" x14ac:dyDescent="0.25">
      <c r="C4738" s="52" t="s">
        <v>5905</v>
      </c>
      <c r="D4738" s="55" t="s">
        <v>5230</v>
      </c>
    </row>
    <row r="4739" spans="3:4" ht="15" customHeight="1" x14ac:dyDescent="0.25">
      <c r="C4739" s="52" t="s">
        <v>5906</v>
      </c>
      <c r="D4739" s="55" t="s">
        <v>5376</v>
      </c>
    </row>
    <row r="4740" spans="3:4" ht="15" customHeight="1" x14ac:dyDescent="0.25">
      <c r="C4740" s="52" t="s">
        <v>5907</v>
      </c>
      <c r="D4740" s="55" t="s">
        <v>5477</v>
      </c>
    </row>
    <row r="4741" spans="3:4" ht="15" customHeight="1" x14ac:dyDescent="0.25">
      <c r="C4741" s="52" t="s">
        <v>5908</v>
      </c>
      <c r="D4741" s="55" t="s">
        <v>5479</v>
      </c>
    </row>
    <row r="4742" spans="3:4" ht="15" customHeight="1" x14ac:dyDescent="0.25">
      <c r="C4742" s="52" t="s">
        <v>5909</v>
      </c>
      <c r="D4742" s="55" t="s">
        <v>5483</v>
      </c>
    </row>
    <row r="4743" spans="3:4" ht="15" customHeight="1" x14ac:dyDescent="0.25">
      <c r="C4743" s="52" t="s">
        <v>5910</v>
      </c>
      <c r="D4743" s="55" t="s">
        <v>5370</v>
      </c>
    </row>
    <row r="4744" spans="3:4" ht="15" customHeight="1" x14ac:dyDescent="0.25">
      <c r="C4744" s="52" t="s">
        <v>5911</v>
      </c>
      <c r="D4744" s="55" t="s">
        <v>5340</v>
      </c>
    </row>
    <row r="4745" spans="3:4" ht="15" customHeight="1" x14ac:dyDescent="0.25">
      <c r="C4745" s="52" t="s">
        <v>5912</v>
      </c>
      <c r="D4745" s="55" t="s">
        <v>5913</v>
      </c>
    </row>
    <row r="4746" spans="3:4" ht="15" customHeight="1" x14ac:dyDescent="0.25">
      <c r="C4746" s="52" t="s">
        <v>5914</v>
      </c>
      <c r="D4746" s="55" t="s">
        <v>5302</v>
      </c>
    </row>
    <row r="4747" spans="3:4" ht="15" customHeight="1" x14ac:dyDescent="0.25">
      <c r="C4747" s="52" t="s">
        <v>5915</v>
      </c>
      <c r="D4747" s="55" t="s">
        <v>5324</v>
      </c>
    </row>
    <row r="4748" spans="3:4" ht="15" customHeight="1" x14ac:dyDescent="0.25">
      <c r="C4748" s="52" t="s">
        <v>5916</v>
      </c>
      <c r="D4748" s="55" t="s">
        <v>5242</v>
      </c>
    </row>
    <row r="4749" spans="3:4" ht="15" customHeight="1" x14ac:dyDescent="0.25">
      <c r="C4749" s="52" t="s">
        <v>5917</v>
      </c>
      <c r="D4749" s="55" t="s">
        <v>5918</v>
      </c>
    </row>
    <row r="4750" spans="3:4" ht="15" customHeight="1" x14ac:dyDescent="0.25">
      <c r="C4750" s="52" t="s">
        <v>5919</v>
      </c>
      <c r="D4750" s="55" t="s">
        <v>5256</v>
      </c>
    </row>
    <row r="4751" spans="3:4" ht="15" customHeight="1" x14ac:dyDescent="0.25">
      <c r="C4751" s="52" t="s">
        <v>5920</v>
      </c>
      <c r="D4751" s="55" t="s">
        <v>5262</v>
      </c>
    </row>
    <row r="4752" spans="3:4" ht="15" customHeight="1" x14ac:dyDescent="0.25">
      <c r="C4752" s="52" t="s">
        <v>5921</v>
      </c>
      <c r="D4752" s="55" t="s">
        <v>5502</v>
      </c>
    </row>
    <row r="4753" spans="3:4" ht="15" customHeight="1" x14ac:dyDescent="0.25">
      <c r="C4753" s="52" t="s">
        <v>5922</v>
      </c>
      <c r="D4753" s="55" t="s">
        <v>5378</v>
      </c>
    </row>
    <row r="4754" spans="3:4" ht="15" customHeight="1" x14ac:dyDescent="0.25">
      <c r="C4754" s="52" t="s">
        <v>5923</v>
      </c>
      <c r="D4754" s="55" t="s">
        <v>5924</v>
      </c>
    </row>
    <row r="4755" spans="3:4" ht="15" customHeight="1" x14ac:dyDescent="0.25">
      <c r="C4755" s="52" t="s">
        <v>5925</v>
      </c>
      <c r="D4755" s="55" t="s">
        <v>5926</v>
      </c>
    </row>
    <row r="4756" spans="3:4" ht="15" customHeight="1" x14ac:dyDescent="0.25">
      <c r="C4756" s="52" t="s">
        <v>5927</v>
      </c>
      <c r="D4756" s="55" t="s">
        <v>5506</v>
      </c>
    </row>
    <row r="4757" spans="3:4" ht="15" customHeight="1" x14ac:dyDescent="0.25">
      <c r="C4757" s="52" t="s">
        <v>5928</v>
      </c>
      <c r="D4757" s="55" t="s">
        <v>5462</v>
      </c>
    </row>
    <row r="4758" spans="3:4" ht="15" customHeight="1" x14ac:dyDescent="0.25">
      <c r="C4758" s="52" t="s">
        <v>5929</v>
      </c>
      <c r="D4758" s="55" t="s">
        <v>5464</v>
      </c>
    </row>
    <row r="4759" spans="3:4" ht="15" customHeight="1" x14ac:dyDescent="0.25">
      <c r="C4759" s="52" t="s">
        <v>5930</v>
      </c>
      <c r="D4759" s="55" t="s">
        <v>5246</v>
      </c>
    </row>
    <row r="4760" spans="3:4" ht="15" customHeight="1" x14ac:dyDescent="0.25">
      <c r="C4760" s="52" t="s">
        <v>5931</v>
      </c>
      <c r="D4760" s="55" t="s">
        <v>5278</v>
      </c>
    </row>
    <row r="4761" spans="3:4" ht="15" customHeight="1" x14ac:dyDescent="0.25">
      <c r="C4761" s="52" t="s">
        <v>5932</v>
      </c>
      <c r="D4761" s="55" t="s">
        <v>5308</v>
      </c>
    </row>
    <row r="4762" spans="3:4" ht="15" customHeight="1" x14ac:dyDescent="0.25">
      <c r="C4762" s="52" t="s">
        <v>5933</v>
      </c>
      <c r="D4762" s="55" t="s">
        <v>5310</v>
      </c>
    </row>
    <row r="4763" spans="3:4" ht="15" customHeight="1" x14ac:dyDescent="0.25">
      <c r="C4763" s="52" t="s">
        <v>5934</v>
      </c>
      <c r="D4763" s="55" t="s">
        <v>5415</v>
      </c>
    </row>
    <row r="4764" spans="3:4" ht="15" customHeight="1" x14ac:dyDescent="0.25">
      <c r="C4764" s="52" t="s">
        <v>5935</v>
      </c>
      <c r="D4764" s="55" t="s">
        <v>5936</v>
      </c>
    </row>
    <row r="4765" spans="3:4" ht="15" customHeight="1" x14ac:dyDescent="0.25">
      <c r="C4765" s="52" t="s">
        <v>5937</v>
      </c>
      <c r="D4765" s="55" t="s">
        <v>5372</v>
      </c>
    </row>
    <row r="4766" spans="3:4" ht="15" customHeight="1" x14ac:dyDescent="0.25">
      <c r="C4766" s="52" t="s">
        <v>5938</v>
      </c>
      <c r="D4766" s="55" t="s">
        <v>5939</v>
      </c>
    </row>
    <row r="4767" spans="3:4" ht="15" customHeight="1" x14ac:dyDescent="0.25">
      <c r="C4767" s="52" t="s">
        <v>5940</v>
      </c>
      <c r="D4767" s="55" t="s">
        <v>5438</v>
      </c>
    </row>
    <row r="4768" spans="3:4" ht="15" customHeight="1" x14ac:dyDescent="0.25">
      <c r="C4768" s="52" t="s">
        <v>5941</v>
      </c>
      <c r="D4768" s="55" t="s">
        <v>5504</v>
      </c>
    </row>
    <row r="4769" spans="3:4" ht="15" customHeight="1" x14ac:dyDescent="0.25">
      <c r="C4769" s="52" t="s">
        <v>5942</v>
      </c>
      <c r="D4769" s="55" t="s">
        <v>5338</v>
      </c>
    </row>
    <row r="4770" spans="3:4" ht="15" customHeight="1" x14ac:dyDescent="0.25">
      <c r="C4770" s="52" t="s">
        <v>5943</v>
      </c>
      <c r="D4770" s="55" t="s">
        <v>5456</v>
      </c>
    </row>
    <row r="4771" spans="3:4" ht="15" customHeight="1" x14ac:dyDescent="0.25">
      <c r="C4771" s="52" t="s">
        <v>5944</v>
      </c>
      <c r="D4771" s="55" t="s">
        <v>5945</v>
      </c>
    </row>
    <row r="4772" spans="3:4" ht="15" customHeight="1" x14ac:dyDescent="0.25">
      <c r="C4772" s="52" t="s">
        <v>5946</v>
      </c>
      <c r="D4772" s="55" t="s">
        <v>5947</v>
      </c>
    </row>
    <row r="4773" spans="3:4" ht="15" customHeight="1" x14ac:dyDescent="0.25">
      <c r="C4773" s="52" t="s">
        <v>5948</v>
      </c>
      <c r="D4773" s="55" t="s">
        <v>5472</v>
      </c>
    </row>
    <row r="4774" spans="3:4" ht="15" customHeight="1" x14ac:dyDescent="0.25">
      <c r="C4774" s="52" t="s">
        <v>5949</v>
      </c>
      <c r="D4774" s="55" t="s">
        <v>5950</v>
      </c>
    </row>
    <row r="4775" spans="3:4" ht="15" customHeight="1" x14ac:dyDescent="0.25">
      <c r="C4775" s="52" t="s">
        <v>5951</v>
      </c>
      <c r="D4775" s="55" t="s">
        <v>5292</v>
      </c>
    </row>
    <row r="4776" spans="3:4" ht="15" customHeight="1" x14ac:dyDescent="0.25">
      <c r="C4776" s="52" t="s">
        <v>5952</v>
      </c>
      <c r="D4776" s="55" t="s">
        <v>5252</v>
      </c>
    </row>
    <row r="4777" spans="3:4" ht="15" customHeight="1" x14ac:dyDescent="0.25">
      <c r="C4777" s="52" t="s">
        <v>5953</v>
      </c>
      <c r="D4777" s="55" t="s">
        <v>5232</v>
      </c>
    </row>
    <row r="4778" spans="3:4" ht="15" customHeight="1" x14ac:dyDescent="0.25">
      <c r="C4778" s="52" t="s">
        <v>5954</v>
      </c>
      <c r="D4778" s="55" t="s">
        <v>5454</v>
      </c>
    </row>
    <row r="4779" spans="3:4" ht="15" customHeight="1" x14ac:dyDescent="0.25">
      <c r="C4779" s="52" t="s">
        <v>5955</v>
      </c>
      <c r="D4779" s="55" t="s">
        <v>5240</v>
      </c>
    </row>
    <row r="4780" spans="3:4" ht="15" customHeight="1" x14ac:dyDescent="0.25">
      <c r="C4780" s="52" t="s">
        <v>5956</v>
      </c>
      <c r="D4780" s="55" t="s">
        <v>5366</v>
      </c>
    </row>
    <row r="4781" spans="3:4" ht="15" customHeight="1" x14ac:dyDescent="0.25">
      <c r="C4781" s="52" t="s">
        <v>5957</v>
      </c>
      <c r="D4781" s="55" t="s">
        <v>5332</v>
      </c>
    </row>
    <row r="4782" spans="3:4" ht="15" customHeight="1" x14ac:dyDescent="0.25">
      <c r="C4782" s="52" t="s">
        <v>5958</v>
      </c>
      <c r="D4782" s="55" t="s">
        <v>5358</v>
      </c>
    </row>
    <row r="4783" spans="3:4" ht="15" customHeight="1" x14ac:dyDescent="0.25">
      <c r="C4783" s="52" t="s">
        <v>5959</v>
      </c>
      <c r="D4783" s="55" t="s">
        <v>5356</v>
      </c>
    </row>
    <row r="4784" spans="3:4" ht="15" customHeight="1" x14ac:dyDescent="0.25">
      <c r="C4784" s="52" t="s">
        <v>5960</v>
      </c>
      <c r="D4784" s="55" t="s">
        <v>5318</v>
      </c>
    </row>
    <row r="4785" spans="3:4" ht="15" customHeight="1" x14ac:dyDescent="0.25">
      <c r="C4785" s="52" t="s">
        <v>5961</v>
      </c>
      <c r="D4785" s="55" t="s">
        <v>5226</v>
      </c>
    </row>
    <row r="4786" spans="3:4" ht="15" customHeight="1" x14ac:dyDescent="0.25">
      <c r="C4786" s="52" t="s">
        <v>5962</v>
      </c>
      <c r="D4786" s="55" t="s">
        <v>5282</v>
      </c>
    </row>
    <row r="4787" spans="3:4" ht="15" customHeight="1" x14ac:dyDescent="0.25">
      <c r="C4787" s="52" t="s">
        <v>5963</v>
      </c>
      <c r="D4787" s="55" t="s">
        <v>5266</v>
      </c>
    </row>
    <row r="4788" spans="3:4" ht="15" customHeight="1" x14ac:dyDescent="0.25">
      <c r="C4788" s="52" t="s">
        <v>5964</v>
      </c>
      <c r="D4788" s="55" t="s">
        <v>5250</v>
      </c>
    </row>
    <row r="4789" spans="3:4" ht="15" customHeight="1" x14ac:dyDescent="0.25">
      <c r="C4789" s="52" t="s">
        <v>5965</v>
      </c>
      <c r="D4789" s="55" t="s">
        <v>5248</v>
      </c>
    </row>
    <row r="4790" spans="3:4" ht="15" customHeight="1" x14ac:dyDescent="0.25">
      <c r="C4790" s="52" t="s">
        <v>5966</v>
      </c>
      <c r="D4790" s="55" t="s">
        <v>458</v>
      </c>
    </row>
    <row r="4791" spans="3:4" ht="15" customHeight="1" x14ac:dyDescent="0.25">
      <c r="C4791" s="52" t="s">
        <v>5967</v>
      </c>
      <c r="D4791" s="55" t="s">
        <v>458</v>
      </c>
    </row>
    <row r="4792" spans="3:4" ht="15" customHeight="1" x14ac:dyDescent="0.25">
      <c r="C4792" s="52" t="s">
        <v>5968</v>
      </c>
      <c r="D4792" s="55" t="s">
        <v>461</v>
      </c>
    </row>
    <row r="4793" spans="3:4" ht="15" customHeight="1" x14ac:dyDescent="0.25">
      <c r="C4793" s="52" t="s">
        <v>5969</v>
      </c>
      <c r="D4793" s="55" t="s">
        <v>463</v>
      </c>
    </row>
    <row r="4794" spans="3:4" ht="15" customHeight="1" x14ac:dyDescent="0.25">
      <c r="C4794" s="52" t="s">
        <v>5970</v>
      </c>
      <c r="D4794" s="55" t="s">
        <v>465</v>
      </c>
    </row>
    <row r="4795" spans="3:4" ht="15" customHeight="1" x14ac:dyDescent="0.25">
      <c r="C4795" s="52" t="s">
        <v>5971</v>
      </c>
      <c r="D4795" s="55" t="s">
        <v>467</v>
      </c>
    </row>
    <row r="4796" spans="3:4" ht="15" customHeight="1" x14ac:dyDescent="0.25">
      <c r="C4796" s="52" t="s">
        <v>5972</v>
      </c>
      <c r="D4796" s="55" t="s">
        <v>469</v>
      </c>
    </row>
    <row r="4797" spans="3:4" ht="15" customHeight="1" x14ac:dyDescent="0.25">
      <c r="C4797" s="52" t="s">
        <v>5973</v>
      </c>
      <c r="D4797" s="55" t="s">
        <v>471</v>
      </c>
    </row>
    <row r="4798" spans="3:4" ht="15" customHeight="1" x14ac:dyDescent="0.25">
      <c r="C4798" s="52" t="s">
        <v>5974</v>
      </c>
      <c r="D4798" s="55" t="s">
        <v>473</v>
      </c>
    </row>
    <row r="4799" spans="3:4" ht="15" customHeight="1" x14ac:dyDescent="0.25">
      <c r="C4799" s="52" t="s">
        <v>5975</v>
      </c>
      <c r="D4799" s="55" t="s">
        <v>473</v>
      </c>
    </row>
    <row r="4800" spans="3:4" ht="15" customHeight="1" x14ac:dyDescent="0.25">
      <c r="C4800" s="52" t="s">
        <v>5976</v>
      </c>
      <c r="D4800" s="55" t="s">
        <v>34</v>
      </c>
    </row>
    <row r="4801" spans="3:4" ht="15" customHeight="1" x14ac:dyDescent="0.25">
      <c r="C4801" s="52" t="s">
        <v>5977</v>
      </c>
      <c r="D4801" s="55" t="s">
        <v>34</v>
      </c>
    </row>
    <row r="4802" spans="3:4" ht="15" customHeight="1" x14ac:dyDescent="0.25">
      <c r="C4802" s="52" t="s">
        <v>5978</v>
      </c>
      <c r="D4802" s="55" t="s">
        <v>5240</v>
      </c>
    </row>
    <row r="4803" spans="3:4" ht="15" customHeight="1" x14ac:dyDescent="0.25">
      <c r="C4803" s="52" t="s">
        <v>5979</v>
      </c>
      <c r="D4803" s="55" t="s">
        <v>5310</v>
      </c>
    </row>
    <row r="4804" spans="3:4" ht="15" customHeight="1" x14ac:dyDescent="0.25">
      <c r="C4804" s="52" t="s">
        <v>5980</v>
      </c>
      <c r="D4804" s="55" t="s">
        <v>5334</v>
      </c>
    </row>
    <row r="4805" spans="3:4" ht="15" customHeight="1" x14ac:dyDescent="0.25">
      <c r="C4805" s="52" t="s">
        <v>5981</v>
      </c>
      <c r="D4805" s="55" t="s">
        <v>5346</v>
      </c>
    </row>
    <row r="4806" spans="3:4" ht="15" customHeight="1" x14ac:dyDescent="0.25">
      <c r="C4806" s="52" t="s">
        <v>5982</v>
      </c>
      <c r="D4806" s="55" t="s">
        <v>5306</v>
      </c>
    </row>
    <row r="4807" spans="3:4" ht="15" customHeight="1" x14ac:dyDescent="0.25">
      <c r="C4807" s="52" t="s">
        <v>5983</v>
      </c>
      <c r="D4807" s="55" t="s">
        <v>5543</v>
      </c>
    </row>
    <row r="4808" spans="3:4" ht="15" customHeight="1" x14ac:dyDescent="0.25">
      <c r="C4808" s="52" t="s">
        <v>5984</v>
      </c>
      <c r="D4808" s="55" t="s">
        <v>5648</v>
      </c>
    </row>
    <row r="4809" spans="3:4" ht="15" customHeight="1" x14ac:dyDescent="0.25">
      <c r="C4809" s="52" t="s">
        <v>5985</v>
      </c>
      <c r="D4809" s="55" t="s">
        <v>5312</v>
      </c>
    </row>
    <row r="4810" spans="3:4" ht="15" customHeight="1" x14ac:dyDescent="0.25">
      <c r="C4810" s="52" t="s">
        <v>5986</v>
      </c>
      <c r="D4810" s="55" t="s">
        <v>5415</v>
      </c>
    </row>
    <row r="4811" spans="3:4" ht="15" customHeight="1" x14ac:dyDescent="0.25">
      <c r="C4811" s="52" t="s">
        <v>5987</v>
      </c>
      <c r="D4811" s="55" t="s">
        <v>5258</v>
      </c>
    </row>
    <row r="4812" spans="3:4" ht="15" customHeight="1" x14ac:dyDescent="0.25">
      <c r="C4812" s="52" t="s">
        <v>5988</v>
      </c>
      <c r="D4812" s="55" t="s">
        <v>5553</v>
      </c>
    </row>
    <row r="4813" spans="3:4" ht="15" customHeight="1" x14ac:dyDescent="0.25">
      <c r="C4813" s="52" t="s">
        <v>5989</v>
      </c>
      <c r="D4813" s="55" t="s">
        <v>5990</v>
      </c>
    </row>
    <row r="4814" spans="3:4" ht="15" customHeight="1" x14ac:dyDescent="0.25">
      <c r="C4814" s="52" t="s">
        <v>5991</v>
      </c>
      <c r="D4814" s="55" t="s">
        <v>5372</v>
      </c>
    </row>
    <row r="4815" spans="3:4" ht="15" customHeight="1" x14ac:dyDescent="0.25">
      <c r="C4815" s="52" t="s">
        <v>5992</v>
      </c>
      <c r="D4815" s="55" t="s">
        <v>5286</v>
      </c>
    </row>
    <row r="4816" spans="3:4" ht="15" customHeight="1" x14ac:dyDescent="0.25">
      <c r="C4816" s="52" t="s">
        <v>5993</v>
      </c>
      <c r="D4816" s="55" t="s">
        <v>5424</v>
      </c>
    </row>
    <row r="4817" spans="3:4" ht="15" customHeight="1" x14ac:dyDescent="0.25">
      <c r="C4817" s="52" t="s">
        <v>5994</v>
      </c>
      <c r="D4817" s="55" t="s">
        <v>5426</v>
      </c>
    </row>
    <row r="4818" spans="3:4" ht="15" customHeight="1" x14ac:dyDescent="0.25">
      <c r="C4818" s="52" t="s">
        <v>5995</v>
      </c>
      <c r="D4818" s="55" t="s">
        <v>5428</v>
      </c>
    </row>
    <row r="4819" spans="3:4" ht="15" customHeight="1" x14ac:dyDescent="0.25">
      <c r="C4819" s="52" t="s">
        <v>5996</v>
      </c>
      <c r="D4819" s="55" t="s">
        <v>5431</v>
      </c>
    </row>
    <row r="4820" spans="3:4" ht="15" customHeight="1" x14ac:dyDescent="0.25">
      <c r="C4820" s="52" t="s">
        <v>5997</v>
      </c>
      <c r="D4820" s="55" t="s">
        <v>5998</v>
      </c>
    </row>
    <row r="4821" spans="3:4" ht="15" customHeight="1" x14ac:dyDescent="0.25">
      <c r="C4821" s="52" t="s">
        <v>5999</v>
      </c>
      <c r="D4821" s="55" t="s">
        <v>5274</v>
      </c>
    </row>
    <row r="4822" spans="3:4" ht="15" customHeight="1" x14ac:dyDescent="0.25">
      <c r="C4822" s="52" t="s">
        <v>6000</v>
      </c>
      <c r="D4822" s="55" t="s">
        <v>5238</v>
      </c>
    </row>
    <row r="4823" spans="3:4" ht="15" customHeight="1" x14ac:dyDescent="0.25">
      <c r="C4823" s="52" t="s">
        <v>6001</v>
      </c>
      <c r="D4823" s="55" t="s">
        <v>5294</v>
      </c>
    </row>
    <row r="4824" spans="3:4" ht="15" customHeight="1" x14ac:dyDescent="0.25">
      <c r="C4824" s="52" t="s">
        <v>6002</v>
      </c>
      <c r="D4824" s="55" t="s">
        <v>5441</v>
      </c>
    </row>
    <row r="4825" spans="3:4" ht="15" customHeight="1" x14ac:dyDescent="0.25">
      <c r="C4825" s="52" t="s">
        <v>6003</v>
      </c>
      <c r="D4825" s="55" t="s">
        <v>5778</v>
      </c>
    </row>
    <row r="4826" spans="3:4" ht="15" customHeight="1" x14ac:dyDescent="0.25">
      <c r="C4826" s="52" t="s">
        <v>6004</v>
      </c>
      <c r="D4826" s="55" t="s">
        <v>5270</v>
      </c>
    </row>
    <row r="4827" spans="3:4" ht="15" customHeight="1" x14ac:dyDescent="0.25">
      <c r="C4827" s="52" t="s">
        <v>6005</v>
      </c>
      <c r="D4827" s="55" t="s">
        <v>6006</v>
      </c>
    </row>
    <row r="4828" spans="3:4" ht="15" customHeight="1" x14ac:dyDescent="0.25">
      <c r="C4828" s="52" t="s">
        <v>6007</v>
      </c>
      <c r="D4828" s="55" t="s">
        <v>5444</v>
      </c>
    </row>
    <row r="4829" spans="3:4" ht="15" customHeight="1" x14ac:dyDescent="0.25">
      <c r="C4829" s="52" t="s">
        <v>6008</v>
      </c>
      <c r="D4829" s="55" t="s">
        <v>5318</v>
      </c>
    </row>
    <row r="4830" spans="3:4" ht="15" customHeight="1" x14ac:dyDescent="0.25">
      <c r="C4830" s="52" t="s">
        <v>6009</v>
      </c>
      <c r="D4830" s="55" t="s">
        <v>5254</v>
      </c>
    </row>
    <row r="4831" spans="3:4" ht="15" customHeight="1" x14ac:dyDescent="0.25">
      <c r="C4831" s="52" t="s">
        <v>6010</v>
      </c>
      <c r="D4831" s="55" t="s">
        <v>5450</v>
      </c>
    </row>
    <row r="4832" spans="3:4" ht="15" customHeight="1" x14ac:dyDescent="0.25">
      <c r="C4832" s="52" t="s">
        <v>6011</v>
      </c>
      <c r="D4832" s="55" t="s">
        <v>5452</v>
      </c>
    </row>
    <row r="4833" spans="3:4" ht="15" customHeight="1" x14ac:dyDescent="0.25">
      <c r="C4833" s="52" t="s">
        <v>6012</v>
      </c>
      <c r="D4833" s="55" t="s">
        <v>5282</v>
      </c>
    </row>
    <row r="4834" spans="3:4" ht="15" customHeight="1" x14ac:dyDescent="0.25">
      <c r="C4834" s="52" t="s">
        <v>6013</v>
      </c>
      <c r="D4834" s="55" t="s">
        <v>5360</v>
      </c>
    </row>
    <row r="4835" spans="3:4" ht="15" customHeight="1" x14ac:dyDescent="0.25">
      <c r="C4835" s="52" t="s">
        <v>6014</v>
      </c>
      <c r="D4835" s="55" t="s">
        <v>5368</v>
      </c>
    </row>
    <row r="4836" spans="3:4" ht="15" customHeight="1" x14ac:dyDescent="0.25">
      <c r="C4836" s="52" t="s">
        <v>6015</v>
      </c>
      <c r="D4836" s="55" t="s">
        <v>5300</v>
      </c>
    </row>
    <row r="4837" spans="3:4" ht="15" customHeight="1" x14ac:dyDescent="0.25">
      <c r="C4837" s="52" t="s">
        <v>6016</v>
      </c>
      <c r="D4837" s="55" t="s">
        <v>5264</v>
      </c>
    </row>
    <row r="4838" spans="3:4" ht="15" customHeight="1" x14ac:dyDescent="0.25">
      <c r="C4838" s="52" t="s">
        <v>6017</v>
      </c>
      <c r="D4838" s="55" t="s">
        <v>5468</v>
      </c>
    </row>
    <row r="4839" spans="3:4" ht="15" customHeight="1" x14ac:dyDescent="0.25">
      <c r="C4839" s="52" t="s">
        <v>6018</v>
      </c>
      <c r="D4839" s="55" t="s">
        <v>5288</v>
      </c>
    </row>
    <row r="4840" spans="3:4" ht="15" customHeight="1" x14ac:dyDescent="0.25">
      <c r="C4840" s="52" t="s">
        <v>6019</v>
      </c>
      <c r="D4840" s="55" t="s">
        <v>5695</v>
      </c>
    </row>
    <row r="4841" spans="3:4" ht="15" customHeight="1" x14ac:dyDescent="0.25">
      <c r="C4841" s="52" t="s">
        <v>6020</v>
      </c>
      <c r="D4841" s="55" t="s">
        <v>6021</v>
      </c>
    </row>
    <row r="4842" spans="3:4" ht="15" customHeight="1" x14ac:dyDescent="0.25">
      <c r="C4842" s="52" t="s">
        <v>6022</v>
      </c>
      <c r="D4842" s="55" t="s">
        <v>5266</v>
      </c>
    </row>
    <row r="4843" spans="3:4" ht="15" customHeight="1" x14ac:dyDescent="0.25">
      <c r="C4843" s="52" t="s">
        <v>6023</v>
      </c>
      <c r="D4843" s="55" t="s">
        <v>5302</v>
      </c>
    </row>
    <row r="4844" spans="3:4" ht="15" customHeight="1" x14ac:dyDescent="0.25">
      <c r="C4844" s="52" t="s">
        <v>6024</v>
      </c>
      <c r="D4844" s="55" t="s">
        <v>5250</v>
      </c>
    </row>
    <row r="4845" spans="3:4" ht="15" customHeight="1" x14ac:dyDescent="0.25">
      <c r="C4845" s="52" t="s">
        <v>6025</v>
      </c>
      <c r="D4845" s="55" t="s">
        <v>5292</v>
      </c>
    </row>
    <row r="4846" spans="3:4" ht="15" customHeight="1" x14ac:dyDescent="0.25">
      <c r="C4846" s="52" t="s">
        <v>6026</v>
      </c>
      <c r="D4846" s="55" t="s">
        <v>5242</v>
      </c>
    </row>
    <row r="4847" spans="3:4" ht="15" customHeight="1" x14ac:dyDescent="0.25">
      <c r="C4847" s="52" t="s">
        <v>6027</v>
      </c>
      <c r="D4847" s="55" t="s">
        <v>5320</v>
      </c>
    </row>
    <row r="4848" spans="3:4" ht="15" customHeight="1" x14ac:dyDescent="0.25">
      <c r="C4848" s="52" t="s">
        <v>6028</v>
      </c>
      <c r="D4848" s="55" t="s">
        <v>5709</v>
      </c>
    </row>
    <row r="4849" spans="3:4" ht="15" customHeight="1" x14ac:dyDescent="0.25">
      <c r="C4849" s="52" t="s">
        <v>6029</v>
      </c>
      <c r="D4849" s="55" t="s">
        <v>5256</v>
      </c>
    </row>
    <row r="4850" spans="3:4" ht="15" customHeight="1" x14ac:dyDescent="0.25">
      <c r="C4850" s="52" t="s">
        <v>6030</v>
      </c>
      <c r="D4850" s="55" t="s">
        <v>5232</v>
      </c>
    </row>
    <row r="4851" spans="3:4" ht="15" customHeight="1" x14ac:dyDescent="0.25">
      <c r="C4851" s="52" t="s">
        <v>6031</v>
      </c>
      <c r="D4851" s="55" t="s">
        <v>5330</v>
      </c>
    </row>
    <row r="4852" spans="3:4" ht="15" customHeight="1" x14ac:dyDescent="0.25">
      <c r="C4852" s="52" t="s">
        <v>6032</v>
      </c>
      <c r="D4852" s="55" t="s">
        <v>5304</v>
      </c>
    </row>
    <row r="4853" spans="3:4" ht="15" customHeight="1" x14ac:dyDescent="0.25">
      <c r="C4853" s="52" t="s">
        <v>6033</v>
      </c>
      <c r="D4853" s="55" t="s">
        <v>5262</v>
      </c>
    </row>
    <row r="4854" spans="3:4" ht="15" customHeight="1" x14ac:dyDescent="0.25">
      <c r="C4854" s="52" t="s">
        <v>6034</v>
      </c>
      <c r="D4854" s="55" t="s">
        <v>5252</v>
      </c>
    </row>
    <row r="4855" spans="3:4" ht="15" customHeight="1" x14ac:dyDescent="0.25">
      <c r="C4855" s="52" t="s">
        <v>6035</v>
      </c>
      <c r="D4855" s="55" t="s">
        <v>5609</v>
      </c>
    </row>
    <row r="4856" spans="3:4" ht="15" customHeight="1" x14ac:dyDescent="0.25">
      <c r="C4856" s="52" t="s">
        <v>6036</v>
      </c>
      <c r="D4856" s="55" t="s">
        <v>6037</v>
      </c>
    </row>
    <row r="4857" spans="3:4" ht="15" customHeight="1" x14ac:dyDescent="0.25">
      <c r="C4857" s="52" t="s">
        <v>6038</v>
      </c>
      <c r="D4857" s="55" t="s">
        <v>6039</v>
      </c>
    </row>
    <row r="4858" spans="3:4" ht="15" customHeight="1" x14ac:dyDescent="0.25">
      <c r="C4858" s="52" t="s">
        <v>6040</v>
      </c>
      <c r="D4858" s="55" t="s">
        <v>6041</v>
      </c>
    </row>
    <row r="4859" spans="3:4" ht="15" customHeight="1" x14ac:dyDescent="0.25">
      <c r="C4859" s="52" t="s">
        <v>6042</v>
      </c>
      <c r="D4859" s="55" t="s">
        <v>5390</v>
      </c>
    </row>
    <row r="4860" spans="3:4" ht="15" customHeight="1" x14ac:dyDescent="0.25">
      <c r="C4860" s="52" t="s">
        <v>6043</v>
      </c>
      <c r="D4860" s="55" t="s">
        <v>6044</v>
      </c>
    </row>
    <row r="4861" spans="3:4" ht="15" customHeight="1" x14ac:dyDescent="0.25">
      <c r="C4861" s="52" t="s">
        <v>6045</v>
      </c>
      <c r="D4861" s="55" t="s">
        <v>5502</v>
      </c>
    </row>
    <row r="4862" spans="3:4" ht="15" customHeight="1" x14ac:dyDescent="0.25">
      <c r="C4862" s="52" t="s">
        <v>6046</v>
      </c>
      <c r="D4862" s="55" t="s">
        <v>6047</v>
      </c>
    </row>
    <row r="4863" spans="3:4" ht="15" customHeight="1" x14ac:dyDescent="0.25">
      <c r="C4863" s="52" t="s">
        <v>6048</v>
      </c>
      <c r="D4863" s="55" t="s">
        <v>6049</v>
      </c>
    </row>
    <row r="4864" spans="3:4" ht="15" customHeight="1" x14ac:dyDescent="0.25">
      <c r="C4864" s="52" t="s">
        <v>6050</v>
      </c>
      <c r="D4864" s="55" t="s">
        <v>5833</v>
      </c>
    </row>
    <row r="4865" spans="3:4" ht="15" customHeight="1" x14ac:dyDescent="0.25">
      <c r="C4865" s="52" t="s">
        <v>6051</v>
      </c>
      <c r="D4865" s="55" t="s">
        <v>6052</v>
      </c>
    </row>
    <row r="4866" spans="3:4" ht="15" customHeight="1" x14ac:dyDescent="0.25">
      <c r="C4866" s="52" t="s">
        <v>6053</v>
      </c>
      <c r="D4866" s="55" t="s">
        <v>5735</v>
      </c>
    </row>
    <row r="4867" spans="3:4" ht="15" customHeight="1" x14ac:dyDescent="0.25">
      <c r="C4867" s="52" t="s">
        <v>6054</v>
      </c>
      <c r="D4867" s="55" t="s">
        <v>6055</v>
      </c>
    </row>
    <row r="4868" spans="3:4" ht="15" customHeight="1" x14ac:dyDescent="0.25">
      <c r="C4868" s="52" t="s">
        <v>6056</v>
      </c>
      <c r="D4868" s="55" t="s">
        <v>6057</v>
      </c>
    </row>
    <row r="4869" spans="3:4" ht="15" customHeight="1" x14ac:dyDescent="0.25">
      <c r="C4869" s="52" t="s">
        <v>6058</v>
      </c>
      <c r="D4869" s="55" t="s">
        <v>6059</v>
      </c>
    </row>
    <row r="4870" spans="3:4" ht="15" customHeight="1" x14ac:dyDescent="0.25">
      <c r="C4870" s="52" t="s">
        <v>6060</v>
      </c>
      <c r="D4870" s="55" t="s">
        <v>6061</v>
      </c>
    </row>
    <row r="4871" spans="3:4" ht="15" customHeight="1" x14ac:dyDescent="0.25">
      <c r="C4871" s="52" t="s">
        <v>6062</v>
      </c>
      <c r="D4871" s="55" t="s">
        <v>6063</v>
      </c>
    </row>
    <row r="4872" spans="3:4" ht="15" customHeight="1" x14ac:dyDescent="0.25">
      <c r="C4872" s="52" t="s">
        <v>6064</v>
      </c>
      <c r="D4872" s="55" t="s">
        <v>5618</v>
      </c>
    </row>
    <row r="4873" spans="3:4" ht="15" customHeight="1" x14ac:dyDescent="0.25">
      <c r="C4873" s="52" t="s">
        <v>6065</v>
      </c>
      <c r="D4873" s="55" t="s">
        <v>6066</v>
      </c>
    </row>
    <row r="4874" spans="3:4" ht="15" customHeight="1" x14ac:dyDescent="0.25">
      <c r="C4874" s="52" t="s">
        <v>6067</v>
      </c>
      <c r="D4874" s="56" t="s">
        <v>5926</v>
      </c>
    </row>
    <row r="4875" spans="3:4" ht="15" customHeight="1" x14ac:dyDescent="0.25">
      <c r="C4875" s="52" t="s">
        <v>6068</v>
      </c>
      <c r="D4875" s="56" t="s">
        <v>6069</v>
      </c>
    </row>
    <row r="4876" spans="3:4" ht="15" customHeight="1" x14ac:dyDescent="0.25">
      <c r="C4876" s="52" t="s">
        <v>6070</v>
      </c>
      <c r="D4876" s="56" t="s">
        <v>5847</v>
      </c>
    </row>
    <row r="4877" spans="3:4" ht="15" customHeight="1" x14ac:dyDescent="0.25">
      <c r="C4877" s="52" t="s">
        <v>6071</v>
      </c>
      <c r="D4877" s="56" t="s">
        <v>6072</v>
      </c>
    </row>
    <row r="4878" spans="3:4" ht="15" customHeight="1" x14ac:dyDescent="0.25">
      <c r="C4878" s="52" t="s">
        <v>6073</v>
      </c>
      <c r="D4878" s="56" t="s">
        <v>6074</v>
      </c>
    </row>
    <row r="4879" spans="3:4" ht="15" customHeight="1" x14ac:dyDescent="0.25">
      <c r="C4879" s="52" t="s">
        <v>6075</v>
      </c>
      <c r="D4879" s="56" t="s">
        <v>5332</v>
      </c>
    </row>
    <row r="4880" spans="3:4" ht="15" customHeight="1" x14ac:dyDescent="0.25">
      <c r="C4880" s="52" t="s">
        <v>6076</v>
      </c>
      <c r="D4880" s="56" t="s">
        <v>5246</v>
      </c>
    </row>
    <row r="4881" spans="3:4" ht="15" customHeight="1" x14ac:dyDescent="0.25">
      <c r="C4881" s="52" t="s">
        <v>6077</v>
      </c>
      <c r="D4881" s="56" t="s">
        <v>6078</v>
      </c>
    </row>
    <row r="4882" spans="3:4" ht="15" customHeight="1" x14ac:dyDescent="0.25">
      <c r="C4882" s="52" t="s">
        <v>6079</v>
      </c>
      <c r="D4882" s="56" t="s">
        <v>5278</v>
      </c>
    </row>
    <row r="4883" spans="3:4" ht="15" customHeight="1" x14ac:dyDescent="0.25">
      <c r="C4883" s="52" t="s">
        <v>6080</v>
      </c>
      <c r="D4883" s="56" t="s">
        <v>6081</v>
      </c>
    </row>
    <row r="4884" spans="3:4" ht="15" customHeight="1" x14ac:dyDescent="0.25">
      <c r="C4884" s="52" t="s">
        <v>6082</v>
      </c>
      <c r="D4884" s="56" t="s">
        <v>5308</v>
      </c>
    </row>
    <row r="4885" spans="3:4" ht="15" customHeight="1" x14ac:dyDescent="0.25">
      <c r="C4885" s="52" t="s">
        <v>6083</v>
      </c>
      <c r="D4885" s="56" t="s">
        <v>5517</v>
      </c>
    </row>
    <row r="4886" spans="3:4" ht="15" customHeight="1" x14ac:dyDescent="0.25">
      <c r="C4886" s="52" t="s">
        <v>6084</v>
      </c>
      <c r="D4886" s="56" t="s">
        <v>458</v>
      </c>
    </row>
    <row r="4887" spans="3:4" ht="15" customHeight="1" x14ac:dyDescent="0.25">
      <c r="C4887" s="52" t="s">
        <v>6085</v>
      </c>
      <c r="D4887" s="56" t="s">
        <v>458</v>
      </c>
    </row>
    <row r="4888" spans="3:4" ht="15" customHeight="1" x14ac:dyDescent="0.25">
      <c r="C4888" s="52" t="s">
        <v>6086</v>
      </c>
      <c r="D4888" s="56" t="s">
        <v>461</v>
      </c>
    </row>
    <row r="4889" spans="3:4" ht="15" customHeight="1" x14ac:dyDescent="0.25">
      <c r="C4889" s="52" t="s">
        <v>6087</v>
      </c>
      <c r="D4889" s="56" t="s">
        <v>463</v>
      </c>
    </row>
    <row r="4890" spans="3:4" ht="15" customHeight="1" x14ac:dyDescent="0.25">
      <c r="C4890" s="52" t="s">
        <v>6088</v>
      </c>
      <c r="D4890" s="56" t="s">
        <v>465</v>
      </c>
    </row>
    <row r="4891" spans="3:4" ht="15" customHeight="1" x14ac:dyDescent="0.25">
      <c r="C4891" s="52" t="s">
        <v>6089</v>
      </c>
      <c r="D4891" s="56" t="s">
        <v>467</v>
      </c>
    </row>
    <row r="4892" spans="3:4" ht="15" customHeight="1" x14ac:dyDescent="0.25">
      <c r="C4892" s="52" t="s">
        <v>6090</v>
      </c>
      <c r="D4892" s="56" t="s">
        <v>469</v>
      </c>
    </row>
    <row r="4893" spans="3:4" ht="15" customHeight="1" x14ac:dyDescent="0.25">
      <c r="C4893" s="52" t="s">
        <v>6091</v>
      </c>
      <c r="D4893" s="56" t="s">
        <v>471</v>
      </c>
    </row>
    <row r="4894" spans="3:4" ht="15" customHeight="1" x14ac:dyDescent="0.25">
      <c r="C4894" s="52" t="s">
        <v>6092</v>
      </c>
      <c r="D4894" s="56" t="s">
        <v>473</v>
      </c>
    </row>
    <row r="4895" spans="3:4" ht="15" customHeight="1" x14ac:dyDescent="0.25">
      <c r="C4895" s="52" t="s">
        <v>6093</v>
      </c>
      <c r="D4895" s="56" t="s">
        <v>473</v>
      </c>
    </row>
    <row r="4896" spans="3:4" ht="15" customHeight="1" x14ac:dyDescent="0.25">
      <c r="C4896" s="52" t="s">
        <v>6094</v>
      </c>
      <c r="D4896" s="56" t="s">
        <v>34</v>
      </c>
    </row>
    <row r="4897" spans="3:4" ht="15" customHeight="1" x14ac:dyDescent="0.25">
      <c r="C4897" s="52" t="s">
        <v>6095</v>
      </c>
      <c r="D4897" s="56" t="s">
        <v>34</v>
      </c>
    </row>
    <row r="4898" spans="3:4" ht="15" customHeight="1" x14ac:dyDescent="0.25">
      <c r="C4898" s="52" t="s">
        <v>6096</v>
      </c>
      <c r="D4898" s="56" t="s">
        <v>5234</v>
      </c>
    </row>
    <row r="4899" spans="3:4" ht="15" customHeight="1" x14ac:dyDescent="0.25">
      <c r="C4899" s="52" t="s">
        <v>6097</v>
      </c>
      <c r="D4899" s="56" t="s">
        <v>5240</v>
      </c>
    </row>
    <row r="4900" spans="3:4" ht="15" customHeight="1" x14ac:dyDescent="0.25">
      <c r="C4900" s="52" t="s">
        <v>6098</v>
      </c>
      <c r="D4900" s="56" t="s">
        <v>5543</v>
      </c>
    </row>
    <row r="4901" spans="3:4" ht="15" customHeight="1" x14ac:dyDescent="0.25">
      <c r="C4901" s="52" t="s">
        <v>6099</v>
      </c>
      <c r="D4901" s="56" t="s">
        <v>5312</v>
      </c>
    </row>
    <row r="4902" spans="3:4" ht="15" customHeight="1" x14ac:dyDescent="0.25">
      <c r="C4902" s="52" t="s">
        <v>6100</v>
      </c>
      <c r="D4902" s="56" t="s">
        <v>6101</v>
      </c>
    </row>
    <row r="4903" spans="3:4" ht="15" customHeight="1" x14ac:dyDescent="0.25">
      <c r="C4903" s="52" t="s">
        <v>6102</v>
      </c>
      <c r="D4903" s="56" t="s">
        <v>5415</v>
      </c>
    </row>
    <row r="4904" spans="3:4" ht="15" customHeight="1" x14ac:dyDescent="0.25">
      <c r="C4904" s="52" t="s">
        <v>6103</v>
      </c>
      <c r="D4904" s="56" t="s">
        <v>5936</v>
      </c>
    </row>
    <row r="4905" spans="3:4" ht="15" customHeight="1" x14ac:dyDescent="0.25">
      <c r="C4905" s="52" t="s">
        <v>6104</v>
      </c>
      <c r="D4905" s="56" t="s">
        <v>5417</v>
      </c>
    </row>
    <row r="4906" spans="3:4" ht="15" customHeight="1" x14ac:dyDescent="0.25">
      <c r="C4906" s="52" t="s">
        <v>6105</v>
      </c>
      <c r="D4906" s="56" t="s">
        <v>5258</v>
      </c>
    </row>
    <row r="4907" spans="3:4" ht="15" customHeight="1" x14ac:dyDescent="0.25">
      <c r="C4907" s="52" t="s">
        <v>6106</v>
      </c>
      <c r="D4907" s="56" t="s">
        <v>5362</v>
      </c>
    </row>
    <row r="4908" spans="3:4" ht="15" customHeight="1" x14ac:dyDescent="0.25">
      <c r="C4908" s="52" t="s">
        <v>6107</v>
      </c>
      <c r="D4908" s="56" t="s">
        <v>5553</v>
      </c>
    </row>
    <row r="4909" spans="3:4" ht="15" customHeight="1" x14ac:dyDescent="0.25">
      <c r="C4909" s="52" t="s">
        <v>6108</v>
      </c>
      <c r="D4909" s="56" t="s">
        <v>5372</v>
      </c>
    </row>
    <row r="4910" spans="3:4" ht="15" customHeight="1" x14ac:dyDescent="0.25">
      <c r="C4910" s="52" t="s">
        <v>6109</v>
      </c>
      <c r="D4910" s="56" t="s">
        <v>5654</v>
      </c>
    </row>
    <row r="4911" spans="3:4" ht="15" customHeight="1" x14ac:dyDescent="0.25">
      <c r="C4911" s="52" t="s">
        <v>6110</v>
      </c>
      <c r="D4911" s="56" t="s">
        <v>5286</v>
      </c>
    </row>
    <row r="4912" spans="3:4" ht="15" customHeight="1" x14ac:dyDescent="0.25">
      <c r="C4912" s="52" t="s">
        <v>6111</v>
      </c>
      <c r="D4912" s="56" t="s">
        <v>5939</v>
      </c>
    </row>
    <row r="4913" spans="3:4" ht="15" customHeight="1" x14ac:dyDescent="0.25">
      <c r="C4913" s="52" t="s">
        <v>6112</v>
      </c>
      <c r="D4913" s="56" t="s">
        <v>5424</v>
      </c>
    </row>
    <row r="4914" spans="3:4" ht="15" customHeight="1" x14ac:dyDescent="0.25">
      <c r="C4914" s="52" t="s">
        <v>6113</v>
      </c>
      <c r="D4914" s="56" t="s">
        <v>5882</v>
      </c>
    </row>
    <row r="4915" spans="3:4" ht="15" customHeight="1" x14ac:dyDescent="0.25">
      <c r="C4915" s="52" t="s">
        <v>6114</v>
      </c>
      <c r="D4915" s="56" t="s">
        <v>5426</v>
      </c>
    </row>
    <row r="4916" spans="3:4" ht="15" customHeight="1" x14ac:dyDescent="0.25">
      <c r="C4916" s="52" t="s">
        <v>6115</v>
      </c>
      <c r="D4916" s="56" t="s">
        <v>5386</v>
      </c>
    </row>
    <row r="4917" spans="3:4" ht="15" customHeight="1" x14ac:dyDescent="0.25">
      <c r="C4917" s="52" t="s">
        <v>6116</v>
      </c>
      <c r="D4917" s="56" t="s">
        <v>5431</v>
      </c>
    </row>
    <row r="4918" spans="3:4" ht="15" customHeight="1" x14ac:dyDescent="0.25">
      <c r="C4918" s="52" t="s">
        <v>6117</v>
      </c>
      <c r="D4918" s="56" t="s">
        <v>5276</v>
      </c>
    </row>
    <row r="4919" spans="3:4" ht="15" customHeight="1" x14ac:dyDescent="0.25">
      <c r="C4919" s="52" t="s">
        <v>6118</v>
      </c>
      <c r="D4919" s="56" t="s">
        <v>5228</v>
      </c>
    </row>
    <row r="4920" spans="3:4" ht="15" customHeight="1" x14ac:dyDescent="0.25">
      <c r="C4920" s="52" t="s">
        <v>6119</v>
      </c>
      <c r="D4920" s="56" t="s">
        <v>5224</v>
      </c>
    </row>
    <row r="4921" spans="3:4" ht="15" customHeight="1" x14ac:dyDescent="0.25">
      <c r="C4921" s="52" t="s">
        <v>6120</v>
      </c>
      <c r="D4921" s="56" t="s">
        <v>5260</v>
      </c>
    </row>
    <row r="4922" spans="3:4" ht="15" customHeight="1" x14ac:dyDescent="0.25">
      <c r="C4922" s="52" t="s">
        <v>6121</v>
      </c>
      <c r="D4922" s="56" t="s">
        <v>5294</v>
      </c>
    </row>
    <row r="4923" spans="3:4" ht="15" customHeight="1" x14ac:dyDescent="0.25">
      <c r="C4923" s="52" t="s">
        <v>6122</v>
      </c>
      <c r="D4923" s="56" t="s">
        <v>5441</v>
      </c>
    </row>
    <row r="4924" spans="3:4" ht="15" customHeight="1" x14ac:dyDescent="0.25">
      <c r="C4924" s="52" t="s">
        <v>6123</v>
      </c>
      <c r="D4924" s="56" t="s">
        <v>5270</v>
      </c>
    </row>
    <row r="4925" spans="3:4" ht="15" customHeight="1" x14ac:dyDescent="0.25">
      <c r="C4925" s="52" t="s">
        <v>6124</v>
      </c>
      <c r="D4925" s="56" t="s">
        <v>6125</v>
      </c>
    </row>
    <row r="4926" spans="3:4" ht="15" customHeight="1" x14ac:dyDescent="0.25">
      <c r="C4926" s="52" t="s">
        <v>6126</v>
      </c>
      <c r="D4926" s="56" t="s">
        <v>5318</v>
      </c>
    </row>
    <row r="4927" spans="3:4" ht="15" customHeight="1" x14ac:dyDescent="0.25">
      <c r="C4927" s="52" t="s">
        <v>6127</v>
      </c>
      <c r="D4927" s="56" t="s">
        <v>5226</v>
      </c>
    </row>
    <row r="4928" spans="3:4" ht="15" customHeight="1" x14ac:dyDescent="0.25">
      <c r="C4928" s="52" t="s">
        <v>6128</v>
      </c>
      <c r="D4928" s="56" t="s">
        <v>5254</v>
      </c>
    </row>
    <row r="4929" spans="3:4" ht="15" customHeight="1" x14ac:dyDescent="0.25">
      <c r="C4929" s="52" t="s">
        <v>6129</v>
      </c>
      <c r="D4929" s="56" t="s">
        <v>5338</v>
      </c>
    </row>
    <row r="4930" spans="3:4" ht="15" customHeight="1" x14ac:dyDescent="0.25">
      <c r="C4930" s="52" t="s">
        <v>6130</v>
      </c>
      <c r="D4930" s="56" t="s">
        <v>5380</v>
      </c>
    </row>
    <row r="4931" spans="3:4" ht="15" customHeight="1" x14ac:dyDescent="0.25">
      <c r="C4931" s="52" t="s">
        <v>6131</v>
      </c>
      <c r="D4931" s="56" t="s">
        <v>5454</v>
      </c>
    </row>
    <row r="4932" spans="3:4" ht="15" customHeight="1" x14ac:dyDescent="0.25">
      <c r="C4932" s="52" t="s">
        <v>6132</v>
      </c>
      <c r="D4932" s="56" t="s">
        <v>5456</v>
      </c>
    </row>
    <row r="4933" spans="3:4" ht="15" customHeight="1" x14ac:dyDescent="0.25">
      <c r="C4933" s="52" t="s">
        <v>6133</v>
      </c>
      <c r="D4933" s="56" t="s">
        <v>5374</v>
      </c>
    </row>
    <row r="4934" spans="3:4" ht="15" customHeight="1" x14ac:dyDescent="0.25">
      <c r="C4934" s="52" t="s">
        <v>6134</v>
      </c>
      <c r="D4934" s="56" t="s">
        <v>5328</v>
      </c>
    </row>
    <row r="4935" spans="3:4" ht="15" customHeight="1" x14ac:dyDescent="0.25">
      <c r="C4935" s="52" t="s">
        <v>6135</v>
      </c>
      <c r="D4935" s="56" t="s">
        <v>5322</v>
      </c>
    </row>
    <row r="4936" spans="3:4" ht="15" customHeight="1" x14ac:dyDescent="0.25">
      <c r="C4936" s="52" t="s">
        <v>6136</v>
      </c>
      <c r="D4936" s="56" t="s">
        <v>6137</v>
      </c>
    </row>
    <row r="4937" spans="3:4" ht="15" customHeight="1" x14ac:dyDescent="0.25">
      <c r="C4937" s="52" t="s">
        <v>6138</v>
      </c>
      <c r="D4937" s="56" t="s">
        <v>5282</v>
      </c>
    </row>
    <row r="4938" spans="3:4" ht="15" customHeight="1" x14ac:dyDescent="0.25">
      <c r="C4938" s="52" t="s">
        <v>6139</v>
      </c>
      <c r="D4938" s="56" t="s">
        <v>5300</v>
      </c>
    </row>
    <row r="4939" spans="3:4" ht="15" customHeight="1" x14ac:dyDescent="0.25">
      <c r="C4939" s="52" t="s">
        <v>6140</v>
      </c>
      <c r="D4939" s="56" t="s">
        <v>5264</v>
      </c>
    </row>
    <row r="4940" spans="3:4" ht="15" customHeight="1" x14ac:dyDescent="0.25">
      <c r="C4940" s="52" t="s">
        <v>6141</v>
      </c>
      <c r="D4940" s="56" t="s">
        <v>5687</v>
      </c>
    </row>
    <row r="4941" spans="3:4" ht="15" customHeight="1" x14ac:dyDescent="0.25">
      <c r="C4941" s="52" t="s">
        <v>6142</v>
      </c>
      <c r="D4941" s="56" t="s">
        <v>5296</v>
      </c>
    </row>
    <row r="4942" spans="3:4" ht="15" customHeight="1" x14ac:dyDescent="0.25">
      <c r="C4942" s="52" t="s">
        <v>6143</v>
      </c>
      <c r="D4942" s="56" t="s">
        <v>5468</v>
      </c>
    </row>
    <row r="4943" spans="3:4" ht="15" customHeight="1" x14ac:dyDescent="0.25">
      <c r="C4943" s="52" t="s">
        <v>6144</v>
      </c>
      <c r="D4943" s="56" t="s">
        <v>5288</v>
      </c>
    </row>
    <row r="4944" spans="3:4" ht="15" customHeight="1" x14ac:dyDescent="0.25">
      <c r="C4944" s="52" t="s">
        <v>6145</v>
      </c>
      <c r="D4944" s="56" t="s">
        <v>5230</v>
      </c>
    </row>
    <row r="4945" spans="3:4" ht="15" customHeight="1" x14ac:dyDescent="0.25">
      <c r="C4945" s="52" t="s">
        <v>6146</v>
      </c>
      <c r="D4945" s="56" t="s">
        <v>5376</v>
      </c>
    </row>
    <row r="4946" spans="3:4" ht="15" customHeight="1" x14ac:dyDescent="0.25">
      <c r="C4946" s="52" t="s">
        <v>6147</v>
      </c>
      <c r="D4946" s="56" t="s">
        <v>6148</v>
      </c>
    </row>
    <row r="4947" spans="3:4" ht="15" customHeight="1" x14ac:dyDescent="0.25">
      <c r="C4947" s="52" t="s">
        <v>6149</v>
      </c>
      <c r="D4947" s="56" t="s">
        <v>6150</v>
      </c>
    </row>
    <row r="4948" spans="3:4" ht="15" customHeight="1" x14ac:dyDescent="0.25">
      <c r="C4948" s="52" t="s">
        <v>6151</v>
      </c>
      <c r="D4948" s="56" t="s">
        <v>5481</v>
      </c>
    </row>
    <row r="4949" spans="3:4" ht="15" customHeight="1" x14ac:dyDescent="0.25">
      <c r="C4949" s="52" t="s">
        <v>6152</v>
      </c>
      <c r="D4949" s="56" t="s">
        <v>5483</v>
      </c>
    </row>
    <row r="4950" spans="3:4" ht="15" customHeight="1" x14ac:dyDescent="0.25">
      <c r="C4950" s="52" t="s">
        <v>6153</v>
      </c>
      <c r="D4950" s="56" t="s">
        <v>5370</v>
      </c>
    </row>
    <row r="4951" spans="3:4" ht="15" customHeight="1" x14ac:dyDescent="0.25">
      <c r="C4951" s="52" t="s">
        <v>6154</v>
      </c>
      <c r="D4951" s="56" t="s">
        <v>5340</v>
      </c>
    </row>
    <row r="4952" spans="3:4" ht="15" customHeight="1" x14ac:dyDescent="0.25">
      <c r="C4952" s="52" t="s">
        <v>6155</v>
      </c>
      <c r="D4952" s="56" t="s">
        <v>5302</v>
      </c>
    </row>
    <row r="4953" spans="3:4" ht="15" customHeight="1" x14ac:dyDescent="0.25">
      <c r="C4953" s="52" t="s">
        <v>6156</v>
      </c>
      <c r="D4953" s="56" t="s">
        <v>5326</v>
      </c>
    </row>
    <row r="4954" spans="3:4" ht="15" customHeight="1" x14ac:dyDescent="0.25">
      <c r="C4954" s="52" t="s">
        <v>6157</v>
      </c>
      <c r="D4954" s="56" t="s">
        <v>5250</v>
      </c>
    </row>
    <row r="4955" spans="3:4" ht="15" customHeight="1" x14ac:dyDescent="0.25">
      <c r="C4955" s="52" t="s">
        <v>6158</v>
      </c>
      <c r="D4955" s="56" t="s">
        <v>5324</v>
      </c>
    </row>
    <row r="4956" spans="3:4" ht="15" customHeight="1" x14ac:dyDescent="0.25">
      <c r="C4956" s="52" t="s">
        <v>6159</v>
      </c>
      <c r="D4956" s="56" t="s">
        <v>5248</v>
      </c>
    </row>
    <row r="4957" spans="3:4" ht="15" customHeight="1" x14ac:dyDescent="0.25">
      <c r="C4957" s="52" t="s">
        <v>6160</v>
      </c>
      <c r="D4957" s="56" t="s">
        <v>5242</v>
      </c>
    </row>
    <row r="4958" spans="3:4" ht="15" customHeight="1" x14ac:dyDescent="0.25">
      <c r="C4958" s="52" t="s">
        <v>6161</v>
      </c>
      <c r="D4958" s="55" t="s">
        <v>5290</v>
      </c>
    </row>
    <row r="4959" spans="3:4" ht="15" customHeight="1" x14ac:dyDescent="0.25">
      <c r="C4959" s="52" t="s">
        <v>6162</v>
      </c>
      <c r="D4959" s="55" t="s">
        <v>5918</v>
      </c>
    </row>
    <row r="4960" spans="3:4" ht="15" customHeight="1" x14ac:dyDescent="0.25">
      <c r="C4960" s="52" t="s">
        <v>6163</v>
      </c>
      <c r="D4960" s="55" t="s">
        <v>5256</v>
      </c>
    </row>
    <row r="4961" spans="3:4" ht="15" customHeight="1" x14ac:dyDescent="0.25">
      <c r="C4961" s="52" t="s">
        <v>6164</v>
      </c>
      <c r="D4961" s="55" t="s">
        <v>5232</v>
      </c>
    </row>
    <row r="4962" spans="3:4" ht="15" customHeight="1" x14ac:dyDescent="0.25">
      <c r="C4962" s="52" t="s">
        <v>6165</v>
      </c>
      <c r="D4962" s="55" t="s">
        <v>5330</v>
      </c>
    </row>
    <row r="4963" spans="3:4" ht="15" customHeight="1" x14ac:dyDescent="0.25">
      <c r="C4963" s="52" t="s">
        <v>6166</v>
      </c>
      <c r="D4963" s="55" t="s">
        <v>5715</v>
      </c>
    </row>
    <row r="4964" spans="3:4" ht="15" customHeight="1" x14ac:dyDescent="0.25">
      <c r="C4964" s="52" t="s">
        <v>6167</v>
      </c>
      <c r="D4964" s="55" t="s">
        <v>5336</v>
      </c>
    </row>
    <row r="4965" spans="3:4" ht="15" customHeight="1" x14ac:dyDescent="0.25">
      <c r="C4965" s="52" t="s">
        <v>6168</v>
      </c>
      <c r="D4965" s="55" t="s">
        <v>5498</v>
      </c>
    </row>
    <row r="4966" spans="3:4" ht="15" customHeight="1" x14ac:dyDescent="0.25">
      <c r="C4966" s="52" t="s">
        <v>6169</v>
      </c>
      <c r="D4966" s="55" t="s">
        <v>5384</v>
      </c>
    </row>
    <row r="4967" spans="3:4" ht="15" customHeight="1" x14ac:dyDescent="0.25">
      <c r="C4967" s="52" t="s">
        <v>6170</v>
      </c>
      <c r="D4967" s="55" t="s">
        <v>6171</v>
      </c>
    </row>
    <row r="4968" spans="3:4" ht="15" customHeight="1" x14ac:dyDescent="0.25">
      <c r="C4968" s="52" t="s">
        <v>6172</v>
      </c>
      <c r="D4968" s="55" t="s">
        <v>6173</v>
      </c>
    </row>
    <row r="4969" spans="3:4" ht="15" customHeight="1" x14ac:dyDescent="0.25">
      <c r="C4969" s="52" t="s">
        <v>6174</v>
      </c>
      <c r="D4969" s="55" t="s">
        <v>5502</v>
      </c>
    </row>
    <row r="4970" spans="3:4" ht="15" customHeight="1" x14ac:dyDescent="0.25">
      <c r="C4970" s="52" t="s">
        <v>6175</v>
      </c>
      <c r="D4970" s="55" t="s">
        <v>6176</v>
      </c>
    </row>
    <row r="4971" spans="3:4" ht="15" customHeight="1" x14ac:dyDescent="0.25">
      <c r="C4971" s="52" t="s">
        <v>6177</v>
      </c>
      <c r="D4971" s="55" t="s">
        <v>5316</v>
      </c>
    </row>
    <row r="4972" spans="3:4" ht="15" customHeight="1" x14ac:dyDescent="0.25">
      <c r="C4972" s="52" t="s">
        <v>6178</v>
      </c>
      <c r="D4972" s="55" t="s">
        <v>5616</v>
      </c>
    </row>
    <row r="4973" spans="3:4" ht="15" customHeight="1" x14ac:dyDescent="0.25">
      <c r="C4973" s="52" t="s">
        <v>6179</v>
      </c>
      <c r="D4973" s="55" t="s">
        <v>5620</v>
      </c>
    </row>
    <row r="4974" spans="3:4" ht="15" customHeight="1" x14ac:dyDescent="0.25">
      <c r="C4974" s="52" t="s">
        <v>6180</v>
      </c>
      <c r="D4974" s="55" t="s">
        <v>6181</v>
      </c>
    </row>
    <row r="4975" spans="3:4" ht="15" customHeight="1" x14ac:dyDescent="0.25">
      <c r="C4975" s="52" t="s">
        <v>6182</v>
      </c>
      <c r="D4975" s="55" t="s">
        <v>6183</v>
      </c>
    </row>
    <row r="4976" spans="3:4" ht="15" customHeight="1" x14ac:dyDescent="0.25">
      <c r="C4976" s="52" t="s">
        <v>6184</v>
      </c>
      <c r="D4976" s="55" t="s">
        <v>5332</v>
      </c>
    </row>
    <row r="4977" spans="3:4" ht="15" customHeight="1" x14ac:dyDescent="0.25">
      <c r="C4977" s="52" t="s">
        <v>6185</v>
      </c>
      <c r="D4977" s="55" t="s">
        <v>5246</v>
      </c>
    </row>
    <row r="4978" spans="3:4" ht="15" customHeight="1" x14ac:dyDescent="0.25">
      <c r="C4978" s="52" t="s">
        <v>6186</v>
      </c>
      <c r="D4978" s="55" t="s">
        <v>6078</v>
      </c>
    </row>
    <row r="4979" spans="3:4" ht="15" customHeight="1" x14ac:dyDescent="0.25">
      <c r="C4979" s="52" t="s">
        <v>6187</v>
      </c>
      <c r="D4979" s="55" t="s">
        <v>5278</v>
      </c>
    </row>
    <row r="4980" spans="3:4" ht="15" customHeight="1" x14ac:dyDescent="0.25">
      <c r="C4980" s="52" t="s">
        <v>6188</v>
      </c>
      <c r="D4980" s="55" t="s">
        <v>5308</v>
      </c>
    </row>
    <row r="4981" spans="3:4" ht="15" customHeight="1" x14ac:dyDescent="0.25">
      <c r="C4981" s="52" t="s">
        <v>6189</v>
      </c>
      <c r="D4981" s="55" t="s">
        <v>5358</v>
      </c>
    </row>
    <row r="4982" spans="3:4" ht="15" customHeight="1" x14ac:dyDescent="0.25">
      <c r="C4982" s="52" t="s">
        <v>6190</v>
      </c>
      <c r="D4982" s="55" t="s">
        <v>458</v>
      </c>
    </row>
    <row r="4983" spans="3:4" ht="15" customHeight="1" x14ac:dyDescent="0.25">
      <c r="C4983" s="52" t="s">
        <v>6191</v>
      </c>
      <c r="D4983" s="55" t="s">
        <v>458</v>
      </c>
    </row>
    <row r="4984" spans="3:4" ht="15" customHeight="1" x14ac:dyDescent="0.25">
      <c r="C4984" s="52" t="s">
        <v>6192</v>
      </c>
      <c r="D4984" s="55" t="s">
        <v>461</v>
      </c>
    </row>
    <row r="4985" spans="3:4" ht="15" customHeight="1" x14ac:dyDescent="0.25">
      <c r="C4985" s="52" t="s">
        <v>6193</v>
      </c>
      <c r="D4985" s="55" t="s">
        <v>463</v>
      </c>
    </row>
    <row r="4986" spans="3:4" ht="15" customHeight="1" x14ac:dyDescent="0.25">
      <c r="C4986" s="52" t="s">
        <v>6194</v>
      </c>
      <c r="D4986" s="55" t="s">
        <v>465</v>
      </c>
    </row>
    <row r="4987" spans="3:4" ht="15" customHeight="1" x14ac:dyDescent="0.25">
      <c r="C4987" s="52" t="s">
        <v>6195</v>
      </c>
      <c r="D4987" s="55" t="s">
        <v>467</v>
      </c>
    </row>
    <row r="4988" spans="3:4" ht="15" customHeight="1" x14ac:dyDescent="0.25">
      <c r="C4988" s="52" t="s">
        <v>6196</v>
      </c>
      <c r="D4988" s="55" t="s">
        <v>469</v>
      </c>
    </row>
    <row r="4989" spans="3:4" ht="15" customHeight="1" x14ac:dyDescent="0.25">
      <c r="C4989" s="52" t="s">
        <v>6197</v>
      </c>
      <c r="D4989" s="55" t="s">
        <v>471</v>
      </c>
    </row>
    <row r="4990" spans="3:4" ht="15" customHeight="1" x14ac:dyDescent="0.25">
      <c r="C4990" s="52" t="s">
        <v>6198</v>
      </c>
      <c r="D4990" s="55" t="s">
        <v>473</v>
      </c>
    </row>
    <row r="4991" spans="3:4" ht="15" customHeight="1" x14ac:dyDescent="0.25">
      <c r="C4991" s="52" t="s">
        <v>6199</v>
      </c>
      <c r="D4991" s="55" t="s">
        <v>473</v>
      </c>
    </row>
    <row r="4992" spans="3:4" ht="15" customHeight="1" x14ac:dyDescent="0.25">
      <c r="C4992" s="52" t="s">
        <v>6200</v>
      </c>
      <c r="D4992" s="55" t="s">
        <v>34</v>
      </c>
    </row>
    <row r="4993" spans="3:5" ht="15" customHeight="1" x14ac:dyDescent="0.25">
      <c r="C4993" s="52" t="s">
        <v>6201</v>
      </c>
      <c r="D4993" s="55" t="s">
        <v>34</v>
      </c>
    </row>
    <row r="4994" spans="3:5" ht="15" customHeight="1" x14ac:dyDescent="0.25">
      <c r="C4994" s="52" t="s">
        <v>6202</v>
      </c>
      <c r="D4994" s="55" t="s">
        <v>5234</v>
      </c>
      <c r="E4994" s="56"/>
    </row>
    <row r="4995" spans="3:5" ht="15" customHeight="1" x14ac:dyDescent="0.25">
      <c r="C4995" s="52" t="s">
        <v>6203</v>
      </c>
      <c r="D4995" s="55" t="s">
        <v>5240</v>
      </c>
      <c r="E4995" s="56"/>
    </row>
    <row r="4996" spans="3:5" ht="15" customHeight="1" x14ac:dyDescent="0.25">
      <c r="C4996" s="52" t="s">
        <v>6204</v>
      </c>
      <c r="D4996" s="55" t="s">
        <v>5310</v>
      </c>
      <c r="E4996" s="56"/>
    </row>
    <row r="4997" spans="3:5" ht="15" customHeight="1" x14ac:dyDescent="0.25">
      <c r="C4997" s="52" t="s">
        <v>6205</v>
      </c>
      <c r="D4997" s="55" t="s">
        <v>5334</v>
      </c>
      <c r="E4997" s="56"/>
    </row>
    <row r="4998" spans="3:5" ht="15" customHeight="1" x14ac:dyDescent="0.25">
      <c r="C4998" s="52" t="s">
        <v>6206</v>
      </c>
      <c r="D4998" s="55" t="s">
        <v>5346</v>
      </c>
      <c r="E4998" s="56"/>
    </row>
    <row r="4999" spans="3:5" ht="15" customHeight="1" x14ac:dyDescent="0.25">
      <c r="C4999" s="52" t="s">
        <v>6207</v>
      </c>
      <c r="D4999" s="55" t="s">
        <v>5244</v>
      </c>
      <c r="E4999" s="56"/>
    </row>
    <row r="5000" spans="3:5" ht="15" customHeight="1" x14ac:dyDescent="0.25">
      <c r="C5000" s="52" t="s">
        <v>6208</v>
      </c>
      <c r="D5000" s="55" t="s">
        <v>5306</v>
      </c>
      <c r="E5000" s="56"/>
    </row>
    <row r="5001" spans="3:5" ht="15" customHeight="1" x14ac:dyDescent="0.25">
      <c r="C5001" s="52" t="s">
        <v>6209</v>
      </c>
      <c r="D5001" s="55" t="s">
        <v>5411</v>
      </c>
      <c r="E5001" s="56"/>
    </row>
    <row r="5002" spans="3:5" ht="15" customHeight="1" x14ac:dyDescent="0.25">
      <c r="C5002" s="52" t="s">
        <v>6210</v>
      </c>
      <c r="D5002" s="55" t="s">
        <v>5354</v>
      </c>
      <c r="E5002" s="56"/>
    </row>
    <row r="5003" spans="3:5" ht="15" customHeight="1" x14ac:dyDescent="0.25">
      <c r="C5003" s="52" t="s">
        <v>6211</v>
      </c>
      <c r="D5003" s="55" t="s">
        <v>5312</v>
      </c>
      <c r="E5003" s="56"/>
    </row>
    <row r="5004" spans="3:5" ht="15" customHeight="1" x14ac:dyDescent="0.25">
      <c r="C5004" s="52" t="s">
        <v>6212</v>
      </c>
      <c r="D5004" s="55" t="s">
        <v>5415</v>
      </c>
      <c r="E5004" s="56"/>
    </row>
    <row r="5005" spans="3:5" ht="15" customHeight="1" x14ac:dyDescent="0.25">
      <c r="C5005" s="52" t="s">
        <v>6213</v>
      </c>
      <c r="D5005" s="55" t="s">
        <v>5936</v>
      </c>
      <c r="E5005" s="56"/>
    </row>
    <row r="5006" spans="3:5" ht="15" customHeight="1" x14ac:dyDescent="0.25">
      <c r="C5006" s="52" t="s">
        <v>6214</v>
      </c>
      <c r="D5006" s="55" t="s">
        <v>5417</v>
      </c>
      <c r="E5006" s="56"/>
    </row>
    <row r="5007" spans="3:5" ht="15" customHeight="1" x14ac:dyDescent="0.25">
      <c r="C5007" s="52" t="s">
        <v>6215</v>
      </c>
      <c r="D5007" s="55" t="s">
        <v>6216</v>
      </c>
      <c r="E5007" s="56"/>
    </row>
    <row r="5008" spans="3:5" ht="15" customHeight="1" x14ac:dyDescent="0.25">
      <c r="C5008" s="52" t="s">
        <v>6217</v>
      </c>
      <c r="D5008" s="55" t="s">
        <v>5553</v>
      </c>
      <c r="E5008" s="56"/>
    </row>
    <row r="5009" spans="3:5" ht="15" customHeight="1" x14ac:dyDescent="0.25">
      <c r="C5009" s="52" t="s">
        <v>6218</v>
      </c>
      <c r="D5009" s="55" t="s">
        <v>5236</v>
      </c>
      <c r="E5009" s="56"/>
    </row>
    <row r="5010" spans="3:5" ht="15" customHeight="1" x14ac:dyDescent="0.25">
      <c r="C5010" s="52" t="s">
        <v>6219</v>
      </c>
      <c r="D5010" s="55" t="s">
        <v>5990</v>
      </c>
      <c r="E5010" s="56"/>
    </row>
    <row r="5011" spans="3:5" ht="15" customHeight="1" x14ac:dyDescent="0.25">
      <c r="C5011" s="52" t="s">
        <v>6220</v>
      </c>
      <c r="D5011" s="55" t="s">
        <v>5372</v>
      </c>
      <c r="E5011" s="56"/>
    </row>
    <row r="5012" spans="3:5" ht="15" customHeight="1" x14ac:dyDescent="0.25">
      <c r="C5012" s="52" t="s">
        <v>6221</v>
      </c>
      <c r="D5012" s="55" t="s">
        <v>5654</v>
      </c>
      <c r="E5012" s="56"/>
    </row>
    <row r="5013" spans="3:5" ht="15" customHeight="1" x14ac:dyDescent="0.25">
      <c r="C5013" s="52" t="s">
        <v>6222</v>
      </c>
      <c r="D5013" s="55" t="s">
        <v>5286</v>
      </c>
      <c r="E5013" s="56"/>
    </row>
    <row r="5014" spans="3:5" ht="15" customHeight="1" x14ac:dyDescent="0.25">
      <c r="C5014" s="52" t="s">
        <v>6223</v>
      </c>
      <c r="D5014" s="55" t="s">
        <v>5939</v>
      </c>
      <c r="E5014" s="56"/>
    </row>
    <row r="5015" spans="3:5" ht="15" customHeight="1" x14ac:dyDescent="0.25">
      <c r="C5015" s="52" t="s">
        <v>6224</v>
      </c>
      <c r="D5015" s="55" t="s">
        <v>5424</v>
      </c>
      <c r="E5015" s="56"/>
    </row>
    <row r="5016" spans="3:5" ht="15" customHeight="1" x14ac:dyDescent="0.25">
      <c r="C5016" s="52" t="s">
        <v>6225</v>
      </c>
      <c r="D5016" s="55" t="s">
        <v>5882</v>
      </c>
      <c r="E5016" s="56"/>
    </row>
    <row r="5017" spans="3:5" ht="15" customHeight="1" x14ac:dyDescent="0.25">
      <c r="C5017" s="52" t="s">
        <v>6226</v>
      </c>
      <c r="D5017" s="55" t="s">
        <v>5771</v>
      </c>
      <c r="E5017" s="56"/>
    </row>
    <row r="5018" spans="3:5" ht="15" customHeight="1" x14ac:dyDescent="0.25">
      <c r="C5018" s="52" t="s">
        <v>6227</v>
      </c>
      <c r="D5018" s="55" t="s">
        <v>5274</v>
      </c>
      <c r="E5018" s="56"/>
    </row>
    <row r="5019" spans="3:5" ht="15" customHeight="1" x14ac:dyDescent="0.25">
      <c r="C5019" s="52" t="s">
        <v>6228</v>
      </c>
      <c r="D5019" s="55" t="s">
        <v>5276</v>
      </c>
      <c r="E5019" s="56"/>
    </row>
    <row r="5020" spans="3:5" ht="15" customHeight="1" x14ac:dyDescent="0.25">
      <c r="C5020" s="52" t="s">
        <v>6229</v>
      </c>
      <c r="D5020" s="55" t="s">
        <v>5438</v>
      </c>
      <c r="E5020" s="56"/>
    </row>
    <row r="5021" spans="3:5" ht="15" customHeight="1" x14ac:dyDescent="0.25">
      <c r="C5021" s="52" t="s">
        <v>6230</v>
      </c>
      <c r="D5021" s="55" t="s">
        <v>5444</v>
      </c>
      <c r="E5021" s="56"/>
    </row>
    <row r="5022" spans="3:5" ht="15" customHeight="1" x14ac:dyDescent="0.25">
      <c r="C5022" s="52" t="s">
        <v>6231</v>
      </c>
      <c r="D5022" s="55" t="s">
        <v>5318</v>
      </c>
      <c r="E5022" s="56"/>
    </row>
    <row r="5023" spans="3:5" ht="15" customHeight="1" x14ac:dyDescent="0.25">
      <c r="C5023" s="52" t="s">
        <v>6232</v>
      </c>
      <c r="D5023" s="55" t="s">
        <v>5226</v>
      </c>
      <c r="E5023" s="56"/>
    </row>
    <row r="5024" spans="3:5" ht="15" customHeight="1" x14ac:dyDescent="0.25">
      <c r="C5024" s="52" t="s">
        <v>6233</v>
      </c>
      <c r="D5024" s="55" t="s">
        <v>5284</v>
      </c>
      <c r="E5024" s="56"/>
    </row>
    <row r="5025" spans="3:5" ht="15" customHeight="1" x14ac:dyDescent="0.25">
      <c r="C5025" s="52" t="s">
        <v>6234</v>
      </c>
      <c r="D5025" s="55" t="s">
        <v>5254</v>
      </c>
      <c r="E5025" s="56"/>
    </row>
    <row r="5026" spans="3:5" ht="15" customHeight="1" x14ac:dyDescent="0.25">
      <c r="C5026" s="52" t="s">
        <v>6235</v>
      </c>
      <c r="D5026" s="55" t="s">
        <v>5338</v>
      </c>
      <c r="E5026" s="56"/>
    </row>
    <row r="5027" spans="3:5" ht="15" customHeight="1" x14ac:dyDescent="0.25">
      <c r="C5027" s="52" t="s">
        <v>6236</v>
      </c>
      <c r="D5027" s="55" t="s">
        <v>5450</v>
      </c>
      <c r="E5027" s="56"/>
    </row>
    <row r="5028" spans="3:5" ht="15" customHeight="1" x14ac:dyDescent="0.25">
      <c r="C5028" s="52" t="s">
        <v>6237</v>
      </c>
      <c r="D5028" s="55" t="s">
        <v>5452</v>
      </c>
      <c r="E5028" s="56"/>
    </row>
    <row r="5029" spans="3:5" ht="15" customHeight="1" x14ac:dyDescent="0.25">
      <c r="C5029" s="52" t="s">
        <v>6238</v>
      </c>
      <c r="D5029" s="55" t="s">
        <v>5380</v>
      </c>
      <c r="E5029" s="56"/>
    </row>
    <row r="5030" spans="3:5" ht="15" customHeight="1" x14ac:dyDescent="0.25">
      <c r="C5030" s="52" t="s">
        <v>6239</v>
      </c>
      <c r="D5030" s="55" t="s">
        <v>5328</v>
      </c>
      <c r="E5030" s="56"/>
    </row>
    <row r="5031" spans="3:5" ht="15" customHeight="1" x14ac:dyDescent="0.25">
      <c r="C5031" s="52" t="s">
        <v>6240</v>
      </c>
      <c r="D5031" s="55" t="s">
        <v>6241</v>
      </c>
      <c r="E5031" s="56"/>
    </row>
    <row r="5032" spans="3:5" ht="15" customHeight="1" x14ac:dyDescent="0.25">
      <c r="C5032" s="52" t="s">
        <v>6242</v>
      </c>
      <c r="D5032" s="55" t="s">
        <v>5322</v>
      </c>
      <c r="E5032" s="56"/>
    </row>
    <row r="5033" spans="3:5" ht="15" customHeight="1" x14ac:dyDescent="0.25">
      <c r="C5033" s="52" t="s">
        <v>6243</v>
      </c>
      <c r="D5033" s="55" t="s">
        <v>5368</v>
      </c>
      <c r="E5033" s="56"/>
    </row>
    <row r="5034" spans="3:5" ht="15" customHeight="1" x14ac:dyDescent="0.25">
      <c r="C5034" s="52" t="s">
        <v>6244</v>
      </c>
      <c r="D5034" s="55" t="s">
        <v>5462</v>
      </c>
      <c r="E5034" s="56"/>
    </row>
    <row r="5035" spans="3:5" ht="15" customHeight="1" x14ac:dyDescent="0.25">
      <c r="C5035" s="52" t="s">
        <v>6245</v>
      </c>
      <c r="D5035" s="55" t="s">
        <v>5464</v>
      </c>
      <c r="E5035" s="56"/>
    </row>
    <row r="5036" spans="3:5" ht="15" customHeight="1" x14ac:dyDescent="0.25">
      <c r="C5036" s="52" t="s">
        <v>6246</v>
      </c>
      <c r="D5036" s="55" t="s">
        <v>5300</v>
      </c>
      <c r="E5036" s="56"/>
    </row>
    <row r="5037" spans="3:5" ht="15" customHeight="1" x14ac:dyDescent="0.25">
      <c r="C5037" s="52" t="s">
        <v>6247</v>
      </c>
      <c r="D5037" s="55" t="s">
        <v>5264</v>
      </c>
      <c r="E5037" s="56"/>
    </row>
    <row r="5038" spans="3:5" ht="15" customHeight="1" x14ac:dyDescent="0.25">
      <c r="C5038" s="52" t="s">
        <v>6248</v>
      </c>
      <c r="D5038" s="55" t="s">
        <v>5687</v>
      </c>
      <c r="E5038" s="56"/>
    </row>
    <row r="5039" spans="3:5" ht="15" customHeight="1" x14ac:dyDescent="0.25">
      <c r="C5039" s="52" t="s">
        <v>6249</v>
      </c>
      <c r="D5039" s="55" t="s">
        <v>6250</v>
      </c>
      <c r="E5039" s="56"/>
    </row>
    <row r="5040" spans="3:5" ht="15" customHeight="1" x14ac:dyDescent="0.25">
      <c r="C5040" s="52" t="s">
        <v>6251</v>
      </c>
      <c r="D5040" s="55" t="s">
        <v>5899</v>
      </c>
      <c r="E5040" s="56"/>
    </row>
    <row r="5041" spans="3:5" ht="15" customHeight="1" x14ac:dyDescent="0.25">
      <c r="C5041" s="52" t="s">
        <v>6252</v>
      </c>
      <c r="D5041" s="55" t="s">
        <v>5296</v>
      </c>
      <c r="E5041" s="56"/>
    </row>
    <row r="5042" spans="3:5" ht="15" customHeight="1" x14ac:dyDescent="0.25">
      <c r="C5042" s="52" t="s">
        <v>6253</v>
      </c>
      <c r="D5042" s="55" t="s">
        <v>6254</v>
      </c>
      <c r="E5042" s="56"/>
    </row>
    <row r="5043" spans="3:5" ht="15" customHeight="1" x14ac:dyDescent="0.25">
      <c r="C5043" s="52" t="s">
        <v>6255</v>
      </c>
      <c r="D5043" s="55" t="s">
        <v>5468</v>
      </c>
      <c r="E5043" s="56"/>
    </row>
    <row r="5044" spans="3:5" ht="15" customHeight="1" x14ac:dyDescent="0.25">
      <c r="C5044" s="52" t="s">
        <v>6256</v>
      </c>
      <c r="D5044" s="55" t="s">
        <v>5947</v>
      </c>
      <c r="E5044" s="56"/>
    </row>
    <row r="5045" spans="3:5" ht="15" customHeight="1" x14ac:dyDescent="0.25">
      <c r="C5045" s="52" t="s">
        <v>6257</v>
      </c>
      <c r="D5045" s="55" t="s">
        <v>5470</v>
      </c>
      <c r="E5045" s="56"/>
    </row>
    <row r="5046" spans="3:5" ht="15" customHeight="1" x14ac:dyDescent="0.25">
      <c r="C5046" s="52" t="s">
        <v>6258</v>
      </c>
      <c r="D5046" s="55" t="s">
        <v>5472</v>
      </c>
      <c r="E5046" s="56"/>
    </row>
    <row r="5047" spans="3:5" ht="15" customHeight="1" x14ac:dyDescent="0.25">
      <c r="C5047" s="52" t="s">
        <v>6259</v>
      </c>
      <c r="D5047" s="55" t="s">
        <v>5288</v>
      </c>
      <c r="E5047" s="56"/>
    </row>
    <row r="5048" spans="3:5" ht="15" customHeight="1" x14ac:dyDescent="0.25">
      <c r="C5048" s="52" t="s">
        <v>6260</v>
      </c>
      <c r="D5048" s="55" t="s">
        <v>5695</v>
      </c>
      <c r="E5048" s="56"/>
    </row>
    <row r="5049" spans="3:5" ht="15" customHeight="1" x14ac:dyDescent="0.25">
      <c r="C5049" s="52" t="s">
        <v>6261</v>
      </c>
      <c r="D5049" s="55" t="s">
        <v>5230</v>
      </c>
      <c r="E5049" s="56"/>
    </row>
    <row r="5050" spans="3:5" ht="15" customHeight="1" x14ac:dyDescent="0.25">
      <c r="C5050" s="52" t="s">
        <v>6262</v>
      </c>
      <c r="D5050" s="55" t="s">
        <v>5376</v>
      </c>
      <c r="E5050" s="56"/>
    </row>
    <row r="5051" spans="3:5" ht="15" customHeight="1" x14ac:dyDescent="0.25">
      <c r="C5051" s="52" t="s">
        <v>6263</v>
      </c>
      <c r="D5051" s="55" t="s">
        <v>6021</v>
      </c>
      <c r="E5051" s="56"/>
    </row>
    <row r="5052" spans="3:5" ht="15" customHeight="1" x14ac:dyDescent="0.25">
      <c r="C5052" s="52" t="s">
        <v>6264</v>
      </c>
      <c r="D5052" s="55" t="s">
        <v>5477</v>
      </c>
      <c r="E5052" s="56"/>
    </row>
    <row r="5053" spans="3:5" ht="15" customHeight="1" x14ac:dyDescent="0.25">
      <c r="C5053" s="52" t="s">
        <v>6265</v>
      </c>
      <c r="D5053" s="55" t="s">
        <v>5481</v>
      </c>
      <c r="E5053" s="56"/>
    </row>
    <row r="5054" spans="3:5" ht="15" customHeight="1" x14ac:dyDescent="0.25">
      <c r="C5054" s="52" t="s">
        <v>6266</v>
      </c>
      <c r="D5054" s="55" t="s">
        <v>5266</v>
      </c>
      <c r="E5054" s="56"/>
    </row>
    <row r="5055" spans="3:5" ht="15" customHeight="1" x14ac:dyDescent="0.25">
      <c r="C5055" s="52" t="s">
        <v>6267</v>
      </c>
      <c r="D5055" s="55" t="s">
        <v>5483</v>
      </c>
      <c r="E5055" s="56"/>
    </row>
    <row r="5056" spans="3:5" ht="15" customHeight="1" x14ac:dyDescent="0.25">
      <c r="C5056" s="52" t="s">
        <v>6268</v>
      </c>
      <c r="D5056" s="55" t="s">
        <v>5370</v>
      </c>
      <c r="E5056" s="56"/>
    </row>
    <row r="5057" spans="3:5" ht="15" customHeight="1" x14ac:dyDescent="0.25">
      <c r="C5057" s="52" t="s">
        <v>6269</v>
      </c>
      <c r="D5057" s="55" t="s">
        <v>5340</v>
      </c>
      <c r="E5057" s="56"/>
    </row>
    <row r="5058" spans="3:5" ht="15" customHeight="1" x14ac:dyDescent="0.25">
      <c r="C5058" s="52" t="s">
        <v>6270</v>
      </c>
      <c r="D5058" s="55" t="s">
        <v>5913</v>
      </c>
      <c r="E5058" s="56"/>
    </row>
    <row r="5059" spans="3:5" ht="15" customHeight="1" x14ac:dyDescent="0.25">
      <c r="C5059" s="52" t="s">
        <v>6271</v>
      </c>
      <c r="D5059" s="55" t="s">
        <v>5324</v>
      </c>
      <c r="E5059" s="56"/>
    </row>
    <row r="5060" spans="3:5" ht="15" customHeight="1" x14ac:dyDescent="0.25">
      <c r="C5060" s="52" t="s">
        <v>6272</v>
      </c>
      <c r="D5060" s="55" t="s">
        <v>5248</v>
      </c>
      <c r="E5060" s="56"/>
    </row>
    <row r="5061" spans="3:5" ht="15" customHeight="1" x14ac:dyDescent="0.25">
      <c r="C5061" s="52" t="s">
        <v>6273</v>
      </c>
      <c r="D5061" s="55" t="s">
        <v>5292</v>
      </c>
      <c r="E5061" s="56"/>
    </row>
    <row r="5062" spans="3:5" ht="15" customHeight="1" x14ac:dyDescent="0.25">
      <c r="C5062" s="52" t="s">
        <v>6274</v>
      </c>
      <c r="D5062" s="55" t="s">
        <v>5242</v>
      </c>
      <c r="E5062" s="56"/>
    </row>
    <row r="5063" spans="3:5" ht="15" customHeight="1" x14ac:dyDescent="0.25">
      <c r="C5063" s="52" t="s">
        <v>6275</v>
      </c>
      <c r="D5063" s="55" t="s">
        <v>5290</v>
      </c>
      <c r="E5063" s="56"/>
    </row>
    <row r="5064" spans="3:5" ht="15" customHeight="1" x14ac:dyDescent="0.25">
      <c r="C5064" s="52" t="s">
        <v>6276</v>
      </c>
      <c r="D5064" s="55" t="s">
        <v>5256</v>
      </c>
      <c r="E5064" s="56"/>
    </row>
    <row r="5065" spans="3:5" ht="15" customHeight="1" x14ac:dyDescent="0.25">
      <c r="C5065" s="52" t="s">
        <v>6277</v>
      </c>
      <c r="D5065" s="55" t="s">
        <v>5232</v>
      </c>
      <c r="E5065" s="56"/>
    </row>
    <row r="5066" spans="3:5" ht="15" customHeight="1" x14ac:dyDescent="0.25">
      <c r="C5066" s="52" t="s">
        <v>6278</v>
      </c>
      <c r="D5066" s="55" t="s">
        <v>5330</v>
      </c>
      <c r="E5066" s="56"/>
    </row>
    <row r="5067" spans="3:5" ht="15" customHeight="1" x14ac:dyDescent="0.25">
      <c r="C5067" s="52" t="s">
        <v>6279</v>
      </c>
      <c r="D5067" s="55" t="s">
        <v>5498</v>
      </c>
      <c r="E5067" s="56"/>
    </row>
    <row r="5068" spans="3:5" ht="15" customHeight="1" x14ac:dyDescent="0.25">
      <c r="C5068" s="52" t="s">
        <v>6280</v>
      </c>
      <c r="D5068" s="55" t="s">
        <v>6281</v>
      </c>
      <c r="E5068" s="56"/>
    </row>
    <row r="5069" spans="3:5" ht="15" customHeight="1" x14ac:dyDescent="0.25">
      <c r="C5069" s="52" t="s">
        <v>6282</v>
      </c>
      <c r="D5069" s="55" t="s">
        <v>5509</v>
      </c>
      <c r="E5069" s="56"/>
    </row>
    <row r="5070" spans="3:5" ht="15" customHeight="1" x14ac:dyDescent="0.25">
      <c r="C5070" s="52" t="s">
        <v>6283</v>
      </c>
      <c r="D5070" s="55" t="s">
        <v>6063</v>
      </c>
      <c r="E5070" s="56"/>
    </row>
    <row r="5071" spans="3:5" ht="15" customHeight="1" x14ac:dyDescent="0.25">
      <c r="C5071" s="52" t="s">
        <v>6284</v>
      </c>
      <c r="D5071" s="55" t="s">
        <v>6066</v>
      </c>
      <c r="E5071" s="56"/>
    </row>
    <row r="5072" spans="3:5" ht="15" customHeight="1" x14ac:dyDescent="0.25">
      <c r="C5072" s="52" t="s">
        <v>6285</v>
      </c>
      <c r="D5072" s="55" t="s">
        <v>5844</v>
      </c>
      <c r="E5072" s="56"/>
    </row>
    <row r="5073" spans="3:5" ht="15" customHeight="1" x14ac:dyDescent="0.25">
      <c r="C5073" s="52" t="s">
        <v>6286</v>
      </c>
      <c r="D5073" s="55" t="s">
        <v>5511</v>
      </c>
      <c r="E5073" s="56"/>
    </row>
    <row r="5074" spans="3:5" ht="15" customHeight="1" x14ac:dyDescent="0.25">
      <c r="C5074" s="52" t="s">
        <v>6287</v>
      </c>
      <c r="D5074" s="55" t="s">
        <v>5332</v>
      </c>
      <c r="E5074" s="56"/>
    </row>
    <row r="5075" spans="3:5" ht="15" customHeight="1" x14ac:dyDescent="0.25">
      <c r="C5075" s="52" t="s">
        <v>6288</v>
      </c>
      <c r="D5075" s="55" t="s">
        <v>5308</v>
      </c>
      <c r="E5075" s="56"/>
    </row>
    <row r="5076" spans="3:5" ht="15" customHeight="1" x14ac:dyDescent="0.25">
      <c r="C5076" s="52" t="s">
        <v>6289</v>
      </c>
      <c r="D5076" s="55" t="s">
        <v>5358</v>
      </c>
      <c r="E5076" s="56"/>
    </row>
    <row r="5077" spans="3:5" ht="15" customHeight="1" x14ac:dyDescent="0.25">
      <c r="C5077" s="52" t="s">
        <v>6290</v>
      </c>
      <c r="D5077" s="55" t="s">
        <v>5517</v>
      </c>
      <c r="E5077" s="56"/>
    </row>
    <row r="5078" spans="3:5" ht="15" customHeight="1" x14ac:dyDescent="0.25">
      <c r="C5078" s="52" t="s">
        <v>6291</v>
      </c>
      <c r="D5078" s="55" t="s">
        <v>458</v>
      </c>
      <c r="E5078" s="56"/>
    </row>
    <row r="5079" spans="3:5" ht="15" customHeight="1" x14ac:dyDescent="0.25">
      <c r="C5079" s="52" t="s">
        <v>6292</v>
      </c>
      <c r="D5079" s="55" t="s">
        <v>458</v>
      </c>
      <c r="E5079" s="56"/>
    </row>
    <row r="5080" spans="3:5" ht="15" customHeight="1" x14ac:dyDescent="0.25">
      <c r="C5080" s="52" t="s">
        <v>6293</v>
      </c>
      <c r="D5080" s="55" t="s">
        <v>461</v>
      </c>
      <c r="E5080" s="56"/>
    </row>
    <row r="5081" spans="3:5" ht="15" customHeight="1" x14ac:dyDescent="0.25">
      <c r="C5081" s="52" t="s">
        <v>6294</v>
      </c>
      <c r="D5081" s="55" t="s">
        <v>463</v>
      </c>
      <c r="E5081" s="56"/>
    </row>
    <row r="5082" spans="3:5" ht="15" customHeight="1" x14ac:dyDescent="0.25">
      <c r="C5082" s="52" t="s">
        <v>6295</v>
      </c>
      <c r="D5082" s="55" t="s">
        <v>465</v>
      </c>
      <c r="E5082" s="56"/>
    </row>
    <row r="5083" spans="3:5" ht="15" customHeight="1" x14ac:dyDescent="0.25">
      <c r="C5083" s="52" t="s">
        <v>6296</v>
      </c>
      <c r="D5083" s="55" t="s">
        <v>467</v>
      </c>
      <c r="E5083" s="56"/>
    </row>
    <row r="5084" spans="3:5" ht="15" customHeight="1" x14ac:dyDescent="0.25">
      <c r="C5084" s="52" t="s">
        <v>6297</v>
      </c>
      <c r="D5084" s="55" t="s">
        <v>469</v>
      </c>
      <c r="E5084" s="56"/>
    </row>
    <row r="5085" spans="3:5" ht="15" customHeight="1" x14ac:dyDescent="0.25">
      <c r="C5085" s="52" t="s">
        <v>6298</v>
      </c>
      <c r="D5085" s="55" t="s">
        <v>471</v>
      </c>
      <c r="E5085" s="56"/>
    </row>
    <row r="5086" spans="3:5" ht="15" customHeight="1" x14ac:dyDescent="0.25">
      <c r="C5086" s="52" t="s">
        <v>6299</v>
      </c>
      <c r="D5086" s="55" t="s">
        <v>473</v>
      </c>
      <c r="E5086" s="56"/>
    </row>
    <row r="5087" spans="3:5" ht="15" customHeight="1" x14ac:dyDescent="0.25">
      <c r="C5087" s="52" t="s">
        <v>6300</v>
      </c>
      <c r="D5087" s="55" t="s">
        <v>473</v>
      </c>
      <c r="E5087" s="56"/>
    </row>
    <row r="5088" spans="3:5" ht="15" customHeight="1" x14ac:dyDescent="0.25">
      <c r="C5088" s="52" t="s">
        <v>6301</v>
      </c>
      <c r="D5088" s="55" t="s">
        <v>34</v>
      </c>
      <c r="E5088" s="56"/>
    </row>
    <row r="5089" spans="3:5" ht="15" customHeight="1" x14ac:dyDescent="0.25">
      <c r="C5089" s="52" t="s">
        <v>6302</v>
      </c>
      <c r="D5089" s="55" t="s">
        <v>34</v>
      </c>
      <c r="E5089" s="56"/>
    </row>
    <row r="5090" spans="3:5" ht="15" customHeight="1" x14ac:dyDescent="0.25">
      <c r="C5090" s="52" t="s">
        <v>6303</v>
      </c>
      <c r="D5090" s="55" t="s">
        <v>5234</v>
      </c>
    </row>
    <row r="5091" spans="3:5" ht="15" customHeight="1" x14ac:dyDescent="0.25">
      <c r="C5091" s="52" t="s">
        <v>6304</v>
      </c>
      <c r="D5091" s="55" t="s">
        <v>5240</v>
      </c>
    </row>
    <row r="5092" spans="3:5" ht="15" customHeight="1" x14ac:dyDescent="0.25">
      <c r="C5092" s="52" t="s">
        <v>6305</v>
      </c>
      <c r="D5092" s="55" t="s">
        <v>5310</v>
      </c>
    </row>
    <row r="5093" spans="3:5" ht="15" customHeight="1" x14ac:dyDescent="0.25">
      <c r="C5093" s="52" t="s">
        <v>6306</v>
      </c>
      <c r="D5093" s="55" t="s">
        <v>5334</v>
      </c>
    </row>
    <row r="5094" spans="3:5" ht="15" customHeight="1" x14ac:dyDescent="0.25">
      <c r="C5094" s="52" t="s">
        <v>6307</v>
      </c>
      <c r="D5094" s="55" t="s">
        <v>5306</v>
      </c>
    </row>
    <row r="5095" spans="3:5" ht="15" customHeight="1" x14ac:dyDescent="0.25">
      <c r="C5095" s="52" t="s">
        <v>6308</v>
      </c>
      <c r="D5095" s="55" t="s">
        <v>5411</v>
      </c>
    </row>
    <row r="5096" spans="3:5" ht="15" customHeight="1" x14ac:dyDescent="0.25">
      <c r="C5096" s="52" t="s">
        <v>6309</v>
      </c>
      <c r="D5096" s="55" t="s">
        <v>5354</v>
      </c>
    </row>
    <row r="5097" spans="3:5" ht="15" customHeight="1" x14ac:dyDescent="0.25">
      <c r="C5097" s="52" t="s">
        <v>6310</v>
      </c>
      <c r="D5097" s="55" t="s">
        <v>5314</v>
      </c>
    </row>
    <row r="5098" spans="3:5" ht="15" customHeight="1" x14ac:dyDescent="0.25">
      <c r="C5098" s="52" t="s">
        <v>6311</v>
      </c>
      <c r="D5098" s="55" t="s">
        <v>5356</v>
      </c>
    </row>
    <row r="5099" spans="3:5" ht="15" customHeight="1" x14ac:dyDescent="0.25">
      <c r="C5099" s="52" t="s">
        <v>6312</v>
      </c>
      <c r="D5099" s="55" t="s">
        <v>5648</v>
      </c>
    </row>
    <row r="5100" spans="3:5" ht="15" customHeight="1" x14ac:dyDescent="0.25">
      <c r="C5100" s="52" t="s">
        <v>6313</v>
      </c>
      <c r="D5100" s="55" t="s">
        <v>5312</v>
      </c>
    </row>
    <row r="5101" spans="3:5" ht="15" customHeight="1" x14ac:dyDescent="0.25">
      <c r="C5101" s="52" t="s">
        <v>6314</v>
      </c>
      <c r="D5101" s="55" t="s">
        <v>5417</v>
      </c>
    </row>
    <row r="5102" spans="3:5" ht="15" customHeight="1" x14ac:dyDescent="0.25">
      <c r="C5102" s="52" t="s">
        <v>6315</v>
      </c>
      <c r="D5102" s="55" t="s">
        <v>6216</v>
      </c>
    </row>
    <row r="5103" spans="3:5" ht="15" customHeight="1" x14ac:dyDescent="0.25">
      <c r="C5103" s="52" t="s">
        <v>6316</v>
      </c>
      <c r="D5103" s="55" t="s">
        <v>5553</v>
      </c>
    </row>
    <row r="5104" spans="3:5" ht="15" customHeight="1" x14ac:dyDescent="0.25">
      <c r="C5104" s="52" t="s">
        <v>6317</v>
      </c>
      <c r="D5104" s="55" t="s">
        <v>5236</v>
      </c>
    </row>
    <row r="5105" spans="3:4" ht="15" customHeight="1" x14ac:dyDescent="0.25">
      <c r="C5105" s="52" t="s">
        <v>6318</v>
      </c>
      <c r="D5105" s="55" t="s">
        <v>5882</v>
      </c>
    </row>
    <row r="5106" spans="3:4" ht="15" customHeight="1" x14ac:dyDescent="0.25">
      <c r="C5106" s="52" t="s">
        <v>6319</v>
      </c>
      <c r="D5106" s="55" t="s">
        <v>5428</v>
      </c>
    </row>
    <row r="5107" spans="3:4" ht="15" customHeight="1" x14ac:dyDescent="0.25">
      <c r="C5107" s="52" t="s">
        <v>6320</v>
      </c>
      <c r="D5107" s="55" t="s">
        <v>5386</v>
      </c>
    </row>
    <row r="5108" spans="3:4" ht="15" customHeight="1" x14ac:dyDescent="0.25">
      <c r="C5108" s="52" t="s">
        <v>6321</v>
      </c>
      <c r="D5108" s="55" t="s">
        <v>5431</v>
      </c>
    </row>
    <row r="5109" spans="3:4" ht="15" customHeight="1" x14ac:dyDescent="0.25">
      <c r="C5109" s="52" t="s">
        <v>6322</v>
      </c>
      <c r="D5109" s="55" t="s">
        <v>5274</v>
      </c>
    </row>
    <row r="5110" spans="3:4" ht="15" customHeight="1" x14ac:dyDescent="0.25">
      <c r="C5110" s="52" t="s">
        <v>6323</v>
      </c>
      <c r="D5110" s="55" t="s">
        <v>5276</v>
      </c>
    </row>
    <row r="5111" spans="3:4" ht="15" customHeight="1" x14ac:dyDescent="0.25">
      <c r="C5111" s="52" t="s">
        <v>6324</v>
      </c>
      <c r="D5111" s="55" t="s">
        <v>5224</v>
      </c>
    </row>
    <row r="5112" spans="3:4" ht="15" customHeight="1" x14ac:dyDescent="0.25">
      <c r="C5112" s="52" t="s">
        <v>6325</v>
      </c>
      <c r="D5112" s="55" t="s">
        <v>5238</v>
      </c>
    </row>
    <row r="5113" spans="3:4" ht="15" customHeight="1" x14ac:dyDescent="0.25">
      <c r="C5113" s="52" t="s">
        <v>6326</v>
      </c>
      <c r="D5113" s="55" t="s">
        <v>5438</v>
      </c>
    </row>
    <row r="5114" spans="3:4" ht="15" customHeight="1" x14ac:dyDescent="0.25">
      <c r="C5114" s="52" t="s">
        <v>6327</v>
      </c>
      <c r="D5114" s="55" t="s">
        <v>5667</v>
      </c>
    </row>
    <row r="5115" spans="3:4" ht="15" customHeight="1" x14ac:dyDescent="0.25">
      <c r="C5115" s="52" t="s">
        <v>6328</v>
      </c>
      <c r="D5115" s="55" t="s">
        <v>5444</v>
      </c>
    </row>
    <row r="5116" spans="3:4" ht="15" customHeight="1" x14ac:dyDescent="0.25">
      <c r="C5116" s="52" t="s">
        <v>6329</v>
      </c>
      <c r="D5116" s="55" t="s">
        <v>6330</v>
      </c>
    </row>
    <row r="5117" spans="3:4" ht="15" customHeight="1" x14ac:dyDescent="0.25">
      <c r="C5117" s="52" t="s">
        <v>6331</v>
      </c>
      <c r="D5117" s="55" t="s">
        <v>6332</v>
      </c>
    </row>
    <row r="5118" spans="3:4" ht="15" customHeight="1" x14ac:dyDescent="0.25">
      <c r="C5118" s="52" t="s">
        <v>6333</v>
      </c>
      <c r="D5118" s="55" t="s">
        <v>5226</v>
      </c>
    </row>
    <row r="5119" spans="3:4" ht="15" customHeight="1" x14ac:dyDescent="0.25">
      <c r="C5119" s="52" t="s">
        <v>6334</v>
      </c>
      <c r="D5119" s="55" t="s">
        <v>5380</v>
      </c>
    </row>
    <row r="5120" spans="3:4" ht="15" customHeight="1" x14ac:dyDescent="0.25">
      <c r="C5120" s="52" t="s">
        <v>6335</v>
      </c>
      <c r="D5120" s="55" t="s">
        <v>5454</v>
      </c>
    </row>
    <row r="5121" spans="3:4" ht="15" customHeight="1" x14ac:dyDescent="0.25">
      <c r="C5121" s="52" t="s">
        <v>6336</v>
      </c>
      <c r="D5121" s="55" t="s">
        <v>5456</v>
      </c>
    </row>
    <row r="5122" spans="3:4" ht="15" customHeight="1" x14ac:dyDescent="0.25">
      <c r="C5122" s="52" t="s">
        <v>6337</v>
      </c>
      <c r="D5122" s="55" t="s">
        <v>6137</v>
      </c>
    </row>
    <row r="5123" spans="3:4" ht="15" customHeight="1" x14ac:dyDescent="0.25">
      <c r="C5123" s="52" t="s">
        <v>6338</v>
      </c>
      <c r="D5123" s="55" t="s">
        <v>5577</v>
      </c>
    </row>
    <row r="5124" spans="3:4" ht="15" customHeight="1" x14ac:dyDescent="0.25">
      <c r="C5124" s="52" t="s">
        <v>6339</v>
      </c>
      <c r="D5124" s="55" t="s">
        <v>5368</v>
      </c>
    </row>
    <row r="5125" spans="3:4" ht="15" customHeight="1" x14ac:dyDescent="0.25">
      <c r="C5125" s="52" t="s">
        <v>6340</v>
      </c>
      <c r="D5125" s="55" t="s">
        <v>5382</v>
      </c>
    </row>
    <row r="5126" spans="3:4" ht="15" customHeight="1" x14ac:dyDescent="0.25">
      <c r="C5126" s="52" t="s">
        <v>6341</v>
      </c>
      <c r="D5126" s="55" t="s">
        <v>5462</v>
      </c>
    </row>
    <row r="5127" spans="3:4" ht="15" customHeight="1" x14ac:dyDescent="0.25">
      <c r="C5127" s="52" t="s">
        <v>6342</v>
      </c>
      <c r="D5127" s="55" t="s">
        <v>5464</v>
      </c>
    </row>
    <row r="5128" spans="3:4" ht="15" customHeight="1" x14ac:dyDescent="0.25">
      <c r="C5128" s="52" t="s">
        <v>6343</v>
      </c>
      <c r="D5128" s="55" t="s">
        <v>5687</v>
      </c>
    </row>
    <row r="5129" spans="3:4" ht="15" customHeight="1" x14ac:dyDescent="0.25">
      <c r="C5129" s="52" t="s">
        <v>6344</v>
      </c>
      <c r="D5129" s="55" t="s">
        <v>5899</v>
      </c>
    </row>
    <row r="5130" spans="3:4" ht="15" customHeight="1" x14ac:dyDescent="0.25">
      <c r="C5130" s="52" t="s">
        <v>6345</v>
      </c>
      <c r="D5130" s="55" t="s">
        <v>5296</v>
      </c>
    </row>
    <row r="5131" spans="3:4" ht="15" customHeight="1" x14ac:dyDescent="0.25">
      <c r="C5131" s="52" t="s">
        <v>6346</v>
      </c>
      <c r="D5131" s="55" t="s">
        <v>5468</v>
      </c>
    </row>
    <row r="5132" spans="3:4" ht="15" customHeight="1" x14ac:dyDescent="0.25">
      <c r="C5132" s="52" t="s">
        <v>6347</v>
      </c>
      <c r="D5132" s="55" t="s">
        <v>5947</v>
      </c>
    </row>
    <row r="5133" spans="3:4" ht="15" customHeight="1" x14ac:dyDescent="0.25">
      <c r="C5133" s="52" t="s">
        <v>6348</v>
      </c>
      <c r="D5133" s="55" t="s">
        <v>5470</v>
      </c>
    </row>
    <row r="5134" spans="3:4" ht="15" customHeight="1" x14ac:dyDescent="0.25">
      <c r="C5134" s="52" t="s">
        <v>6349</v>
      </c>
      <c r="D5134" s="55" t="s">
        <v>5472</v>
      </c>
    </row>
    <row r="5135" spans="3:4" ht="15" customHeight="1" x14ac:dyDescent="0.25">
      <c r="C5135" s="52" t="s">
        <v>6350</v>
      </c>
      <c r="D5135" s="55" t="s">
        <v>5230</v>
      </c>
    </row>
    <row r="5136" spans="3:4" ht="15" customHeight="1" x14ac:dyDescent="0.25">
      <c r="C5136" s="52" t="s">
        <v>6351</v>
      </c>
      <c r="D5136" s="55" t="s">
        <v>5950</v>
      </c>
    </row>
    <row r="5137" spans="3:4" ht="15" customHeight="1" x14ac:dyDescent="0.25">
      <c r="C5137" s="52" t="s">
        <v>6352</v>
      </c>
      <c r="D5137" s="55" t="s">
        <v>5477</v>
      </c>
    </row>
    <row r="5138" spans="3:4" ht="15" customHeight="1" x14ac:dyDescent="0.25">
      <c r="C5138" s="52" t="s">
        <v>6353</v>
      </c>
      <c r="D5138" s="55" t="s">
        <v>5479</v>
      </c>
    </row>
    <row r="5139" spans="3:4" ht="15" customHeight="1" x14ac:dyDescent="0.25">
      <c r="C5139" s="52" t="s">
        <v>6354</v>
      </c>
      <c r="D5139" s="55" t="s">
        <v>5266</v>
      </c>
    </row>
    <row r="5140" spans="3:4" ht="15" customHeight="1" x14ac:dyDescent="0.25">
      <c r="C5140" s="52" t="s">
        <v>6355</v>
      </c>
      <c r="D5140" s="55" t="s">
        <v>5483</v>
      </c>
    </row>
    <row r="5141" spans="3:4" ht="15" customHeight="1" x14ac:dyDescent="0.25">
      <c r="C5141" s="52" t="s">
        <v>6356</v>
      </c>
      <c r="D5141" s="55" t="s">
        <v>5370</v>
      </c>
    </row>
    <row r="5142" spans="3:4" ht="15" customHeight="1" x14ac:dyDescent="0.25">
      <c r="C5142" s="52" t="s">
        <v>6357</v>
      </c>
      <c r="D5142" s="55" t="s">
        <v>5340</v>
      </c>
    </row>
    <row r="5143" spans="3:4" ht="15" customHeight="1" x14ac:dyDescent="0.25">
      <c r="C5143" s="52" t="s">
        <v>6358</v>
      </c>
      <c r="D5143" s="55" t="s">
        <v>5913</v>
      </c>
    </row>
    <row r="5144" spans="3:4" ht="15" customHeight="1" x14ac:dyDescent="0.25">
      <c r="C5144" s="52" t="s">
        <v>6359</v>
      </c>
      <c r="D5144" s="55" t="s">
        <v>5302</v>
      </c>
    </row>
    <row r="5145" spans="3:4" ht="15" customHeight="1" x14ac:dyDescent="0.25">
      <c r="C5145" s="52" t="s">
        <v>6360</v>
      </c>
      <c r="D5145" s="55" t="s">
        <v>5326</v>
      </c>
    </row>
    <row r="5146" spans="3:4" ht="15" customHeight="1" x14ac:dyDescent="0.25">
      <c r="C5146" s="52" t="s">
        <v>6361</v>
      </c>
      <c r="D5146" s="55" t="s">
        <v>5248</v>
      </c>
    </row>
    <row r="5147" spans="3:4" ht="15" customHeight="1" x14ac:dyDescent="0.25">
      <c r="C5147" s="52" t="s">
        <v>6362</v>
      </c>
      <c r="D5147" s="55" t="s">
        <v>5242</v>
      </c>
    </row>
    <row r="5148" spans="3:4" ht="15" customHeight="1" x14ac:dyDescent="0.25">
      <c r="C5148" s="52" t="s">
        <v>6363</v>
      </c>
      <c r="D5148" s="55" t="s">
        <v>5256</v>
      </c>
    </row>
    <row r="5149" spans="3:4" ht="15" customHeight="1" x14ac:dyDescent="0.25">
      <c r="C5149" s="52" t="s">
        <v>6364</v>
      </c>
      <c r="D5149" s="55" t="s">
        <v>5232</v>
      </c>
    </row>
    <row r="5150" spans="3:4" ht="15" customHeight="1" x14ac:dyDescent="0.25">
      <c r="C5150" s="52" t="s">
        <v>6365</v>
      </c>
      <c r="D5150" s="55" t="s">
        <v>5330</v>
      </c>
    </row>
    <row r="5151" spans="3:4" ht="15" customHeight="1" x14ac:dyDescent="0.25">
      <c r="C5151" s="52" t="s">
        <v>6366</v>
      </c>
      <c r="D5151" s="55" t="s">
        <v>5304</v>
      </c>
    </row>
    <row r="5152" spans="3:4" ht="15" customHeight="1" x14ac:dyDescent="0.25">
      <c r="C5152" s="52" t="s">
        <v>6367</v>
      </c>
      <c r="D5152" s="55" t="s">
        <v>6368</v>
      </c>
    </row>
    <row r="5153" spans="3:4" ht="15" customHeight="1" x14ac:dyDescent="0.25">
      <c r="C5153" s="52" t="s">
        <v>6369</v>
      </c>
      <c r="D5153" s="55" t="s">
        <v>5252</v>
      </c>
    </row>
    <row r="5154" spans="3:4" ht="15" customHeight="1" x14ac:dyDescent="0.25">
      <c r="C5154" s="52" t="s">
        <v>6370</v>
      </c>
      <c r="D5154" s="55" t="s">
        <v>6044</v>
      </c>
    </row>
    <row r="5155" spans="3:4" ht="15" customHeight="1" x14ac:dyDescent="0.25">
      <c r="C5155" s="52" t="s">
        <v>6371</v>
      </c>
      <c r="D5155" s="55" t="s">
        <v>5504</v>
      </c>
    </row>
    <row r="5156" spans="3:4" ht="15" customHeight="1" x14ac:dyDescent="0.25">
      <c r="C5156" s="52" t="s">
        <v>6372</v>
      </c>
      <c r="D5156" s="55" t="s">
        <v>6373</v>
      </c>
    </row>
    <row r="5157" spans="3:4" ht="15" customHeight="1" x14ac:dyDescent="0.25">
      <c r="C5157" s="52" t="s">
        <v>6374</v>
      </c>
      <c r="D5157" s="55" t="s">
        <v>5378</v>
      </c>
    </row>
    <row r="5158" spans="3:4" ht="15" customHeight="1" x14ac:dyDescent="0.25">
      <c r="C5158" s="52" t="s">
        <v>6375</v>
      </c>
      <c r="D5158" s="55" t="s">
        <v>6376</v>
      </c>
    </row>
    <row r="5159" spans="3:4" ht="15" customHeight="1" x14ac:dyDescent="0.25">
      <c r="C5159" s="52" t="s">
        <v>6377</v>
      </c>
      <c r="D5159" s="55" t="s">
        <v>6378</v>
      </c>
    </row>
    <row r="5160" spans="3:4" ht="15" customHeight="1" x14ac:dyDescent="0.25">
      <c r="C5160" s="52" t="s">
        <v>6379</v>
      </c>
      <c r="D5160" s="55" t="s">
        <v>5731</v>
      </c>
    </row>
    <row r="5161" spans="3:4" ht="15" customHeight="1" x14ac:dyDescent="0.25">
      <c r="C5161" s="52" t="s">
        <v>6380</v>
      </c>
      <c r="D5161" s="55" t="s">
        <v>6381</v>
      </c>
    </row>
    <row r="5162" spans="3:4" ht="15" customHeight="1" x14ac:dyDescent="0.25">
      <c r="C5162" s="52" t="s">
        <v>6382</v>
      </c>
      <c r="D5162" s="55" t="s">
        <v>5833</v>
      </c>
    </row>
    <row r="5163" spans="3:4" ht="15" customHeight="1" x14ac:dyDescent="0.25">
      <c r="C5163" s="52" t="s">
        <v>6383</v>
      </c>
      <c r="D5163" s="55" t="s">
        <v>5837</v>
      </c>
    </row>
    <row r="5164" spans="3:4" ht="15" customHeight="1" x14ac:dyDescent="0.25">
      <c r="C5164" s="52" t="s">
        <v>6384</v>
      </c>
      <c r="D5164" s="55" t="s">
        <v>5509</v>
      </c>
    </row>
    <row r="5165" spans="3:4" ht="15" customHeight="1" x14ac:dyDescent="0.25">
      <c r="C5165" s="52" t="s">
        <v>6385</v>
      </c>
      <c r="D5165" s="55" t="s">
        <v>5840</v>
      </c>
    </row>
    <row r="5166" spans="3:4" ht="15" customHeight="1" x14ac:dyDescent="0.25">
      <c r="C5166" s="52" t="s">
        <v>6386</v>
      </c>
      <c r="D5166" s="55" t="s">
        <v>6387</v>
      </c>
    </row>
    <row r="5167" spans="3:4" ht="15" customHeight="1" x14ac:dyDescent="0.25">
      <c r="C5167" s="52" t="s">
        <v>6388</v>
      </c>
      <c r="D5167" s="55" t="s">
        <v>5618</v>
      </c>
    </row>
    <row r="5168" spans="3:4" ht="15" customHeight="1" x14ac:dyDescent="0.25">
      <c r="C5168" s="52" t="s">
        <v>6389</v>
      </c>
      <c r="D5168" s="55" t="s">
        <v>5738</v>
      </c>
    </row>
    <row r="5169" spans="3:4" ht="15" customHeight="1" x14ac:dyDescent="0.25">
      <c r="C5169" s="52" t="s">
        <v>6390</v>
      </c>
      <c r="D5169" s="55" t="s">
        <v>5844</v>
      </c>
    </row>
    <row r="5170" spans="3:4" ht="15" customHeight="1" x14ac:dyDescent="0.25">
      <c r="C5170" s="52" t="s">
        <v>6391</v>
      </c>
      <c r="D5170" s="55" t="s">
        <v>6183</v>
      </c>
    </row>
    <row r="5171" spans="3:4" ht="15" customHeight="1" x14ac:dyDescent="0.25">
      <c r="C5171" s="52" t="s">
        <v>6392</v>
      </c>
      <c r="D5171" s="55" t="s">
        <v>5246</v>
      </c>
    </row>
    <row r="5172" spans="3:4" ht="15" customHeight="1" x14ac:dyDescent="0.25">
      <c r="C5172" s="52" t="s">
        <v>6393</v>
      </c>
      <c r="D5172" s="55" t="s">
        <v>5308</v>
      </c>
    </row>
    <row r="5173" spans="3:4" ht="15" customHeight="1" x14ac:dyDescent="0.25">
      <c r="C5173" s="52" t="s">
        <v>6394</v>
      </c>
      <c r="D5173" s="55" t="s">
        <v>5298</v>
      </c>
    </row>
    <row r="5174" spans="3:4" ht="15" customHeight="1" x14ac:dyDescent="0.25">
      <c r="C5174" s="52" t="s">
        <v>6395</v>
      </c>
      <c r="D5174" s="55" t="s">
        <v>458</v>
      </c>
    </row>
    <row r="5175" spans="3:4" ht="15" customHeight="1" x14ac:dyDescent="0.25">
      <c r="C5175" s="52" t="s">
        <v>6396</v>
      </c>
      <c r="D5175" s="55" t="s">
        <v>458</v>
      </c>
    </row>
    <row r="5176" spans="3:4" ht="15" customHeight="1" x14ac:dyDescent="0.25">
      <c r="C5176" s="52" t="s">
        <v>6397</v>
      </c>
      <c r="D5176" s="55" t="s">
        <v>461</v>
      </c>
    </row>
    <row r="5177" spans="3:4" ht="15" customHeight="1" x14ac:dyDescent="0.25">
      <c r="C5177" s="52" t="s">
        <v>6398</v>
      </c>
      <c r="D5177" s="55" t="s">
        <v>463</v>
      </c>
    </row>
    <row r="5178" spans="3:4" ht="15" customHeight="1" x14ac:dyDescent="0.25">
      <c r="C5178" s="52" t="s">
        <v>6399</v>
      </c>
      <c r="D5178" s="55" t="s">
        <v>465</v>
      </c>
    </row>
    <row r="5179" spans="3:4" ht="15" customHeight="1" x14ac:dyDescent="0.25">
      <c r="C5179" s="52" t="s">
        <v>6400</v>
      </c>
      <c r="D5179" s="55" t="s">
        <v>467</v>
      </c>
    </row>
    <row r="5180" spans="3:4" ht="15" customHeight="1" x14ac:dyDescent="0.25">
      <c r="C5180" s="52" t="s">
        <v>6401</v>
      </c>
      <c r="D5180" s="55" t="s">
        <v>469</v>
      </c>
    </row>
    <row r="5181" spans="3:4" ht="15" customHeight="1" x14ac:dyDescent="0.25">
      <c r="C5181" s="52" t="s">
        <v>6402</v>
      </c>
      <c r="D5181" s="55" t="s">
        <v>471</v>
      </c>
    </row>
    <row r="5182" spans="3:4" ht="15" customHeight="1" x14ac:dyDescent="0.25">
      <c r="C5182" s="52" t="s">
        <v>6403</v>
      </c>
      <c r="D5182" s="55" t="s">
        <v>473</v>
      </c>
    </row>
    <row r="5183" spans="3:4" ht="15" customHeight="1" x14ac:dyDescent="0.25">
      <c r="C5183" s="52" t="s">
        <v>6404</v>
      </c>
      <c r="D5183" s="55" t="s">
        <v>473</v>
      </c>
    </row>
    <row r="5184" spans="3:4" ht="15" customHeight="1" x14ac:dyDescent="0.25">
      <c r="C5184" s="52" t="s">
        <v>6405</v>
      </c>
      <c r="D5184" s="55" t="s">
        <v>34</v>
      </c>
    </row>
    <row r="5185" spans="3:4" ht="15" customHeight="1" x14ac:dyDescent="0.25">
      <c r="C5185" s="52" t="s">
        <v>6406</v>
      </c>
      <c r="D5185" s="55" t="s">
        <v>34</v>
      </c>
    </row>
    <row r="5186" spans="3:4" ht="15" customHeight="1" x14ac:dyDescent="0.25">
      <c r="C5186" s="52" t="s">
        <v>6407</v>
      </c>
      <c r="D5186" s="55" t="s">
        <v>5234</v>
      </c>
    </row>
    <row r="5187" spans="3:4" ht="15" customHeight="1" x14ac:dyDescent="0.25">
      <c r="C5187" s="52" t="s">
        <v>6408</v>
      </c>
      <c r="D5187" s="55" t="s">
        <v>5240</v>
      </c>
    </row>
    <row r="5188" spans="3:4" ht="15" customHeight="1" x14ac:dyDescent="0.25">
      <c r="C5188" s="52" t="s">
        <v>6409</v>
      </c>
      <c r="D5188" s="55" t="s">
        <v>5310</v>
      </c>
    </row>
    <row r="5189" spans="3:4" ht="15" customHeight="1" x14ac:dyDescent="0.25">
      <c r="C5189" s="52" t="s">
        <v>6410</v>
      </c>
      <c r="D5189" s="55" t="s">
        <v>5334</v>
      </c>
    </row>
    <row r="5190" spans="3:4" ht="15" customHeight="1" x14ac:dyDescent="0.25">
      <c r="C5190" s="52" t="s">
        <v>6411</v>
      </c>
      <c r="D5190" s="55" t="s">
        <v>5346</v>
      </c>
    </row>
    <row r="5191" spans="3:4" ht="15" customHeight="1" x14ac:dyDescent="0.25">
      <c r="C5191" s="52" t="s">
        <v>6412</v>
      </c>
      <c r="D5191" s="55" t="s">
        <v>5244</v>
      </c>
    </row>
    <row r="5192" spans="3:4" ht="15" customHeight="1" x14ac:dyDescent="0.25">
      <c r="C5192" s="52" t="s">
        <v>6413</v>
      </c>
      <c r="D5192" s="55" t="s">
        <v>5306</v>
      </c>
    </row>
    <row r="5193" spans="3:4" ht="15" customHeight="1" x14ac:dyDescent="0.25">
      <c r="C5193" s="52" t="s">
        <v>6414</v>
      </c>
      <c r="D5193" s="55" t="s">
        <v>5354</v>
      </c>
    </row>
    <row r="5194" spans="3:4" ht="15" customHeight="1" x14ac:dyDescent="0.25">
      <c r="C5194" s="52" t="s">
        <v>6415</v>
      </c>
      <c r="D5194" s="55" t="s">
        <v>5314</v>
      </c>
    </row>
    <row r="5195" spans="3:4" ht="15" customHeight="1" x14ac:dyDescent="0.25">
      <c r="C5195" s="52" t="s">
        <v>6416</v>
      </c>
      <c r="D5195" s="55" t="s">
        <v>5543</v>
      </c>
    </row>
    <row r="5196" spans="3:4" ht="15" customHeight="1" x14ac:dyDescent="0.25">
      <c r="C5196" s="52" t="s">
        <v>6417</v>
      </c>
      <c r="D5196" s="55" t="s">
        <v>5356</v>
      </c>
    </row>
    <row r="5197" spans="3:4" ht="15" customHeight="1" x14ac:dyDescent="0.25">
      <c r="C5197" s="52" t="s">
        <v>6418</v>
      </c>
      <c r="D5197" s="55" t="s">
        <v>5312</v>
      </c>
    </row>
    <row r="5198" spans="3:4" ht="15" customHeight="1" x14ac:dyDescent="0.25">
      <c r="C5198" s="52" t="s">
        <v>6419</v>
      </c>
      <c r="D5198" s="55" t="s">
        <v>5936</v>
      </c>
    </row>
    <row r="5199" spans="3:4" ht="15" customHeight="1" x14ac:dyDescent="0.25">
      <c r="C5199" s="52" t="s">
        <v>6420</v>
      </c>
      <c r="D5199" s="55" t="s">
        <v>5553</v>
      </c>
    </row>
    <row r="5200" spans="3:4" ht="15" customHeight="1" x14ac:dyDescent="0.25">
      <c r="C5200" s="52" t="s">
        <v>6421</v>
      </c>
      <c r="D5200" s="55" t="s">
        <v>5236</v>
      </c>
    </row>
    <row r="5201" spans="3:4" ht="15" customHeight="1" x14ac:dyDescent="0.25">
      <c r="C5201" s="52" t="s">
        <v>6422</v>
      </c>
      <c r="D5201" s="55" t="s">
        <v>5372</v>
      </c>
    </row>
    <row r="5202" spans="3:4" ht="15" customHeight="1" x14ac:dyDescent="0.25">
      <c r="C5202" s="52" t="s">
        <v>6423</v>
      </c>
      <c r="D5202" s="55" t="s">
        <v>5939</v>
      </c>
    </row>
    <row r="5203" spans="3:4" ht="15" customHeight="1" x14ac:dyDescent="0.25">
      <c r="C5203" s="52" t="s">
        <v>6424</v>
      </c>
      <c r="D5203" s="55" t="s">
        <v>5424</v>
      </c>
    </row>
    <row r="5204" spans="3:4" ht="15" customHeight="1" x14ac:dyDescent="0.25">
      <c r="C5204" s="52" t="s">
        <v>6425</v>
      </c>
      <c r="D5204" s="55" t="s">
        <v>5998</v>
      </c>
    </row>
    <row r="5205" spans="3:4" ht="15" customHeight="1" x14ac:dyDescent="0.25">
      <c r="C5205" s="52" t="s">
        <v>6426</v>
      </c>
      <c r="D5205" s="55" t="s">
        <v>5228</v>
      </c>
    </row>
    <row r="5206" spans="3:4" ht="15" customHeight="1" x14ac:dyDescent="0.25">
      <c r="C5206" s="52" t="s">
        <v>6427</v>
      </c>
      <c r="D5206" s="55" t="s">
        <v>5224</v>
      </c>
    </row>
    <row r="5207" spans="3:4" ht="15" customHeight="1" x14ac:dyDescent="0.25">
      <c r="C5207" s="52" t="s">
        <v>6428</v>
      </c>
      <c r="D5207" s="55" t="s">
        <v>5438</v>
      </c>
    </row>
    <row r="5208" spans="3:4" ht="15" customHeight="1" x14ac:dyDescent="0.25">
      <c r="C5208" s="52" t="s">
        <v>6429</v>
      </c>
      <c r="D5208" s="55" t="s">
        <v>5294</v>
      </c>
    </row>
    <row r="5209" spans="3:4" ht="15" customHeight="1" x14ac:dyDescent="0.25">
      <c r="C5209" s="52" t="s">
        <v>6430</v>
      </c>
      <c r="D5209" s="55" t="s">
        <v>5441</v>
      </c>
    </row>
    <row r="5210" spans="3:4" ht="15" customHeight="1" x14ac:dyDescent="0.25">
      <c r="C5210" s="52" t="s">
        <v>6431</v>
      </c>
      <c r="D5210" s="56" t="s">
        <v>5667</v>
      </c>
    </row>
    <row r="5211" spans="3:4" ht="15" customHeight="1" x14ac:dyDescent="0.25">
      <c r="C5211" s="52" t="s">
        <v>6432</v>
      </c>
      <c r="D5211" s="56" t="s">
        <v>5270</v>
      </c>
    </row>
    <row r="5212" spans="3:4" ht="15" customHeight="1" x14ac:dyDescent="0.25">
      <c r="C5212" s="52" t="s">
        <v>6433</v>
      </c>
      <c r="D5212" s="56" t="s">
        <v>5318</v>
      </c>
    </row>
    <row r="5213" spans="3:4" ht="15" customHeight="1" x14ac:dyDescent="0.25">
      <c r="C5213" s="52" t="s">
        <v>6434</v>
      </c>
      <c r="D5213" s="56" t="s">
        <v>5226</v>
      </c>
    </row>
    <row r="5214" spans="3:4" ht="15" customHeight="1" x14ac:dyDescent="0.25">
      <c r="C5214" s="52" t="s">
        <v>6435</v>
      </c>
      <c r="D5214" s="56" t="s">
        <v>5284</v>
      </c>
    </row>
    <row r="5215" spans="3:4" ht="15" customHeight="1" x14ac:dyDescent="0.25">
      <c r="C5215" s="52" t="s">
        <v>6436</v>
      </c>
      <c r="D5215" s="56" t="s">
        <v>5254</v>
      </c>
    </row>
    <row r="5216" spans="3:4" ht="15" customHeight="1" x14ac:dyDescent="0.25">
      <c r="C5216" s="52" t="s">
        <v>6437</v>
      </c>
      <c r="D5216" s="56" t="s">
        <v>5338</v>
      </c>
    </row>
    <row r="5217" spans="3:4" ht="15" customHeight="1" x14ac:dyDescent="0.25">
      <c r="C5217" s="52" t="s">
        <v>6438</v>
      </c>
      <c r="D5217" s="56" t="s">
        <v>5450</v>
      </c>
    </row>
    <row r="5218" spans="3:4" ht="15" customHeight="1" x14ac:dyDescent="0.25">
      <c r="C5218" s="52" t="s">
        <v>6439</v>
      </c>
      <c r="D5218" s="56" t="s">
        <v>5452</v>
      </c>
    </row>
    <row r="5219" spans="3:4" ht="15" customHeight="1" x14ac:dyDescent="0.25">
      <c r="C5219" s="52" t="s">
        <v>6440</v>
      </c>
      <c r="D5219" s="56" t="s">
        <v>5380</v>
      </c>
    </row>
    <row r="5220" spans="3:4" ht="15" customHeight="1" x14ac:dyDescent="0.25">
      <c r="C5220" s="52" t="s">
        <v>6441</v>
      </c>
      <c r="D5220" s="56" t="s">
        <v>5456</v>
      </c>
    </row>
    <row r="5221" spans="3:4" ht="15" customHeight="1" x14ac:dyDescent="0.25">
      <c r="C5221" s="52" t="s">
        <v>6442</v>
      </c>
      <c r="D5221" s="56" t="s">
        <v>5322</v>
      </c>
    </row>
    <row r="5222" spans="3:4" ht="15" customHeight="1" x14ac:dyDescent="0.25">
      <c r="C5222" s="52" t="s">
        <v>6443</v>
      </c>
      <c r="D5222" s="56" t="s">
        <v>5282</v>
      </c>
    </row>
    <row r="5223" spans="3:4" ht="15" customHeight="1" x14ac:dyDescent="0.25">
      <c r="C5223" s="52" t="s">
        <v>6444</v>
      </c>
      <c r="D5223" s="56" t="s">
        <v>5368</v>
      </c>
    </row>
    <row r="5224" spans="3:4" ht="15" customHeight="1" x14ac:dyDescent="0.25">
      <c r="C5224" s="52" t="s">
        <v>6445</v>
      </c>
      <c r="D5224" s="56" t="s">
        <v>5464</v>
      </c>
    </row>
    <row r="5225" spans="3:4" ht="15" customHeight="1" x14ac:dyDescent="0.25">
      <c r="C5225" s="52" t="s">
        <v>6446</v>
      </c>
      <c r="D5225" s="56" t="s">
        <v>5300</v>
      </c>
    </row>
    <row r="5226" spans="3:4" ht="15" customHeight="1" x14ac:dyDescent="0.25">
      <c r="C5226" s="52" t="s">
        <v>6447</v>
      </c>
      <c r="D5226" s="56" t="s">
        <v>5264</v>
      </c>
    </row>
    <row r="5227" spans="3:4" ht="15" customHeight="1" x14ac:dyDescent="0.25">
      <c r="C5227" s="52" t="s">
        <v>6448</v>
      </c>
      <c r="D5227" s="56" t="s">
        <v>5947</v>
      </c>
    </row>
    <row r="5228" spans="3:4" ht="15" customHeight="1" x14ac:dyDescent="0.25">
      <c r="C5228" s="52" t="s">
        <v>6449</v>
      </c>
      <c r="D5228" s="56" t="s">
        <v>5288</v>
      </c>
    </row>
    <row r="5229" spans="3:4" ht="15" customHeight="1" x14ac:dyDescent="0.25">
      <c r="C5229" s="52" t="s">
        <v>6450</v>
      </c>
      <c r="D5229" s="56" t="s">
        <v>5695</v>
      </c>
    </row>
    <row r="5230" spans="3:4" ht="15" customHeight="1" x14ac:dyDescent="0.25">
      <c r="C5230" s="52" t="s">
        <v>6451</v>
      </c>
      <c r="D5230" s="56" t="s">
        <v>5230</v>
      </c>
    </row>
    <row r="5231" spans="3:4" ht="15" customHeight="1" x14ac:dyDescent="0.25">
      <c r="C5231" s="52" t="s">
        <v>6452</v>
      </c>
      <c r="D5231" s="56" t="s">
        <v>5376</v>
      </c>
    </row>
    <row r="5232" spans="3:4" ht="15" customHeight="1" x14ac:dyDescent="0.25">
      <c r="C5232" s="52" t="s">
        <v>6453</v>
      </c>
      <c r="D5232" s="56" t="s">
        <v>5477</v>
      </c>
    </row>
    <row r="5233" spans="3:4" ht="15" customHeight="1" x14ac:dyDescent="0.25">
      <c r="C5233" s="52" t="s">
        <v>6454</v>
      </c>
      <c r="D5233" s="56" t="s">
        <v>5483</v>
      </c>
    </row>
    <row r="5234" spans="3:4" ht="15" customHeight="1" x14ac:dyDescent="0.25">
      <c r="C5234" s="52" t="s">
        <v>6455</v>
      </c>
      <c r="D5234" s="56" t="s">
        <v>5370</v>
      </c>
    </row>
    <row r="5235" spans="3:4" ht="15" customHeight="1" x14ac:dyDescent="0.25">
      <c r="C5235" s="52" t="s">
        <v>6456</v>
      </c>
      <c r="D5235" s="56" t="s">
        <v>5340</v>
      </c>
    </row>
    <row r="5236" spans="3:4" ht="15" customHeight="1" x14ac:dyDescent="0.25">
      <c r="C5236" s="52" t="s">
        <v>6457</v>
      </c>
      <c r="D5236" s="56" t="s">
        <v>5302</v>
      </c>
    </row>
    <row r="5237" spans="3:4" ht="15" customHeight="1" x14ac:dyDescent="0.25">
      <c r="C5237" s="52" t="s">
        <v>6458</v>
      </c>
      <c r="D5237" s="56" t="s">
        <v>5326</v>
      </c>
    </row>
    <row r="5238" spans="3:4" ht="15" customHeight="1" x14ac:dyDescent="0.25">
      <c r="C5238" s="52" t="s">
        <v>6459</v>
      </c>
      <c r="D5238" s="56" t="s">
        <v>5250</v>
      </c>
    </row>
    <row r="5239" spans="3:4" ht="15" customHeight="1" x14ac:dyDescent="0.25">
      <c r="C5239" s="52" t="s">
        <v>6460</v>
      </c>
      <c r="D5239" s="56" t="s">
        <v>5324</v>
      </c>
    </row>
    <row r="5240" spans="3:4" ht="15" customHeight="1" x14ac:dyDescent="0.25">
      <c r="C5240" s="52" t="s">
        <v>6461</v>
      </c>
      <c r="D5240" s="56" t="s">
        <v>5248</v>
      </c>
    </row>
    <row r="5241" spans="3:4" ht="15" customHeight="1" x14ac:dyDescent="0.25">
      <c r="C5241" s="52" t="s">
        <v>6462</v>
      </c>
      <c r="D5241" s="56" t="s">
        <v>5292</v>
      </c>
    </row>
    <row r="5242" spans="3:4" ht="15" customHeight="1" x14ac:dyDescent="0.25">
      <c r="C5242" s="52" t="s">
        <v>6463</v>
      </c>
      <c r="D5242" s="56" t="s">
        <v>5242</v>
      </c>
    </row>
    <row r="5243" spans="3:4" ht="15" customHeight="1" x14ac:dyDescent="0.25">
      <c r="C5243" s="52" t="s">
        <v>6464</v>
      </c>
      <c r="D5243" s="56" t="s">
        <v>5290</v>
      </c>
    </row>
    <row r="5244" spans="3:4" ht="15" customHeight="1" x14ac:dyDescent="0.25">
      <c r="C5244" s="52" t="s">
        <v>6465</v>
      </c>
      <c r="D5244" s="56" t="s">
        <v>5320</v>
      </c>
    </row>
    <row r="5245" spans="3:4" ht="15" customHeight="1" x14ac:dyDescent="0.25">
      <c r="C5245" s="52" t="s">
        <v>6466</v>
      </c>
      <c r="D5245" s="56" t="s">
        <v>5256</v>
      </c>
    </row>
    <row r="5246" spans="3:4" ht="15" customHeight="1" x14ac:dyDescent="0.25">
      <c r="C5246" s="52" t="s">
        <v>6467</v>
      </c>
      <c r="D5246" s="56" t="s">
        <v>5232</v>
      </c>
    </row>
    <row r="5247" spans="3:4" ht="15" customHeight="1" x14ac:dyDescent="0.25">
      <c r="C5247" s="52" t="s">
        <v>6468</v>
      </c>
      <c r="D5247" s="56" t="s">
        <v>5330</v>
      </c>
    </row>
    <row r="5248" spans="3:4" ht="15" customHeight="1" x14ac:dyDescent="0.25">
      <c r="C5248" s="52" t="s">
        <v>6469</v>
      </c>
      <c r="D5248" s="56" t="s">
        <v>5304</v>
      </c>
    </row>
    <row r="5249" spans="3:4" ht="15" customHeight="1" x14ac:dyDescent="0.25">
      <c r="C5249" s="52" t="s">
        <v>6470</v>
      </c>
      <c r="D5249" s="56" t="s">
        <v>5715</v>
      </c>
    </row>
    <row r="5250" spans="3:4" ht="15" customHeight="1" x14ac:dyDescent="0.25">
      <c r="C5250" s="52" t="s">
        <v>6471</v>
      </c>
      <c r="D5250" s="56" t="s">
        <v>5336</v>
      </c>
    </row>
    <row r="5251" spans="3:4" ht="15" customHeight="1" x14ac:dyDescent="0.25">
      <c r="C5251" s="52" t="s">
        <v>6472</v>
      </c>
      <c r="D5251" s="56" t="s">
        <v>5262</v>
      </c>
    </row>
    <row r="5252" spans="3:4" ht="15" customHeight="1" x14ac:dyDescent="0.25">
      <c r="C5252" s="52" t="s">
        <v>6473</v>
      </c>
      <c r="D5252" s="56" t="s">
        <v>5252</v>
      </c>
    </row>
    <row r="5253" spans="3:4" ht="15" customHeight="1" x14ac:dyDescent="0.25">
      <c r="C5253" s="52" t="s">
        <v>6474</v>
      </c>
      <c r="D5253" s="56" t="s">
        <v>5498</v>
      </c>
    </row>
    <row r="5254" spans="3:4" ht="15" customHeight="1" x14ac:dyDescent="0.25">
      <c r="C5254" s="52" t="s">
        <v>6475</v>
      </c>
      <c r="D5254" s="56" t="s">
        <v>5342</v>
      </c>
    </row>
    <row r="5255" spans="3:4" ht="15" customHeight="1" x14ac:dyDescent="0.25">
      <c r="C5255" s="52" t="s">
        <v>6476</v>
      </c>
      <c r="D5255" s="56" t="s">
        <v>6171</v>
      </c>
    </row>
    <row r="5256" spans="3:4" ht="15" customHeight="1" x14ac:dyDescent="0.25">
      <c r="C5256" s="52" t="s">
        <v>6477</v>
      </c>
      <c r="D5256" s="56" t="s">
        <v>5725</v>
      </c>
    </row>
    <row r="5257" spans="3:4" ht="15" customHeight="1" x14ac:dyDescent="0.25">
      <c r="C5257" s="52" t="s">
        <v>6478</v>
      </c>
      <c r="D5257" s="56" t="s">
        <v>5390</v>
      </c>
    </row>
    <row r="5258" spans="3:4" ht="15" customHeight="1" x14ac:dyDescent="0.25">
      <c r="C5258" s="52" t="s">
        <v>6479</v>
      </c>
      <c r="D5258" s="56" t="s">
        <v>6044</v>
      </c>
    </row>
    <row r="5259" spans="3:4" ht="15" customHeight="1" x14ac:dyDescent="0.25">
      <c r="C5259" s="52" t="s">
        <v>6480</v>
      </c>
      <c r="D5259" s="56" t="s">
        <v>5502</v>
      </c>
    </row>
    <row r="5260" spans="3:4" ht="15" customHeight="1" x14ac:dyDescent="0.25">
      <c r="C5260" s="52" t="s">
        <v>6481</v>
      </c>
      <c r="D5260" s="56" t="s">
        <v>6373</v>
      </c>
    </row>
    <row r="5261" spans="3:4" ht="15" customHeight="1" x14ac:dyDescent="0.25">
      <c r="C5261" s="52" t="s">
        <v>6482</v>
      </c>
      <c r="D5261" s="56" t="s">
        <v>5388</v>
      </c>
    </row>
    <row r="5262" spans="3:4" ht="15" customHeight="1" x14ac:dyDescent="0.25">
      <c r="C5262" s="52" t="s">
        <v>6483</v>
      </c>
      <c r="D5262" s="56" t="s">
        <v>5924</v>
      </c>
    </row>
    <row r="5263" spans="3:4" ht="15" customHeight="1" x14ac:dyDescent="0.25">
      <c r="C5263" s="52" t="s">
        <v>6484</v>
      </c>
      <c r="D5263" s="56" t="s">
        <v>6485</v>
      </c>
    </row>
    <row r="5264" spans="3:4" ht="15" customHeight="1" x14ac:dyDescent="0.25">
      <c r="C5264" s="52" t="s">
        <v>6486</v>
      </c>
      <c r="D5264" s="56" t="s">
        <v>5740</v>
      </c>
    </row>
    <row r="5265" spans="3:4" ht="15" customHeight="1" x14ac:dyDescent="0.25">
      <c r="C5265" s="52" t="s">
        <v>6487</v>
      </c>
      <c r="D5265" s="56" t="s">
        <v>5278</v>
      </c>
    </row>
    <row r="5266" spans="3:4" ht="15" customHeight="1" x14ac:dyDescent="0.25">
      <c r="C5266" s="52" t="s">
        <v>6488</v>
      </c>
      <c r="D5266" s="56" t="s">
        <v>5308</v>
      </c>
    </row>
    <row r="5267" spans="3:4" ht="15" customHeight="1" x14ac:dyDescent="0.25">
      <c r="C5267" s="52" t="s">
        <v>6489</v>
      </c>
      <c r="D5267" s="56" t="s">
        <v>5358</v>
      </c>
    </row>
    <row r="5268" spans="3:4" ht="15" customHeight="1" x14ac:dyDescent="0.25">
      <c r="C5268" s="52" t="s">
        <v>6490</v>
      </c>
      <c r="D5268" s="56" t="s">
        <v>5517</v>
      </c>
    </row>
    <row r="5269" spans="3:4" ht="15" customHeight="1" x14ac:dyDescent="0.25">
      <c r="C5269" s="52" t="s">
        <v>6491</v>
      </c>
      <c r="D5269" s="56" t="s">
        <v>5298</v>
      </c>
    </row>
    <row r="5270" spans="3:4" ht="15" customHeight="1" x14ac:dyDescent="0.25">
      <c r="C5270" s="52" t="s">
        <v>6492</v>
      </c>
      <c r="D5270" s="56" t="s">
        <v>458</v>
      </c>
    </row>
    <row r="5271" spans="3:4" ht="15" customHeight="1" x14ac:dyDescent="0.25">
      <c r="C5271" s="52" t="s">
        <v>6493</v>
      </c>
      <c r="D5271" s="56" t="s">
        <v>458</v>
      </c>
    </row>
    <row r="5272" spans="3:4" ht="15" customHeight="1" x14ac:dyDescent="0.25">
      <c r="C5272" s="52" t="s">
        <v>6494</v>
      </c>
      <c r="D5272" s="56" t="s">
        <v>461</v>
      </c>
    </row>
    <row r="5273" spans="3:4" ht="15" customHeight="1" x14ac:dyDescent="0.25">
      <c r="C5273" s="52" t="s">
        <v>6495</v>
      </c>
      <c r="D5273" s="56" t="s">
        <v>463</v>
      </c>
    </row>
    <row r="5274" spans="3:4" ht="15" customHeight="1" x14ac:dyDescent="0.25">
      <c r="C5274" s="52" t="s">
        <v>6496</v>
      </c>
      <c r="D5274" s="56" t="s">
        <v>465</v>
      </c>
    </row>
    <row r="5275" spans="3:4" ht="15" customHeight="1" x14ac:dyDescent="0.25">
      <c r="C5275" s="52" t="s">
        <v>6497</v>
      </c>
      <c r="D5275" s="56" t="s">
        <v>467</v>
      </c>
    </row>
    <row r="5276" spans="3:4" ht="15" customHeight="1" x14ac:dyDescent="0.25">
      <c r="C5276" s="52" t="s">
        <v>6498</v>
      </c>
      <c r="D5276" s="56" t="s">
        <v>469</v>
      </c>
    </row>
    <row r="5277" spans="3:4" ht="15" customHeight="1" x14ac:dyDescent="0.25">
      <c r="C5277" s="52" t="s">
        <v>6499</v>
      </c>
      <c r="D5277" s="56" t="s">
        <v>471</v>
      </c>
    </row>
    <row r="5278" spans="3:4" ht="15" customHeight="1" x14ac:dyDescent="0.25">
      <c r="C5278" s="52" t="s">
        <v>6500</v>
      </c>
      <c r="D5278" s="56" t="s">
        <v>473</v>
      </c>
    </row>
    <row r="5279" spans="3:4" ht="15" customHeight="1" x14ac:dyDescent="0.25">
      <c r="C5279" s="52" t="s">
        <v>6501</v>
      </c>
      <c r="D5279" s="56" t="s">
        <v>473</v>
      </c>
    </row>
    <row r="5280" spans="3:4" ht="15" customHeight="1" x14ac:dyDescent="0.25">
      <c r="C5280" s="52" t="s">
        <v>6502</v>
      </c>
      <c r="D5280" s="56" t="s">
        <v>34</v>
      </c>
    </row>
    <row r="5281" spans="3:4" ht="15" customHeight="1" x14ac:dyDescent="0.25">
      <c r="C5281" s="52" t="s">
        <v>6503</v>
      </c>
      <c r="D5281" s="56" t="s">
        <v>34</v>
      </c>
    </row>
    <row r="5282" spans="3:4" ht="15" customHeight="1" x14ac:dyDescent="0.25">
      <c r="C5282" s="52" t="s">
        <v>6504</v>
      </c>
      <c r="D5282" s="56" t="s">
        <v>5234</v>
      </c>
    </row>
    <row r="5283" spans="3:4" ht="15" customHeight="1" x14ac:dyDescent="0.25">
      <c r="C5283" s="52" t="s">
        <v>6505</v>
      </c>
      <c r="D5283" s="56" t="s">
        <v>5240</v>
      </c>
    </row>
    <row r="5284" spans="3:4" ht="15" customHeight="1" x14ac:dyDescent="0.25">
      <c r="C5284" s="52" t="s">
        <v>6506</v>
      </c>
      <c r="D5284" s="56" t="s">
        <v>5310</v>
      </c>
    </row>
    <row r="5285" spans="3:4" ht="15" customHeight="1" x14ac:dyDescent="0.25">
      <c r="C5285" s="52" t="s">
        <v>6507</v>
      </c>
      <c r="D5285" s="56" t="s">
        <v>5244</v>
      </c>
    </row>
    <row r="5286" spans="3:4" ht="15" customHeight="1" x14ac:dyDescent="0.25">
      <c r="C5286" s="52" t="s">
        <v>6508</v>
      </c>
      <c r="D5286" s="56" t="s">
        <v>5354</v>
      </c>
    </row>
    <row r="5287" spans="3:4" ht="15" customHeight="1" x14ac:dyDescent="0.25">
      <c r="C5287" s="52" t="s">
        <v>6509</v>
      </c>
      <c r="D5287" s="56" t="s">
        <v>5314</v>
      </c>
    </row>
    <row r="5288" spans="3:4" ht="15" customHeight="1" x14ac:dyDescent="0.25">
      <c r="C5288" s="52" t="s">
        <v>6510</v>
      </c>
      <c r="D5288" s="56" t="s">
        <v>5312</v>
      </c>
    </row>
    <row r="5289" spans="3:4" ht="15" customHeight="1" x14ac:dyDescent="0.25">
      <c r="C5289" s="52" t="s">
        <v>6511</v>
      </c>
      <c r="D5289" s="56" t="s">
        <v>6512</v>
      </c>
    </row>
    <row r="5290" spans="3:4" ht="15" customHeight="1" x14ac:dyDescent="0.25">
      <c r="C5290" s="52" t="s">
        <v>6513</v>
      </c>
      <c r="D5290" s="56" t="s">
        <v>5362</v>
      </c>
    </row>
    <row r="5291" spans="3:4" ht="15" customHeight="1" x14ac:dyDescent="0.25">
      <c r="C5291" s="52" t="s">
        <v>6514</v>
      </c>
      <c r="D5291" s="56" t="s">
        <v>5553</v>
      </c>
    </row>
    <row r="5292" spans="3:4" ht="15" customHeight="1" x14ac:dyDescent="0.25">
      <c r="C5292" s="52" t="s">
        <v>6515</v>
      </c>
      <c r="D5292" s="56" t="s">
        <v>5236</v>
      </c>
    </row>
    <row r="5293" spans="3:4" ht="15" customHeight="1" x14ac:dyDescent="0.25">
      <c r="C5293" s="52" t="s">
        <v>6516</v>
      </c>
      <c r="D5293" s="56" t="s">
        <v>5990</v>
      </c>
    </row>
    <row r="5294" spans="3:4" ht="15" customHeight="1" x14ac:dyDescent="0.25">
      <c r="C5294" s="52" t="s">
        <v>6517</v>
      </c>
      <c r="D5294" s="55" t="s">
        <v>5372</v>
      </c>
    </row>
    <row r="5295" spans="3:4" ht="15" customHeight="1" x14ac:dyDescent="0.25">
      <c r="C5295" s="52" t="s">
        <v>6518</v>
      </c>
      <c r="D5295" s="55" t="s">
        <v>5882</v>
      </c>
    </row>
    <row r="5296" spans="3:4" ht="15" customHeight="1" x14ac:dyDescent="0.25">
      <c r="C5296" s="52" t="s">
        <v>6519</v>
      </c>
      <c r="D5296" s="55" t="s">
        <v>6520</v>
      </c>
    </row>
    <row r="5297" spans="3:4" ht="15" customHeight="1" x14ac:dyDescent="0.25">
      <c r="C5297" s="52" t="s">
        <v>6521</v>
      </c>
      <c r="D5297" s="55" t="s">
        <v>6522</v>
      </c>
    </row>
    <row r="5298" spans="3:4" ht="15" customHeight="1" x14ac:dyDescent="0.25">
      <c r="C5298" s="52" t="s">
        <v>6523</v>
      </c>
      <c r="D5298" s="55" t="s">
        <v>5276</v>
      </c>
    </row>
    <row r="5299" spans="3:4" ht="15" customHeight="1" x14ac:dyDescent="0.25">
      <c r="C5299" s="52" t="s">
        <v>6524</v>
      </c>
      <c r="D5299" s="55" t="s">
        <v>5238</v>
      </c>
    </row>
    <row r="5300" spans="3:4" ht="15" customHeight="1" x14ac:dyDescent="0.25">
      <c r="C5300" s="52" t="s">
        <v>6525</v>
      </c>
      <c r="D5300" s="55" t="s">
        <v>5438</v>
      </c>
    </row>
    <row r="5301" spans="3:4" ht="15" customHeight="1" x14ac:dyDescent="0.25">
      <c r="C5301" s="52" t="s">
        <v>6526</v>
      </c>
      <c r="D5301" s="55" t="s">
        <v>5294</v>
      </c>
    </row>
    <row r="5302" spans="3:4" ht="15" customHeight="1" x14ac:dyDescent="0.25">
      <c r="C5302" s="52" t="s">
        <v>6527</v>
      </c>
      <c r="D5302" s="55" t="s">
        <v>5441</v>
      </c>
    </row>
    <row r="5303" spans="3:4" ht="15" customHeight="1" x14ac:dyDescent="0.25">
      <c r="C5303" s="52" t="s">
        <v>6528</v>
      </c>
      <c r="D5303" s="55" t="s">
        <v>5778</v>
      </c>
    </row>
    <row r="5304" spans="3:4" ht="15" customHeight="1" x14ac:dyDescent="0.25">
      <c r="C5304" s="52" t="s">
        <v>6529</v>
      </c>
      <c r="D5304" s="55" t="s">
        <v>5444</v>
      </c>
    </row>
    <row r="5305" spans="3:4" ht="15" customHeight="1" x14ac:dyDescent="0.25">
      <c r="C5305" s="52" t="s">
        <v>6530</v>
      </c>
      <c r="D5305" s="55" t="s">
        <v>5318</v>
      </c>
    </row>
    <row r="5306" spans="3:4" ht="15" customHeight="1" x14ac:dyDescent="0.25">
      <c r="C5306" s="52" t="s">
        <v>6531</v>
      </c>
      <c r="D5306" s="55" t="s">
        <v>5226</v>
      </c>
    </row>
    <row r="5307" spans="3:4" ht="15" customHeight="1" x14ac:dyDescent="0.25">
      <c r="C5307" s="52" t="s">
        <v>6532</v>
      </c>
      <c r="D5307" s="55" t="s">
        <v>6533</v>
      </c>
    </row>
    <row r="5308" spans="3:4" ht="15" customHeight="1" x14ac:dyDescent="0.25">
      <c r="C5308" s="52" t="s">
        <v>6534</v>
      </c>
      <c r="D5308" s="55" t="s">
        <v>5284</v>
      </c>
    </row>
    <row r="5309" spans="3:4" ht="15" customHeight="1" x14ac:dyDescent="0.25">
      <c r="C5309" s="52" t="s">
        <v>6535</v>
      </c>
      <c r="D5309" s="55" t="s">
        <v>5254</v>
      </c>
    </row>
    <row r="5310" spans="3:4" ht="15" customHeight="1" x14ac:dyDescent="0.25">
      <c r="C5310" s="52" t="s">
        <v>6536</v>
      </c>
      <c r="D5310" s="55" t="s">
        <v>5338</v>
      </c>
    </row>
    <row r="5311" spans="3:4" ht="15" customHeight="1" x14ac:dyDescent="0.25">
      <c r="C5311" s="52" t="s">
        <v>6537</v>
      </c>
      <c r="D5311" s="55" t="s">
        <v>5380</v>
      </c>
    </row>
    <row r="5312" spans="3:4" ht="15" customHeight="1" x14ac:dyDescent="0.25">
      <c r="C5312" s="52" t="s">
        <v>6538</v>
      </c>
      <c r="D5312" s="55" t="s">
        <v>5454</v>
      </c>
    </row>
    <row r="5313" spans="3:4" ht="15" customHeight="1" x14ac:dyDescent="0.25">
      <c r="C5313" s="52" t="s">
        <v>6539</v>
      </c>
      <c r="D5313" s="55" t="s">
        <v>5456</v>
      </c>
    </row>
    <row r="5314" spans="3:4" ht="15" customHeight="1" x14ac:dyDescent="0.25">
      <c r="C5314" s="52" t="s">
        <v>6540</v>
      </c>
      <c r="D5314" s="55" t="s">
        <v>5360</v>
      </c>
    </row>
    <row r="5315" spans="3:4" ht="15" customHeight="1" x14ac:dyDescent="0.25">
      <c r="C5315" s="52" t="s">
        <v>6541</v>
      </c>
      <c r="D5315" s="55" t="s">
        <v>5368</v>
      </c>
    </row>
    <row r="5316" spans="3:4" ht="15" customHeight="1" x14ac:dyDescent="0.25">
      <c r="C5316" s="52" t="s">
        <v>6542</v>
      </c>
      <c r="D5316" s="55" t="s">
        <v>5382</v>
      </c>
    </row>
    <row r="5317" spans="3:4" ht="15" customHeight="1" x14ac:dyDescent="0.25">
      <c r="C5317" s="52" t="s">
        <v>6543</v>
      </c>
      <c r="D5317" s="55" t="s">
        <v>5264</v>
      </c>
    </row>
    <row r="5318" spans="3:4" ht="15" customHeight="1" x14ac:dyDescent="0.25">
      <c r="C5318" s="52" t="s">
        <v>6544</v>
      </c>
      <c r="D5318" s="55" t="s">
        <v>5899</v>
      </c>
    </row>
    <row r="5319" spans="3:4" ht="15" customHeight="1" x14ac:dyDescent="0.25">
      <c r="C5319" s="52" t="s">
        <v>6545</v>
      </c>
      <c r="D5319" s="55" t="s">
        <v>5296</v>
      </c>
    </row>
    <row r="5320" spans="3:4" ht="15" customHeight="1" x14ac:dyDescent="0.25">
      <c r="C5320" s="52" t="s">
        <v>6546</v>
      </c>
      <c r="D5320" s="55" t="s">
        <v>5468</v>
      </c>
    </row>
    <row r="5321" spans="3:4" ht="15" customHeight="1" x14ac:dyDescent="0.25">
      <c r="C5321" s="52" t="s">
        <v>6547</v>
      </c>
      <c r="D5321" s="55" t="s">
        <v>5470</v>
      </c>
    </row>
    <row r="5322" spans="3:4" ht="15" customHeight="1" x14ac:dyDescent="0.25">
      <c r="C5322" s="52" t="s">
        <v>6548</v>
      </c>
      <c r="D5322" s="55" t="s">
        <v>5288</v>
      </c>
    </row>
    <row r="5323" spans="3:4" ht="15" customHeight="1" x14ac:dyDescent="0.25">
      <c r="C5323" s="52" t="s">
        <v>6549</v>
      </c>
      <c r="D5323" s="55" t="s">
        <v>5695</v>
      </c>
    </row>
    <row r="5324" spans="3:4" ht="15" customHeight="1" x14ac:dyDescent="0.25">
      <c r="C5324" s="52" t="s">
        <v>6550</v>
      </c>
      <c r="D5324" s="55" t="s">
        <v>5230</v>
      </c>
    </row>
    <row r="5325" spans="3:4" ht="15" customHeight="1" x14ac:dyDescent="0.25">
      <c r="C5325" s="52" t="s">
        <v>6551</v>
      </c>
      <c r="D5325" s="55" t="s">
        <v>5481</v>
      </c>
    </row>
    <row r="5326" spans="3:4" ht="15" customHeight="1" x14ac:dyDescent="0.25">
      <c r="C5326" s="52" t="s">
        <v>6552</v>
      </c>
      <c r="D5326" s="55" t="s">
        <v>5266</v>
      </c>
    </row>
    <row r="5327" spans="3:4" ht="15" customHeight="1" x14ac:dyDescent="0.25">
      <c r="C5327" s="52" t="s">
        <v>6553</v>
      </c>
      <c r="D5327" s="55" t="s">
        <v>5483</v>
      </c>
    </row>
    <row r="5328" spans="3:4" ht="15" customHeight="1" x14ac:dyDescent="0.25">
      <c r="C5328" s="52" t="s">
        <v>6554</v>
      </c>
      <c r="D5328" s="55" t="s">
        <v>5370</v>
      </c>
    </row>
    <row r="5329" spans="3:4" ht="15" customHeight="1" x14ac:dyDescent="0.25">
      <c r="C5329" s="52" t="s">
        <v>6555</v>
      </c>
      <c r="D5329" s="55" t="s">
        <v>5340</v>
      </c>
    </row>
    <row r="5330" spans="3:4" ht="15" customHeight="1" x14ac:dyDescent="0.25">
      <c r="C5330" s="52" t="s">
        <v>6556</v>
      </c>
      <c r="D5330" s="55" t="s">
        <v>5913</v>
      </c>
    </row>
    <row r="5331" spans="3:4" ht="15" customHeight="1" x14ac:dyDescent="0.25">
      <c r="C5331" s="52" t="s">
        <v>6557</v>
      </c>
      <c r="D5331" s="55" t="s">
        <v>5326</v>
      </c>
    </row>
    <row r="5332" spans="3:4" ht="15" customHeight="1" x14ac:dyDescent="0.25">
      <c r="C5332" s="52" t="s">
        <v>6558</v>
      </c>
      <c r="D5332" s="55" t="s">
        <v>5250</v>
      </c>
    </row>
    <row r="5333" spans="3:4" ht="15" customHeight="1" x14ac:dyDescent="0.25">
      <c r="C5333" s="52" t="s">
        <v>6559</v>
      </c>
      <c r="D5333" s="55" t="s">
        <v>5324</v>
      </c>
    </row>
    <row r="5334" spans="3:4" ht="15" customHeight="1" x14ac:dyDescent="0.25">
      <c r="C5334" s="52" t="s">
        <v>6560</v>
      </c>
      <c r="D5334" s="55" t="s">
        <v>5248</v>
      </c>
    </row>
    <row r="5335" spans="3:4" ht="15" customHeight="1" x14ac:dyDescent="0.25">
      <c r="C5335" s="52" t="s">
        <v>6561</v>
      </c>
      <c r="D5335" s="55" t="s">
        <v>5292</v>
      </c>
    </row>
    <row r="5336" spans="3:4" ht="15" customHeight="1" x14ac:dyDescent="0.25">
      <c r="C5336" s="52" t="s">
        <v>6562</v>
      </c>
      <c r="D5336" s="55" t="s">
        <v>5242</v>
      </c>
    </row>
    <row r="5337" spans="3:4" ht="15" customHeight="1" x14ac:dyDescent="0.25">
      <c r="C5337" s="52" t="s">
        <v>6563</v>
      </c>
      <c r="D5337" s="55" t="s">
        <v>5290</v>
      </c>
    </row>
    <row r="5338" spans="3:4" ht="15" customHeight="1" x14ac:dyDescent="0.25">
      <c r="C5338" s="52" t="s">
        <v>6564</v>
      </c>
      <c r="D5338" s="55" t="s">
        <v>5918</v>
      </c>
    </row>
    <row r="5339" spans="3:4" ht="15" customHeight="1" x14ac:dyDescent="0.25">
      <c r="C5339" s="52" t="s">
        <v>6565</v>
      </c>
      <c r="D5339" s="55" t="s">
        <v>5232</v>
      </c>
    </row>
    <row r="5340" spans="3:4" ht="15" customHeight="1" x14ac:dyDescent="0.25">
      <c r="C5340" s="52" t="s">
        <v>6566</v>
      </c>
      <c r="D5340" s="55" t="s">
        <v>5715</v>
      </c>
    </row>
    <row r="5341" spans="3:4" ht="15" customHeight="1" x14ac:dyDescent="0.25">
      <c r="C5341" s="52" t="s">
        <v>6567</v>
      </c>
      <c r="D5341" s="55" t="s">
        <v>5336</v>
      </c>
    </row>
    <row r="5342" spans="3:4" ht="15" customHeight="1" x14ac:dyDescent="0.25">
      <c r="C5342" s="52" t="s">
        <v>6568</v>
      </c>
      <c r="D5342" s="55" t="s">
        <v>5498</v>
      </c>
    </row>
    <row r="5343" spans="3:4" ht="15" customHeight="1" x14ac:dyDescent="0.25">
      <c r="C5343" s="52" t="s">
        <v>6569</v>
      </c>
      <c r="D5343" s="55" t="s">
        <v>5272</v>
      </c>
    </row>
    <row r="5344" spans="3:4" ht="15" customHeight="1" x14ac:dyDescent="0.25">
      <c r="C5344" s="52" t="s">
        <v>6570</v>
      </c>
      <c r="D5344" s="55" t="s">
        <v>6571</v>
      </c>
    </row>
    <row r="5345" spans="3:4" ht="15" customHeight="1" x14ac:dyDescent="0.25">
      <c r="C5345" s="52" t="s">
        <v>6572</v>
      </c>
      <c r="D5345" s="55" t="s">
        <v>6573</v>
      </c>
    </row>
    <row r="5346" spans="3:4" ht="15" customHeight="1" x14ac:dyDescent="0.25">
      <c r="C5346" s="52" t="s">
        <v>6574</v>
      </c>
      <c r="D5346" s="55" t="s">
        <v>5725</v>
      </c>
    </row>
    <row r="5347" spans="3:4" ht="15" customHeight="1" x14ac:dyDescent="0.25">
      <c r="C5347" s="52" t="s">
        <v>6575</v>
      </c>
      <c r="D5347" s="55" t="s">
        <v>5502</v>
      </c>
    </row>
    <row r="5348" spans="3:4" ht="15" customHeight="1" x14ac:dyDescent="0.25">
      <c r="C5348" s="52" t="s">
        <v>6576</v>
      </c>
      <c r="D5348" s="55" t="s">
        <v>6577</v>
      </c>
    </row>
    <row r="5349" spans="3:4" ht="15" customHeight="1" x14ac:dyDescent="0.25">
      <c r="C5349" s="52" t="s">
        <v>6578</v>
      </c>
      <c r="D5349" s="55" t="s">
        <v>5506</v>
      </c>
    </row>
    <row r="5350" spans="3:4" ht="15" customHeight="1" x14ac:dyDescent="0.25">
      <c r="C5350" s="52" t="s">
        <v>6579</v>
      </c>
      <c r="D5350" s="55" t="s">
        <v>6580</v>
      </c>
    </row>
    <row r="5351" spans="3:4" ht="15" customHeight="1" x14ac:dyDescent="0.25">
      <c r="C5351" s="52" t="s">
        <v>6581</v>
      </c>
      <c r="D5351" s="55" t="s">
        <v>6047</v>
      </c>
    </row>
    <row r="5352" spans="3:4" ht="15" customHeight="1" x14ac:dyDescent="0.25">
      <c r="C5352" s="52" t="s">
        <v>6582</v>
      </c>
      <c r="D5352" s="55" t="s">
        <v>6373</v>
      </c>
    </row>
    <row r="5353" spans="3:4" ht="15" customHeight="1" x14ac:dyDescent="0.25">
      <c r="C5353" s="52" t="s">
        <v>6583</v>
      </c>
      <c r="D5353" s="55" t="s">
        <v>5344</v>
      </c>
    </row>
    <row r="5354" spans="3:4" ht="15" customHeight="1" x14ac:dyDescent="0.25">
      <c r="C5354" s="52" t="s">
        <v>6584</v>
      </c>
      <c r="D5354" s="55" t="s">
        <v>5378</v>
      </c>
    </row>
    <row r="5355" spans="3:4" ht="15" customHeight="1" x14ac:dyDescent="0.25">
      <c r="C5355" s="52" t="s">
        <v>6585</v>
      </c>
      <c r="D5355" s="55" t="s">
        <v>5316</v>
      </c>
    </row>
    <row r="5356" spans="3:4" ht="15" customHeight="1" x14ac:dyDescent="0.25">
      <c r="C5356" s="52" t="s">
        <v>6586</v>
      </c>
      <c r="D5356" s="55" t="s">
        <v>5842</v>
      </c>
    </row>
    <row r="5357" spans="3:4" ht="15" customHeight="1" x14ac:dyDescent="0.25">
      <c r="C5357" s="52" t="s">
        <v>6587</v>
      </c>
      <c r="D5357" s="55" t="s">
        <v>6059</v>
      </c>
    </row>
    <row r="5358" spans="3:4" ht="15" customHeight="1" x14ac:dyDescent="0.25">
      <c r="C5358" s="52" t="s">
        <v>6588</v>
      </c>
      <c r="D5358" s="55" t="s">
        <v>6589</v>
      </c>
    </row>
    <row r="5359" spans="3:4" ht="15" customHeight="1" x14ac:dyDescent="0.25">
      <c r="C5359" s="52" t="s">
        <v>6590</v>
      </c>
      <c r="D5359" s="55" t="s">
        <v>5332</v>
      </c>
    </row>
    <row r="5360" spans="3:4" ht="15" customHeight="1" x14ac:dyDescent="0.25">
      <c r="C5360" s="52" t="s">
        <v>6591</v>
      </c>
      <c r="D5360" s="55" t="s">
        <v>6078</v>
      </c>
    </row>
    <row r="5361" spans="3:4" ht="15" customHeight="1" x14ac:dyDescent="0.25">
      <c r="C5361" s="52" t="s">
        <v>6592</v>
      </c>
      <c r="D5361" s="55" t="s">
        <v>5278</v>
      </c>
    </row>
    <row r="5362" spans="3:4" ht="15" customHeight="1" x14ac:dyDescent="0.25">
      <c r="C5362" s="52" t="s">
        <v>6593</v>
      </c>
      <c r="D5362" s="55" t="s">
        <v>5308</v>
      </c>
    </row>
    <row r="5363" spans="3:4" ht="15" customHeight="1" x14ac:dyDescent="0.25">
      <c r="C5363" s="52" t="s">
        <v>6594</v>
      </c>
      <c r="D5363" s="55" t="s">
        <v>5358</v>
      </c>
    </row>
    <row r="5364" spans="3:4" ht="15" customHeight="1" x14ac:dyDescent="0.25">
      <c r="C5364" s="52" t="s">
        <v>6595</v>
      </c>
      <c r="D5364" s="55" t="s">
        <v>5298</v>
      </c>
    </row>
    <row r="5365" spans="3:4" ht="15" customHeight="1" x14ac:dyDescent="0.25">
      <c r="C5365" s="52" t="s">
        <v>6596</v>
      </c>
      <c r="D5365" s="55" t="s">
        <v>5744</v>
      </c>
    </row>
    <row r="5366" spans="3:4" ht="15" customHeight="1" x14ac:dyDescent="0.25">
      <c r="C5366" s="52" t="s">
        <v>6597</v>
      </c>
      <c r="D5366" s="55" t="s">
        <v>458</v>
      </c>
    </row>
    <row r="5367" spans="3:4" ht="15" customHeight="1" x14ac:dyDescent="0.25">
      <c r="C5367" s="52" t="s">
        <v>6598</v>
      </c>
      <c r="D5367" s="55" t="s">
        <v>458</v>
      </c>
    </row>
    <row r="5368" spans="3:4" ht="15" customHeight="1" x14ac:dyDescent="0.25">
      <c r="C5368" s="52" t="s">
        <v>6599</v>
      </c>
      <c r="D5368" s="55" t="s">
        <v>461</v>
      </c>
    </row>
    <row r="5369" spans="3:4" ht="15" customHeight="1" x14ac:dyDescent="0.25">
      <c r="C5369" s="52" t="s">
        <v>6600</v>
      </c>
      <c r="D5369" s="55" t="s">
        <v>463</v>
      </c>
    </row>
    <row r="5370" spans="3:4" ht="15" customHeight="1" x14ac:dyDescent="0.25">
      <c r="C5370" s="52" t="s">
        <v>6601</v>
      </c>
      <c r="D5370" s="55" t="s">
        <v>465</v>
      </c>
    </row>
    <row r="5371" spans="3:4" ht="15" customHeight="1" x14ac:dyDescent="0.25">
      <c r="C5371" s="52" t="s">
        <v>6602</v>
      </c>
      <c r="D5371" s="55" t="s">
        <v>467</v>
      </c>
    </row>
    <row r="5372" spans="3:4" ht="15" customHeight="1" x14ac:dyDescent="0.25">
      <c r="C5372" s="52" t="s">
        <v>6603</v>
      </c>
      <c r="D5372" s="55" t="s">
        <v>469</v>
      </c>
    </row>
    <row r="5373" spans="3:4" ht="15" customHeight="1" x14ac:dyDescent="0.25">
      <c r="C5373" s="52" t="s">
        <v>6604</v>
      </c>
      <c r="D5373" s="55" t="s">
        <v>471</v>
      </c>
    </row>
    <row r="5374" spans="3:4" ht="15" customHeight="1" x14ac:dyDescent="0.25">
      <c r="C5374" s="52" t="s">
        <v>6605</v>
      </c>
      <c r="D5374" s="55" t="s">
        <v>473</v>
      </c>
    </row>
    <row r="5375" spans="3:4" ht="15" customHeight="1" x14ac:dyDescent="0.25">
      <c r="C5375" s="52" t="s">
        <v>6606</v>
      </c>
      <c r="D5375" s="55" t="s">
        <v>473</v>
      </c>
    </row>
    <row r="5376" spans="3:4" ht="15" customHeight="1" x14ac:dyDescent="0.25">
      <c r="C5376" s="52" t="s">
        <v>6607</v>
      </c>
      <c r="D5376" s="55" t="s">
        <v>34</v>
      </c>
    </row>
    <row r="5377" spans="3:4" ht="15" customHeight="1" x14ac:dyDescent="0.25">
      <c r="C5377" s="52" t="s">
        <v>6608</v>
      </c>
      <c r="D5377" s="55" t="s">
        <v>34</v>
      </c>
    </row>
    <row r="5378" spans="3:4" ht="15" customHeight="1" x14ac:dyDescent="0.25">
      <c r="C5378" s="52" t="s">
        <v>6609</v>
      </c>
      <c r="D5378" s="55" t="s">
        <v>5234</v>
      </c>
    </row>
    <row r="5379" spans="3:4" ht="15" customHeight="1" x14ac:dyDescent="0.25">
      <c r="C5379" s="52" t="s">
        <v>6610</v>
      </c>
      <c r="D5379" s="55" t="s">
        <v>5240</v>
      </c>
    </row>
    <row r="5380" spans="3:4" ht="15" customHeight="1" x14ac:dyDescent="0.25">
      <c r="C5380" s="52" t="s">
        <v>6611</v>
      </c>
      <c r="D5380" s="55" t="s">
        <v>5310</v>
      </c>
    </row>
    <row r="5381" spans="3:4" ht="15" customHeight="1" x14ac:dyDescent="0.25">
      <c r="C5381" s="52" t="s">
        <v>6612</v>
      </c>
      <c r="D5381" s="55" t="s">
        <v>5334</v>
      </c>
    </row>
    <row r="5382" spans="3:4" ht="15" customHeight="1" x14ac:dyDescent="0.25">
      <c r="C5382" s="52" t="s">
        <v>6613</v>
      </c>
      <c r="D5382" s="55" t="s">
        <v>5346</v>
      </c>
    </row>
    <row r="5383" spans="3:4" ht="15" customHeight="1" x14ac:dyDescent="0.25">
      <c r="C5383" s="52" t="s">
        <v>6614</v>
      </c>
      <c r="D5383" s="55" t="s">
        <v>5244</v>
      </c>
    </row>
    <row r="5384" spans="3:4" ht="15" customHeight="1" x14ac:dyDescent="0.25">
      <c r="C5384" s="52" t="s">
        <v>6615</v>
      </c>
      <c r="D5384" s="55" t="s">
        <v>5411</v>
      </c>
    </row>
    <row r="5385" spans="3:4" ht="15" customHeight="1" x14ac:dyDescent="0.25">
      <c r="C5385" s="52" t="s">
        <v>6616</v>
      </c>
      <c r="D5385" s="55" t="s">
        <v>5354</v>
      </c>
    </row>
    <row r="5386" spans="3:4" ht="15" customHeight="1" x14ac:dyDescent="0.25">
      <c r="C5386" s="52" t="s">
        <v>6617</v>
      </c>
      <c r="D5386" s="55" t="s">
        <v>5356</v>
      </c>
    </row>
    <row r="5387" spans="3:4" ht="15" customHeight="1" x14ac:dyDescent="0.25">
      <c r="C5387" s="52" t="s">
        <v>6618</v>
      </c>
      <c r="D5387" s="55" t="s">
        <v>5415</v>
      </c>
    </row>
    <row r="5388" spans="3:4" ht="15" customHeight="1" x14ac:dyDescent="0.25">
      <c r="C5388" s="52" t="s">
        <v>6619</v>
      </c>
      <c r="D5388" s="55" t="s">
        <v>5417</v>
      </c>
    </row>
    <row r="5389" spans="3:4" ht="15" customHeight="1" x14ac:dyDescent="0.25">
      <c r="C5389" s="52" t="s">
        <v>6620</v>
      </c>
      <c r="D5389" s="55" t="s">
        <v>5268</v>
      </c>
    </row>
    <row r="5390" spans="3:4" ht="15" customHeight="1" x14ac:dyDescent="0.25">
      <c r="C5390" s="52" t="s">
        <v>6621</v>
      </c>
      <c r="D5390" s="55" t="s">
        <v>5258</v>
      </c>
    </row>
    <row r="5391" spans="3:4" ht="15" customHeight="1" x14ac:dyDescent="0.25">
      <c r="C5391" s="52" t="s">
        <v>6622</v>
      </c>
      <c r="D5391" s="55" t="s">
        <v>5362</v>
      </c>
    </row>
    <row r="5392" spans="3:4" ht="15" customHeight="1" x14ac:dyDescent="0.25">
      <c r="C5392" s="52" t="s">
        <v>6623</v>
      </c>
      <c r="D5392" s="55" t="s">
        <v>5553</v>
      </c>
    </row>
    <row r="5393" spans="3:4" ht="15" customHeight="1" x14ac:dyDescent="0.25">
      <c r="C5393" s="52" t="s">
        <v>6624</v>
      </c>
      <c r="D5393" s="55" t="s">
        <v>5236</v>
      </c>
    </row>
    <row r="5394" spans="3:4" ht="15" customHeight="1" x14ac:dyDescent="0.25">
      <c r="C5394" s="52" t="s">
        <v>6625</v>
      </c>
      <c r="D5394" s="55" t="s">
        <v>5286</v>
      </c>
    </row>
    <row r="5395" spans="3:4" ht="15" customHeight="1" x14ac:dyDescent="0.25">
      <c r="C5395" s="52" t="s">
        <v>6626</v>
      </c>
      <c r="D5395" s="55" t="s">
        <v>5882</v>
      </c>
    </row>
    <row r="5396" spans="3:4" ht="15" customHeight="1" x14ac:dyDescent="0.25">
      <c r="C5396" s="52" t="s">
        <v>6627</v>
      </c>
      <c r="D5396" s="55" t="s">
        <v>5426</v>
      </c>
    </row>
    <row r="5397" spans="3:4" ht="15" customHeight="1" x14ac:dyDescent="0.25">
      <c r="C5397" s="52" t="s">
        <v>6628</v>
      </c>
      <c r="D5397" s="55" t="s">
        <v>5274</v>
      </c>
    </row>
    <row r="5398" spans="3:4" ht="15" customHeight="1" x14ac:dyDescent="0.25">
      <c r="C5398" s="52" t="s">
        <v>6629</v>
      </c>
      <c r="D5398" s="55" t="s">
        <v>5228</v>
      </c>
    </row>
    <row r="5399" spans="3:4" ht="15" customHeight="1" x14ac:dyDescent="0.25">
      <c r="C5399" s="52" t="s">
        <v>6630</v>
      </c>
      <c r="D5399" s="55" t="s">
        <v>5238</v>
      </c>
    </row>
    <row r="5400" spans="3:4" ht="15" customHeight="1" x14ac:dyDescent="0.25">
      <c r="C5400" s="52" t="s">
        <v>6631</v>
      </c>
      <c r="D5400" s="55" t="s">
        <v>5260</v>
      </c>
    </row>
    <row r="5401" spans="3:4" ht="15" customHeight="1" x14ac:dyDescent="0.25">
      <c r="C5401" s="52" t="s">
        <v>6632</v>
      </c>
      <c r="D5401" s="55" t="s">
        <v>5438</v>
      </c>
    </row>
    <row r="5402" spans="3:4" ht="15" customHeight="1" x14ac:dyDescent="0.25">
      <c r="C5402" s="52" t="s">
        <v>6633</v>
      </c>
      <c r="D5402" s="55" t="s">
        <v>5294</v>
      </c>
    </row>
    <row r="5403" spans="3:4" ht="15" customHeight="1" x14ac:dyDescent="0.25">
      <c r="C5403" s="52" t="s">
        <v>6634</v>
      </c>
      <c r="D5403" s="55" t="s">
        <v>5270</v>
      </c>
    </row>
    <row r="5404" spans="3:4" ht="15" customHeight="1" x14ac:dyDescent="0.25">
      <c r="C5404" s="52" t="s">
        <v>6635</v>
      </c>
      <c r="D5404" s="55" t="s">
        <v>5318</v>
      </c>
    </row>
    <row r="5405" spans="3:4" ht="15" customHeight="1" x14ac:dyDescent="0.25">
      <c r="C5405" s="52" t="s">
        <v>6636</v>
      </c>
      <c r="D5405" s="55" t="s">
        <v>5226</v>
      </c>
    </row>
    <row r="5406" spans="3:4" ht="15" customHeight="1" x14ac:dyDescent="0.25">
      <c r="C5406" s="52" t="s">
        <v>6637</v>
      </c>
      <c r="D5406" s="55" t="s">
        <v>5284</v>
      </c>
    </row>
    <row r="5407" spans="3:4" ht="15" customHeight="1" x14ac:dyDescent="0.25">
      <c r="C5407" s="52" t="s">
        <v>6638</v>
      </c>
      <c r="D5407" s="55" t="s">
        <v>5254</v>
      </c>
    </row>
    <row r="5408" spans="3:4" ht="15" customHeight="1" x14ac:dyDescent="0.25">
      <c r="C5408" s="52" t="s">
        <v>6639</v>
      </c>
      <c r="D5408" s="55" t="s">
        <v>5338</v>
      </c>
    </row>
    <row r="5409" spans="3:4" ht="15" customHeight="1" x14ac:dyDescent="0.25">
      <c r="C5409" s="52" t="s">
        <v>6640</v>
      </c>
      <c r="D5409" s="55" t="s">
        <v>5380</v>
      </c>
    </row>
    <row r="5410" spans="3:4" ht="15" customHeight="1" x14ac:dyDescent="0.25">
      <c r="C5410" s="52" t="s">
        <v>6641</v>
      </c>
      <c r="D5410" s="55" t="s">
        <v>5454</v>
      </c>
    </row>
    <row r="5411" spans="3:4" ht="15" customHeight="1" x14ac:dyDescent="0.25">
      <c r="C5411" s="52" t="s">
        <v>6642</v>
      </c>
      <c r="D5411" s="55" t="s">
        <v>5374</v>
      </c>
    </row>
    <row r="5412" spans="3:4" ht="15" customHeight="1" x14ac:dyDescent="0.25">
      <c r="C5412" s="52" t="s">
        <v>6643</v>
      </c>
      <c r="D5412" s="55" t="s">
        <v>5322</v>
      </c>
    </row>
    <row r="5413" spans="3:4" ht="15" customHeight="1" x14ac:dyDescent="0.25">
      <c r="C5413" s="52" t="s">
        <v>6644</v>
      </c>
      <c r="D5413" s="55" t="s">
        <v>5368</v>
      </c>
    </row>
    <row r="5414" spans="3:4" ht="15" customHeight="1" x14ac:dyDescent="0.25">
      <c r="C5414" s="52" t="s">
        <v>6645</v>
      </c>
      <c r="D5414" s="55" t="s">
        <v>5464</v>
      </c>
    </row>
    <row r="5415" spans="3:4" ht="15" customHeight="1" x14ac:dyDescent="0.25">
      <c r="C5415" s="52" t="s">
        <v>6646</v>
      </c>
      <c r="D5415" s="55" t="s">
        <v>5300</v>
      </c>
    </row>
    <row r="5416" spans="3:4" ht="15" customHeight="1" x14ac:dyDescent="0.25">
      <c r="C5416" s="52" t="s">
        <v>6647</v>
      </c>
      <c r="D5416" s="55" t="s">
        <v>5472</v>
      </c>
    </row>
    <row r="5417" spans="3:4" ht="15" customHeight="1" x14ac:dyDescent="0.25">
      <c r="C5417" s="52" t="s">
        <v>6648</v>
      </c>
      <c r="D5417" s="55" t="s">
        <v>5585</v>
      </c>
    </row>
    <row r="5418" spans="3:4" ht="15" customHeight="1" x14ac:dyDescent="0.25">
      <c r="C5418" s="52" t="s">
        <v>6649</v>
      </c>
      <c r="D5418" s="55" t="s">
        <v>5230</v>
      </c>
    </row>
    <row r="5419" spans="3:4" ht="15" customHeight="1" x14ac:dyDescent="0.25">
      <c r="C5419" s="52" t="s">
        <v>6650</v>
      </c>
      <c r="D5419" s="55" t="s">
        <v>5376</v>
      </c>
    </row>
    <row r="5420" spans="3:4" ht="15" customHeight="1" x14ac:dyDescent="0.25">
      <c r="C5420" s="52" t="s">
        <v>6651</v>
      </c>
      <c r="D5420" s="55" t="s">
        <v>5477</v>
      </c>
    </row>
    <row r="5421" spans="3:4" ht="15" customHeight="1" x14ac:dyDescent="0.25">
      <c r="C5421" s="52" t="s">
        <v>6652</v>
      </c>
      <c r="D5421" s="55" t="s">
        <v>5266</v>
      </c>
    </row>
    <row r="5422" spans="3:4" ht="15" customHeight="1" x14ac:dyDescent="0.25">
      <c r="C5422" s="52" t="s">
        <v>6653</v>
      </c>
      <c r="D5422" s="55" t="s">
        <v>5483</v>
      </c>
    </row>
    <row r="5423" spans="3:4" ht="15" customHeight="1" x14ac:dyDescent="0.25">
      <c r="C5423" s="52" t="s">
        <v>6654</v>
      </c>
      <c r="D5423" s="55" t="s">
        <v>5370</v>
      </c>
    </row>
    <row r="5424" spans="3:4" ht="15" customHeight="1" x14ac:dyDescent="0.25">
      <c r="C5424" s="52" t="s">
        <v>6655</v>
      </c>
      <c r="D5424" s="55" t="s">
        <v>5340</v>
      </c>
    </row>
    <row r="5425" spans="3:4" ht="15" customHeight="1" x14ac:dyDescent="0.25">
      <c r="C5425" s="52" t="s">
        <v>6656</v>
      </c>
      <c r="D5425" s="55" t="s">
        <v>5913</v>
      </c>
    </row>
    <row r="5426" spans="3:4" ht="15" customHeight="1" x14ac:dyDescent="0.25">
      <c r="C5426" s="52" t="s">
        <v>6657</v>
      </c>
      <c r="D5426" s="55" t="s">
        <v>5302</v>
      </c>
    </row>
    <row r="5427" spans="3:4" ht="15" customHeight="1" x14ac:dyDescent="0.25">
      <c r="C5427" s="52" t="s">
        <v>6658</v>
      </c>
      <c r="D5427" s="55" t="s">
        <v>5326</v>
      </c>
    </row>
    <row r="5428" spans="3:4" ht="15" customHeight="1" x14ac:dyDescent="0.25">
      <c r="C5428" s="52" t="s">
        <v>6659</v>
      </c>
      <c r="D5428" s="55" t="s">
        <v>5250</v>
      </c>
    </row>
    <row r="5429" spans="3:4" ht="15" customHeight="1" x14ac:dyDescent="0.25">
      <c r="C5429" s="52" t="s">
        <v>6660</v>
      </c>
      <c r="D5429" s="55" t="s">
        <v>5324</v>
      </c>
    </row>
    <row r="5430" spans="3:4" ht="15" customHeight="1" x14ac:dyDescent="0.25">
      <c r="C5430" s="52" t="s">
        <v>6661</v>
      </c>
      <c r="D5430" s="55" t="s">
        <v>5248</v>
      </c>
    </row>
    <row r="5431" spans="3:4" ht="15" customHeight="1" x14ac:dyDescent="0.25">
      <c r="C5431" s="52" t="s">
        <v>6662</v>
      </c>
      <c r="D5431" s="55" t="s">
        <v>5292</v>
      </c>
    </row>
    <row r="5432" spans="3:4" ht="15" customHeight="1" x14ac:dyDescent="0.25">
      <c r="C5432" s="52" t="s">
        <v>6663</v>
      </c>
      <c r="D5432" s="55" t="s">
        <v>5242</v>
      </c>
    </row>
    <row r="5433" spans="3:4" ht="15" customHeight="1" x14ac:dyDescent="0.25">
      <c r="C5433" s="52" t="s">
        <v>6664</v>
      </c>
      <c r="D5433" s="55" t="s">
        <v>5290</v>
      </c>
    </row>
    <row r="5434" spans="3:4" ht="15" customHeight="1" x14ac:dyDescent="0.25">
      <c r="C5434" s="52" t="s">
        <v>6665</v>
      </c>
      <c r="D5434" s="55" t="s">
        <v>5256</v>
      </c>
    </row>
    <row r="5435" spans="3:4" ht="15" customHeight="1" x14ac:dyDescent="0.25">
      <c r="C5435" s="52" t="s">
        <v>6666</v>
      </c>
      <c r="D5435" s="55" t="s">
        <v>5232</v>
      </c>
    </row>
    <row r="5436" spans="3:4" ht="15" customHeight="1" x14ac:dyDescent="0.25">
      <c r="C5436" s="52" t="s">
        <v>6667</v>
      </c>
      <c r="D5436" s="55" t="s">
        <v>5330</v>
      </c>
    </row>
    <row r="5437" spans="3:4" ht="15" customHeight="1" x14ac:dyDescent="0.25">
      <c r="C5437" s="52" t="s">
        <v>6668</v>
      </c>
      <c r="D5437" s="55" t="s">
        <v>5304</v>
      </c>
    </row>
    <row r="5438" spans="3:4" ht="15" customHeight="1" x14ac:dyDescent="0.25">
      <c r="C5438" s="52" t="s">
        <v>6669</v>
      </c>
      <c r="D5438" s="55" t="s">
        <v>5336</v>
      </c>
    </row>
    <row r="5439" spans="3:4" ht="15" customHeight="1" x14ac:dyDescent="0.25">
      <c r="C5439" s="52" t="s">
        <v>6670</v>
      </c>
      <c r="D5439" s="55" t="s">
        <v>5262</v>
      </c>
    </row>
    <row r="5440" spans="3:4" ht="15" customHeight="1" x14ac:dyDescent="0.25">
      <c r="C5440" s="52" t="s">
        <v>6671</v>
      </c>
      <c r="D5440" s="55" t="s">
        <v>5252</v>
      </c>
    </row>
    <row r="5441" spans="3:4" ht="15" customHeight="1" x14ac:dyDescent="0.25">
      <c r="C5441" s="52" t="s">
        <v>6672</v>
      </c>
      <c r="D5441" s="55" t="s">
        <v>5498</v>
      </c>
    </row>
    <row r="5442" spans="3:4" ht="15" customHeight="1" x14ac:dyDescent="0.25">
      <c r="C5442" s="52" t="s">
        <v>6673</v>
      </c>
      <c r="D5442" s="55" t="s">
        <v>5342</v>
      </c>
    </row>
    <row r="5443" spans="3:4" ht="15" customHeight="1" x14ac:dyDescent="0.25">
      <c r="C5443" s="52" t="s">
        <v>6674</v>
      </c>
      <c r="D5443" s="55" t="s">
        <v>5280</v>
      </c>
    </row>
    <row r="5444" spans="3:4" ht="15" customHeight="1" x14ac:dyDescent="0.25">
      <c r="C5444" s="52" t="s">
        <v>6675</v>
      </c>
      <c r="D5444" s="55" t="s">
        <v>6281</v>
      </c>
    </row>
    <row r="5445" spans="3:4" ht="15" customHeight="1" x14ac:dyDescent="0.25">
      <c r="C5445" s="52" t="s">
        <v>6676</v>
      </c>
      <c r="D5445" s="55" t="s">
        <v>5390</v>
      </c>
    </row>
    <row r="5446" spans="3:4" ht="15" customHeight="1" x14ac:dyDescent="0.25">
      <c r="C5446" s="52" t="s">
        <v>6677</v>
      </c>
      <c r="D5446" s="55" t="s">
        <v>6678</v>
      </c>
    </row>
    <row r="5447" spans="3:4" ht="15" customHeight="1" x14ac:dyDescent="0.25">
      <c r="C5447" s="52" t="s">
        <v>6679</v>
      </c>
      <c r="D5447" s="55" t="s">
        <v>6680</v>
      </c>
    </row>
    <row r="5448" spans="3:4" ht="15" customHeight="1" x14ac:dyDescent="0.25">
      <c r="C5448" s="52" t="s">
        <v>6681</v>
      </c>
      <c r="D5448" s="55" t="s">
        <v>6373</v>
      </c>
    </row>
    <row r="5449" spans="3:4" ht="15" customHeight="1" x14ac:dyDescent="0.25">
      <c r="C5449" s="52" t="s">
        <v>6682</v>
      </c>
      <c r="D5449" s="55" t="s">
        <v>5388</v>
      </c>
    </row>
    <row r="5450" spans="3:4" ht="15" customHeight="1" x14ac:dyDescent="0.25">
      <c r="C5450" s="52" t="s">
        <v>6683</v>
      </c>
      <c r="D5450" s="55" t="s">
        <v>5364</v>
      </c>
    </row>
    <row r="5451" spans="3:4" ht="15" customHeight="1" x14ac:dyDescent="0.25">
      <c r="C5451" s="52" t="s">
        <v>6684</v>
      </c>
      <c r="D5451" s="55" t="s">
        <v>5616</v>
      </c>
    </row>
    <row r="5452" spans="3:4" ht="15" customHeight="1" x14ac:dyDescent="0.25">
      <c r="C5452" s="52" t="s">
        <v>6685</v>
      </c>
      <c r="D5452" s="55" t="s">
        <v>6686</v>
      </c>
    </row>
    <row r="5453" spans="3:4" ht="15" customHeight="1" x14ac:dyDescent="0.25">
      <c r="C5453" s="52" t="s">
        <v>6687</v>
      </c>
      <c r="D5453" s="55" t="s">
        <v>6061</v>
      </c>
    </row>
    <row r="5454" spans="3:4" ht="15" customHeight="1" x14ac:dyDescent="0.25">
      <c r="C5454" s="52" t="s">
        <v>6688</v>
      </c>
      <c r="D5454" s="55" t="s">
        <v>6589</v>
      </c>
    </row>
    <row r="5455" spans="3:4" ht="15" customHeight="1" x14ac:dyDescent="0.25">
      <c r="C5455" s="52" t="s">
        <v>6689</v>
      </c>
      <c r="D5455" s="55" t="s">
        <v>5511</v>
      </c>
    </row>
    <row r="5456" spans="3:4" ht="15" customHeight="1" x14ac:dyDescent="0.25">
      <c r="C5456" s="52" t="s">
        <v>6690</v>
      </c>
      <c r="D5456" s="55" t="s">
        <v>5926</v>
      </c>
    </row>
    <row r="5457" spans="3:4" ht="15" customHeight="1" x14ac:dyDescent="0.25">
      <c r="C5457" s="52" t="s">
        <v>6691</v>
      </c>
      <c r="D5457" s="55" t="s">
        <v>5332</v>
      </c>
    </row>
    <row r="5458" spans="3:4" ht="15" customHeight="1" x14ac:dyDescent="0.25">
      <c r="C5458" s="52" t="s">
        <v>6692</v>
      </c>
      <c r="D5458" s="55" t="s">
        <v>5278</v>
      </c>
    </row>
    <row r="5459" spans="3:4" ht="15" customHeight="1" x14ac:dyDescent="0.25">
      <c r="C5459" s="52" t="s">
        <v>6693</v>
      </c>
      <c r="D5459" s="55" t="s">
        <v>5308</v>
      </c>
    </row>
    <row r="5460" spans="3:4" ht="15" customHeight="1" x14ac:dyDescent="0.25">
      <c r="C5460" s="52" t="s">
        <v>6694</v>
      </c>
      <c r="D5460" s="55" t="s">
        <v>5517</v>
      </c>
    </row>
    <row r="5461" spans="3:4" ht="15" customHeight="1" x14ac:dyDescent="0.25">
      <c r="C5461" s="52" t="s">
        <v>6695</v>
      </c>
      <c r="D5461" s="55" t="s">
        <v>5298</v>
      </c>
    </row>
    <row r="5462" spans="3:4" ht="15" customHeight="1" x14ac:dyDescent="0.25">
      <c r="C5462" s="52" t="s">
        <v>6696</v>
      </c>
      <c r="D5462" s="55" t="s">
        <v>458</v>
      </c>
    </row>
    <row r="5463" spans="3:4" ht="15" customHeight="1" x14ac:dyDescent="0.25">
      <c r="C5463" s="52" t="s">
        <v>6697</v>
      </c>
      <c r="D5463" s="55" t="s">
        <v>458</v>
      </c>
    </row>
    <row r="5464" spans="3:4" ht="15" customHeight="1" x14ac:dyDescent="0.25">
      <c r="C5464" s="52" t="s">
        <v>6698</v>
      </c>
      <c r="D5464" s="55" t="s">
        <v>461</v>
      </c>
    </row>
    <row r="5465" spans="3:4" ht="15" customHeight="1" x14ac:dyDescent="0.25">
      <c r="C5465" s="52" t="s">
        <v>6699</v>
      </c>
      <c r="D5465" s="55" t="s">
        <v>463</v>
      </c>
    </row>
    <row r="5466" spans="3:4" ht="15" customHeight="1" x14ac:dyDescent="0.25">
      <c r="C5466" s="52" t="s">
        <v>6700</v>
      </c>
      <c r="D5466" s="55" t="s">
        <v>465</v>
      </c>
    </row>
    <row r="5467" spans="3:4" ht="15" customHeight="1" x14ac:dyDescent="0.25">
      <c r="C5467" s="52" t="s">
        <v>6701</v>
      </c>
      <c r="D5467" s="55" t="s">
        <v>467</v>
      </c>
    </row>
    <row r="5468" spans="3:4" ht="15" customHeight="1" x14ac:dyDescent="0.25">
      <c r="C5468" s="52" t="s">
        <v>6702</v>
      </c>
      <c r="D5468" s="55" t="s">
        <v>469</v>
      </c>
    </row>
    <row r="5469" spans="3:4" ht="15" customHeight="1" x14ac:dyDescent="0.25">
      <c r="C5469" s="52" t="s">
        <v>6703</v>
      </c>
      <c r="D5469" s="55" t="s">
        <v>471</v>
      </c>
    </row>
    <row r="5470" spans="3:4" ht="15" customHeight="1" x14ac:dyDescent="0.25">
      <c r="C5470" s="52" t="s">
        <v>6704</v>
      </c>
      <c r="D5470" s="55" t="s">
        <v>473</v>
      </c>
    </row>
    <row r="5471" spans="3:4" ht="15" customHeight="1" x14ac:dyDescent="0.25">
      <c r="C5471" s="52" t="s">
        <v>6705</v>
      </c>
      <c r="D5471" s="55" t="s">
        <v>473</v>
      </c>
    </row>
    <row r="5472" spans="3:4" ht="15" customHeight="1" x14ac:dyDescent="0.25">
      <c r="C5472" s="52" t="s">
        <v>6706</v>
      </c>
      <c r="D5472" s="55" t="s">
        <v>34</v>
      </c>
    </row>
    <row r="5473" spans="3:4" ht="15" customHeight="1" x14ac:dyDescent="0.25">
      <c r="C5473" s="52" t="s">
        <v>6707</v>
      </c>
      <c r="D5473" s="55" t="s">
        <v>34</v>
      </c>
    </row>
    <row r="5474" spans="3:4" ht="15" customHeight="1" x14ac:dyDescent="0.25">
      <c r="C5474" s="52" t="s">
        <v>6708</v>
      </c>
      <c r="D5474" s="55" t="s">
        <v>5234</v>
      </c>
    </row>
    <row r="5475" spans="3:4" ht="15" customHeight="1" x14ac:dyDescent="0.25">
      <c r="C5475" s="52" t="s">
        <v>6709</v>
      </c>
      <c r="D5475" s="55" t="s">
        <v>5310</v>
      </c>
    </row>
    <row r="5476" spans="3:4" ht="15" customHeight="1" x14ac:dyDescent="0.25">
      <c r="C5476" s="52" t="s">
        <v>6710</v>
      </c>
      <c r="D5476" s="55" t="s">
        <v>5346</v>
      </c>
    </row>
    <row r="5477" spans="3:4" ht="15" customHeight="1" x14ac:dyDescent="0.25">
      <c r="C5477" s="52" t="s">
        <v>6711</v>
      </c>
      <c r="D5477" s="55" t="s">
        <v>5411</v>
      </c>
    </row>
    <row r="5478" spans="3:4" ht="15" customHeight="1" x14ac:dyDescent="0.25">
      <c r="C5478" s="52" t="s">
        <v>6712</v>
      </c>
      <c r="D5478" s="55" t="s">
        <v>5314</v>
      </c>
    </row>
    <row r="5479" spans="3:4" ht="15" customHeight="1" x14ac:dyDescent="0.25">
      <c r="C5479" s="52" t="s">
        <v>6713</v>
      </c>
      <c r="D5479" s="55" t="s">
        <v>5312</v>
      </c>
    </row>
    <row r="5480" spans="3:4" ht="15" customHeight="1" x14ac:dyDescent="0.25">
      <c r="C5480" s="52" t="s">
        <v>6714</v>
      </c>
      <c r="D5480" s="55" t="s">
        <v>5268</v>
      </c>
    </row>
    <row r="5481" spans="3:4" ht="15" customHeight="1" x14ac:dyDescent="0.25">
      <c r="C5481" s="52" t="s">
        <v>6715</v>
      </c>
      <c r="D5481" s="55" t="s">
        <v>5362</v>
      </c>
    </row>
    <row r="5482" spans="3:4" ht="15" customHeight="1" x14ac:dyDescent="0.25">
      <c r="C5482" s="52" t="s">
        <v>6716</v>
      </c>
      <c r="D5482" s="55" t="s">
        <v>5553</v>
      </c>
    </row>
    <row r="5483" spans="3:4" ht="15" customHeight="1" x14ac:dyDescent="0.25">
      <c r="C5483" s="52" t="s">
        <v>6717</v>
      </c>
      <c r="D5483" s="55" t="s">
        <v>5372</v>
      </c>
    </row>
    <row r="5484" spans="3:4" ht="15" customHeight="1" x14ac:dyDescent="0.25">
      <c r="C5484" s="52" t="s">
        <v>6718</v>
      </c>
      <c r="D5484" s="55" t="s">
        <v>5882</v>
      </c>
    </row>
    <row r="5485" spans="3:4" ht="15" customHeight="1" x14ac:dyDescent="0.25">
      <c r="C5485" s="52" t="s">
        <v>6719</v>
      </c>
      <c r="D5485" s="55" t="s">
        <v>5426</v>
      </c>
    </row>
    <row r="5486" spans="3:4" ht="15" customHeight="1" x14ac:dyDescent="0.25">
      <c r="C5486" s="52" t="s">
        <v>6720</v>
      </c>
      <c r="D5486" s="55" t="s">
        <v>5428</v>
      </c>
    </row>
    <row r="5487" spans="3:4" ht="15" customHeight="1" x14ac:dyDescent="0.25">
      <c r="C5487" s="52" t="s">
        <v>6721</v>
      </c>
      <c r="D5487" s="55" t="s">
        <v>5276</v>
      </c>
    </row>
    <row r="5488" spans="3:4" ht="15" customHeight="1" x14ac:dyDescent="0.25">
      <c r="C5488" s="52" t="s">
        <v>6722</v>
      </c>
      <c r="D5488" s="55" t="s">
        <v>5238</v>
      </c>
    </row>
    <row r="5489" spans="3:4" ht="15" customHeight="1" x14ac:dyDescent="0.25">
      <c r="C5489" s="52" t="s">
        <v>6723</v>
      </c>
      <c r="D5489" s="55" t="s">
        <v>5260</v>
      </c>
    </row>
    <row r="5490" spans="3:4" ht="15" customHeight="1" x14ac:dyDescent="0.25">
      <c r="C5490" s="52" t="s">
        <v>6724</v>
      </c>
      <c r="D5490" s="55" t="s">
        <v>5438</v>
      </c>
    </row>
    <row r="5491" spans="3:4" ht="15" customHeight="1" x14ac:dyDescent="0.25">
      <c r="C5491" s="52" t="s">
        <v>6725</v>
      </c>
      <c r="D5491" s="55" t="s">
        <v>5294</v>
      </c>
    </row>
    <row r="5492" spans="3:4" ht="15" customHeight="1" x14ac:dyDescent="0.25">
      <c r="C5492" s="52" t="s">
        <v>6726</v>
      </c>
      <c r="D5492" s="55" t="s">
        <v>5444</v>
      </c>
    </row>
    <row r="5493" spans="3:4" ht="15" customHeight="1" x14ac:dyDescent="0.25">
      <c r="C5493" s="52" t="s">
        <v>6727</v>
      </c>
      <c r="D5493" s="55" t="s">
        <v>6125</v>
      </c>
    </row>
    <row r="5494" spans="3:4" ht="15" customHeight="1" x14ac:dyDescent="0.25">
      <c r="C5494" s="52" t="s">
        <v>6728</v>
      </c>
      <c r="D5494" s="55" t="s">
        <v>5318</v>
      </c>
    </row>
    <row r="5495" spans="3:4" ht="15" customHeight="1" x14ac:dyDescent="0.25">
      <c r="C5495" s="52" t="s">
        <v>6729</v>
      </c>
      <c r="D5495" s="55" t="s">
        <v>5226</v>
      </c>
    </row>
    <row r="5496" spans="3:4" ht="15" customHeight="1" x14ac:dyDescent="0.25">
      <c r="C5496" s="52" t="s">
        <v>6730</v>
      </c>
      <c r="D5496" s="55" t="s">
        <v>5284</v>
      </c>
    </row>
    <row r="5497" spans="3:4" ht="15" customHeight="1" x14ac:dyDescent="0.25">
      <c r="C5497" s="52" t="s">
        <v>6731</v>
      </c>
      <c r="D5497" s="55" t="s">
        <v>5254</v>
      </c>
    </row>
    <row r="5498" spans="3:4" ht="15" customHeight="1" x14ac:dyDescent="0.25">
      <c r="C5498" s="52" t="s">
        <v>6732</v>
      </c>
      <c r="D5498" s="55" t="s">
        <v>5338</v>
      </c>
    </row>
    <row r="5499" spans="3:4" ht="15" customHeight="1" x14ac:dyDescent="0.25">
      <c r="C5499" s="52" t="s">
        <v>6733</v>
      </c>
      <c r="D5499" s="55" t="s">
        <v>5450</v>
      </c>
    </row>
    <row r="5500" spans="3:4" ht="15" customHeight="1" x14ac:dyDescent="0.25">
      <c r="C5500" s="52" t="s">
        <v>6734</v>
      </c>
      <c r="D5500" s="55" t="s">
        <v>5452</v>
      </c>
    </row>
    <row r="5501" spans="3:4" ht="15" customHeight="1" x14ac:dyDescent="0.25">
      <c r="C5501" s="52" t="s">
        <v>6735</v>
      </c>
      <c r="D5501" s="55" t="s">
        <v>5454</v>
      </c>
    </row>
    <row r="5502" spans="3:4" ht="15" customHeight="1" x14ac:dyDescent="0.25">
      <c r="C5502" s="52" t="s">
        <v>6736</v>
      </c>
      <c r="D5502" s="55" t="s">
        <v>5374</v>
      </c>
    </row>
    <row r="5503" spans="3:4" ht="15" customHeight="1" x14ac:dyDescent="0.25">
      <c r="C5503" s="52" t="s">
        <v>6737</v>
      </c>
      <c r="D5503" s="55" t="s">
        <v>5328</v>
      </c>
    </row>
    <row r="5504" spans="3:4" ht="15" customHeight="1" x14ac:dyDescent="0.25">
      <c r="C5504" s="52" t="s">
        <v>6738</v>
      </c>
      <c r="D5504" s="55" t="s">
        <v>5577</v>
      </c>
    </row>
    <row r="5505" spans="3:4" ht="15" customHeight="1" x14ac:dyDescent="0.25">
      <c r="C5505" s="52" t="s">
        <v>6739</v>
      </c>
      <c r="D5505" s="55" t="s">
        <v>5360</v>
      </c>
    </row>
    <row r="5506" spans="3:4" ht="15" customHeight="1" x14ac:dyDescent="0.25">
      <c r="C5506" s="52" t="s">
        <v>6740</v>
      </c>
      <c r="D5506" s="55" t="s">
        <v>5368</v>
      </c>
    </row>
    <row r="5507" spans="3:4" ht="15" customHeight="1" x14ac:dyDescent="0.25">
      <c r="C5507" s="52" t="s">
        <v>6741</v>
      </c>
      <c r="D5507" s="55" t="s">
        <v>5899</v>
      </c>
    </row>
    <row r="5508" spans="3:4" ht="15" customHeight="1" x14ac:dyDescent="0.25">
      <c r="C5508" s="52" t="s">
        <v>6742</v>
      </c>
      <c r="D5508" s="55" t="s">
        <v>5296</v>
      </c>
    </row>
    <row r="5509" spans="3:4" ht="15" customHeight="1" x14ac:dyDescent="0.25">
      <c r="C5509" s="52" t="s">
        <v>6743</v>
      </c>
      <c r="D5509" s="55" t="s">
        <v>5468</v>
      </c>
    </row>
    <row r="5510" spans="3:4" ht="15" customHeight="1" x14ac:dyDescent="0.25">
      <c r="C5510" s="52" t="s">
        <v>6744</v>
      </c>
      <c r="D5510" s="55" t="s">
        <v>5947</v>
      </c>
    </row>
    <row r="5511" spans="3:4" ht="15" customHeight="1" x14ac:dyDescent="0.25">
      <c r="C5511" s="52" t="s">
        <v>6745</v>
      </c>
      <c r="D5511" s="55" t="s">
        <v>5470</v>
      </c>
    </row>
    <row r="5512" spans="3:4" ht="15" customHeight="1" x14ac:dyDescent="0.25">
      <c r="C5512" s="52" t="s">
        <v>6746</v>
      </c>
      <c r="D5512" s="55" t="s">
        <v>5472</v>
      </c>
    </row>
    <row r="5513" spans="3:4" ht="15" customHeight="1" x14ac:dyDescent="0.25">
      <c r="C5513" s="52" t="s">
        <v>6747</v>
      </c>
      <c r="D5513" s="55" t="s">
        <v>5288</v>
      </c>
    </row>
    <row r="5514" spans="3:4" ht="15" customHeight="1" x14ac:dyDescent="0.25">
      <c r="C5514" s="52" t="s">
        <v>6748</v>
      </c>
      <c r="D5514" s="55" t="s">
        <v>5230</v>
      </c>
    </row>
    <row r="5515" spans="3:4" ht="15" customHeight="1" x14ac:dyDescent="0.25">
      <c r="C5515" s="52" t="s">
        <v>6749</v>
      </c>
      <c r="D5515" s="55" t="s">
        <v>5376</v>
      </c>
    </row>
    <row r="5516" spans="3:4" ht="15" customHeight="1" x14ac:dyDescent="0.25">
      <c r="C5516" s="52" t="s">
        <v>6750</v>
      </c>
      <c r="D5516" s="55" t="s">
        <v>6021</v>
      </c>
    </row>
    <row r="5517" spans="3:4" ht="15" customHeight="1" x14ac:dyDescent="0.25">
      <c r="C5517" s="52" t="s">
        <v>6751</v>
      </c>
      <c r="D5517" s="55" t="s">
        <v>5477</v>
      </c>
    </row>
    <row r="5518" spans="3:4" ht="15" customHeight="1" x14ac:dyDescent="0.25">
      <c r="C5518" s="52" t="s">
        <v>6752</v>
      </c>
      <c r="D5518" s="55" t="s">
        <v>5479</v>
      </c>
    </row>
    <row r="5519" spans="3:4" ht="15" customHeight="1" x14ac:dyDescent="0.25">
      <c r="C5519" s="52" t="s">
        <v>6753</v>
      </c>
      <c r="D5519" s="55" t="s">
        <v>5483</v>
      </c>
    </row>
    <row r="5520" spans="3:4" ht="15" customHeight="1" x14ac:dyDescent="0.25">
      <c r="C5520" s="52" t="s">
        <v>6754</v>
      </c>
      <c r="D5520" s="55" t="s">
        <v>5370</v>
      </c>
    </row>
    <row r="5521" spans="3:4" ht="15" customHeight="1" x14ac:dyDescent="0.25">
      <c r="C5521" s="52" t="s">
        <v>6755</v>
      </c>
      <c r="D5521" s="55" t="s">
        <v>5913</v>
      </c>
    </row>
    <row r="5522" spans="3:4" ht="15" customHeight="1" x14ac:dyDescent="0.25">
      <c r="C5522" s="52" t="s">
        <v>6756</v>
      </c>
      <c r="D5522" s="55" t="s">
        <v>5302</v>
      </c>
    </row>
    <row r="5523" spans="3:4" ht="15" customHeight="1" x14ac:dyDescent="0.25">
      <c r="C5523" s="52" t="s">
        <v>6757</v>
      </c>
      <c r="D5523" s="55" t="s">
        <v>5250</v>
      </c>
    </row>
    <row r="5524" spans="3:4" ht="15" customHeight="1" x14ac:dyDescent="0.25">
      <c r="C5524" s="52" t="s">
        <v>6758</v>
      </c>
      <c r="D5524" s="55" t="s">
        <v>5324</v>
      </c>
    </row>
    <row r="5525" spans="3:4" ht="15" customHeight="1" x14ac:dyDescent="0.25">
      <c r="C5525" s="52" t="s">
        <v>6759</v>
      </c>
      <c r="D5525" s="55" t="s">
        <v>5248</v>
      </c>
    </row>
    <row r="5526" spans="3:4" ht="15" customHeight="1" x14ac:dyDescent="0.25">
      <c r="C5526" s="52" t="s">
        <v>6760</v>
      </c>
      <c r="D5526" s="55" t="s">
        <v>5292</v>
      </c>
    </row>
    <row r="5527" spans="3:4" ht="15" customHeight="1" x14ac:dyDescent="0.25">
      <c r="C5527" s="52" t="s">
        <v>6761</v>
      </c>
      <c r="D5527" s="55" t="s">
        <v>5242</v>
      </c>
    </row>
    <row r="5528" spans="3:4" ht="15" customHeight="1" x14ac:dyDescent="0.25">
      <c r="C5528" s="52" t="s">
        <v>6762</v>
      </c>
      <c r="D5528" s="55" t="s">
        <v>5709</v>
      </c>
    </row>
    <row r="5529" spans="3:4" ht="15" customHeight="1" x14ac:dyDescent="0.25">
      <c r="C5529" s="52" t="s">
        <v>6763</v>
      </c>
      <c r="D5529" s="55" t="s">
        <v>5256</v>
      </c>
    </row>
    <row r="5530" spans="3:4" ht="15" customHeight="1" x14ac:dyDescent="0.25">
      <c r="C5530" s="52" t="s">
        <v>6764</v>
      </c>
      <c r="D5530" s="55" t="s">
        <v>5232</v>
      </c>
    </row>
    <row r="5531" spans="3:4" ht="15" customHeight="1" x14ac:dyDescent="0.25">
      <c r="C5531" s="52" t="s">
        <v>6765</v>
      </c>
      <c r="D5531" s="55" t="s">
        <v>5330</v>
      </c>
    </row>
    <row r="5532" spans="3:4" ht="15" customHeight="1" x14ac:dyDescent="0.25">
      <c r="C5532" s="52" t="s">
        <v>6766</v>
      </c>
      <c r="D5532" s="55" t="s">
        <v>5304</v>
      </c>
    </row>
    <row r="5533" spans="3:4" ht="15" customHeight="1" x14ac:dyDescent="0.25">
      <c r="C5533" s="52" t="s">
        <v>6767</v>
      </c>
      <c r="D5533" s="55" t="s">
        <v>5715</v>
      </c>
    </row>
    <row r="5534" spans="3:4" ht="15" customHeight="1" x14ac:dyDescent="0.25">
      <c r="C5534" s="52" t="s">
        <v>6768</v>
      </c>
      <c r="D5534" s="55" t="s">
        <v>5336</v>
      </c>
    </row>
    <row r="5535" spans="3:4" ht="15" customHeight="1" x14ac:dyDescent="0.25">
      <c r="C5535" s="52" t="s">
        <v>6769</v>
      </c>
      <c r="D5535" s="55" t="s">
        <v>5262</v>
      </c>
    </row>
    <row r="5536" spans="3:4" ht="15" customHeight="1" x14ac:dyDescent="0.25">
      <c r="C5536" s="52" t="s">
        <v>6770</v>
      </c>
      <c r="D5536" s="55" t="s">
        <v>5252</v>
      </c>
    </row>
    <row r="5537" spans="3:4" ht="15" customHeight="1" x14ac:dyDescent="0.25">
      <c r="C5537" s="52" t="s">
        <v>6771</v>
      </c>
      <c r="D5537" s="55" t="s">
        <v>5498</v>
      </c>
    </row>
    <row r="5538" spans="3:4" ht="15" customHeight="1" x14ac:dyDescent="0.25">
      <c r="C5538" s="52" t="s">
        <v>6772</v>
      </c>
      <c r="D5538" s="55" t="s">
        <v>5272</v>
      </c>
    </row>
    <row r="5539" spans="3:4" ht="15" customHeight="1" x14ac:dyDescent="0.25">
      <c r="C5539" s="52" t="s">
        <v>6773</v>
      </c>
      <c r="D5539" s="55" t="s">
        <v>6039</v>
      </c>
    </row>
    <row r="5540" spans="3:4" ht="15" customHeight="1" x14ac:dyDescent="0.25">
      <c r="C5540" s="52" t="s">
        <v>6774</v>
      </c>
      <c r="D5540" s="55" t="s">
        <v>6775</v>
      </c>
    </row>
    <row r="5541" spans="3:4" ht="15" customHeight="1" x14ac:dyDescent="0.25">
      <c r="C5541" s="52" t="s">
        <v>6776</v>
      </c>
      <c r="D5541" s="55" t="s">
        <v>5502</v>
      </c>
    </row>
    <row r="5542" spans="3:4" ht="15" customHeight="1" x14ac:dyDescent="0.25">
      <c r="C5542" s="52" t="s">
        <v>6777</v>
      </c>
      <c r="D5542" s="55" t="s">
        <v>5504</v>
      </c>
    </row>
    <row r="5543" spans="3:4" ht="15" customHeight="1" x14ac:dyDescent="0.25">
      <c r="C5543" s="52" t="s">
        <v>6778</v>
      </c>
      <c r="D5543" s="55" t="s">
        <v>5506</v>
      </c>
    </row>
    <row r="5544" spans="3:4" ht="15" customHeight="1" x14ac:dyDescent="0.25">
      <c r="C5544" s="52" t="s">
        <v>6779</v>
      </c>
      <c r="D5544" s="55" t="s">
        <v>6780</v>
      </c>
    </row>
    <row r="5545" spans="3:4" ht="15" customHeight="1" x14ac:dyDescent="0.25">
      <c r="C5545" s="52" t="s">
        <v>6781</v>
      </c>
      <c r="D5545" s="55" t="s">
        <v>5828</v>
      </c>
    </row>
    <row r="5546" spans="3:4" ht="15" customHeight="1" x14ac:dyDescent="0.25">
      <c r="C5546" s="52" t="s">
        <v>6782</v>
      </c>
      <c r="D5546" s="55" t="s">
        <v>6373</v>
      </c>
    </row>
    <row r="5547" spans="3:4" ht="15" customHeight="1" x14ac:dyDescent="0.25">
      <c r="C5547" s="52" t="s">
        <v>6783</v>
      </c>
      <c r="D5547" s="55" t="s">
        <v>5388</v>
      </c>
    </row>
    <row r="5548" spans="3:4" ht="15" customHeight="1" x14ac:dyDescent="0.25">
      <c r="C5548" s="52" t="s">
        <v>6784</v>
      </c>
      <c r="D5548" s="55" t="s">
        <v>5735</v>
      </c>
    </row>
    <row r="5549" spans="3:4" ht="15" customHeight="1" x14ac:dyDescent="0.25">
      <c r="C5549" s="52" t="s">
        <v>6785</v>
      </c>
      <c r="D5549" s="55" t="s">
        <v>5842</v>
      </c>
    </row>
    <row r="5550" spans="3:4" ht="15" customHeight="1" x14ac:dyDescent="0.25">
      <c r="C5550" s="52" t="s">
        <v>6786</v>
      </c>
      <c r="D5550" s="55" t="s">
        <v>5616</v>
      </c>
    </row>
    <row r="5551" spans="3:4" ht="15" customHeight="1" x14ac:dyDescent="0.25">
      <c r="C5551" s="52" t="s">
        <v>6787</v>
      </c>
      <c r="D5551" s="55" t="s">
        <v>5511</v>
      </c>
    </row>
    <row r="5552" spans="3:4" ht="15" customHeight="1" x14ac:dyDescent="0.25">
      <c r="C5552" s="52" t="s">
        <v>6788</v>
      </c>
      <c r="D5552" s="55" t="s">
        <v>5620</v>
      </c>
    </row>
    <row r="5553" spans="3:4" ht="15" customHeight="1" x14ac:dyDescent="0.25">
      <c r="C5553" s="52" t="s">
        <v>6789</v>
      </c>
      <c r="D5553" s="55" t="s">
        <v>6183</v>
      </c>
    </row>
    <row r="5554" spans="3:4" ht="15" customHeight="1" x14ac:dyDescent="0.25">
      <c r="C5554" s="52" t="s">
        <v>6790</v>
      </c>
      <c r="D5554" s="55" t="s">
        <v>6791</v>
      </c>
    </row>
    <row r="5555" spans="3:4" ht="15" customHeight="1" x14ac:dyDescent="0.25">
      <c r="C5555" s="52" t="s">
        <v>6792</v>
      </c>
      <c r="D5555" s="55" t="s">
        <v>5332</v>
      </c>
    </row>
    <row r="5556" spans="3:4" ht="15" customHeight="1" x14ac:dyDescent="0.25">
      <c r="C5556" s="52" t="s">
        <v>6793</v>
      </c>
      <c r="D5556" s="55" t="s">
        <v>5246</v>
      </c>
    </row>
    <row r="5557" spans="3:4" ht="15" customHeight="1" x14ac:dyDescent="0.25">
      <c r="C5557" s="52" t="s">
        <v>6794</v>
      </c>
      <c r="D5557" s="55" t="s">
        <v>5278</v>
      </c>
    </row>
    <row r="5558" spans="3:4" ht="15" customHeight="1" x14ac:dyDescent="0.25">
      <c r="C5558" s="52" t="s">
        <v>6795</v>
      </c>
      <c r="D5558" s="55" t="s">
        <v>458</v>
      </c>
    </row>
    <row r="5559" spans="3:4" ht="15" customHeight="1" x14ac:dyDescent="0.25">
      <c r="C5559" s="52" t="s">
        <v>6796</v>
      </c>
      <c r="D5559" s="55" t="s">
        <v>458</v>
      </c>
    </row>
    <row r="5560" spans="3:4" ht="15" customHeight="1" x14ac:dyDescent="0.25">
      <c r="C5560" s="52" t="s">
        <v>6797</v>
      </c>
      <c r="D5560" s="55" t="s">
        <v>461</v>
      </c>
    </row>
    <row r="5561" spans="3:4" ht="15" customHeight="1" x14ac:dyDescent="0.25">
      <c r="C5561" s="52" t="s">
        <v>6798</v>
      </c>
      <c r="D5561" s="55" t="s">
        <v>463</v>
      </c>
    </row>
    <row r="5562" spans="3:4" ht="15" customHeight="1" x14ac:dyDescent="0.25">
      <c r="C5562" s="52" t="s">
        <v>6799</v>
      </c>
      <c r="D5562" s="55" t="s">
        <v>465</v>
      </c>
    </row>
    <row r="5563" spans="3:4" ht="15" customHeight="1" x14ac:dyDescent="0.25">
      <c r="C5563" s="52" t="s">
        <v>6800</v>
      </c>
      <c r="D5563" s="55" t="s">
        <v>467</v>
      </c>
    </row>
    <row r="5564" spans="3:4" ht="15" customHeight="1" x14ac:dyDescent="0.25">
      <c r="C5564" s="52" t="s">
        <v>6801</v>
      </c>
      <c r="D5564" s="55" t="s">
        <v>469</v>
      </c>
    </row>
    <row r="5565" spans="3:4" ht="15" customHeight="1" x14ac:dyDescent="0.25">
      <c r="C5565" s="52" t="s">
        <v>6802</v>
      </c>
      <c r="D5565" s="55" t="s">
        <v>471</v>
      </c>
    </row>
    <row r="5566" spans="3:4" ht="15" customHeight="1" x14ac:dyDescent="0.25">
      <c r="C5566" s="52" t="s">
        <v>6803</v>
      </c>
      <c r="D5566" s="55" t="s">
        <v>473</v>
      </c>
    </row>
    <row r="5567" spans="3:4" ht="15" customHeight="1" x14ac:dyDescent="0.25">
      <c r="C5567" s="52" t="s">
        <v>6804</v>
      </c>
      <c r="D5567" s="55" t="s">
        <v>473</v>
      </c>
    </row>
    <row r="5568" spans="3:4" ht="15" customHeight="1" x14ac:dyDescent="0.25">
      <c r="C5568" s="52" t="s">
        <v>6805</v>
      </c>
      <c r="D5568" s="55" t="s">
        <v>34</v>
      </c>
    </row>
    <row r="5569" spans="3:5" ht="15" customHeight="1" x14ac:dyDescent="0.25">
      <c r="C5569" s="52" t="s">
        <v>6806</v>
      </c>
      <c r="D5569" s="55" t="s">
        <v>34</v>
      </c>
    </row>
    <row r="5570" spans="3:5" ht="15" customHeight="1" x14ac:dyDescent="0.25">
      <c r="C5570" s="52" t="s">
        <v>6807</v>
      </c>
      <c r="D5570" s="55" t="s">
        <v>5346</v>
      </c>
      <c r="E5570" s="56"/>
    </row>
    <row r="5571" spans="3:5" ht="15" customHeight="1" x14ac:dyDescent="0.25">
      <c r="C5571" s="52" t="s">
        <v>6808</v>
      </c>
      <c r="D5571" s="55" t="s">
        <v>5244</v>
      </c>
      <c r="E5571" s="56"/>
    </row>
    <row r="5572" spans="3:5" ht="15" customHeight="1" x14ac:dyDescent="0.25">
      <c r="C5572" s="52" t="s">
        <v>6809</v>
      </c>
      <c r="D5572" s="55" t="s">
        <v>5306</v>
      </c>
      <c r="E5572" s="56"/>
    </row>
    <row r="5573" spans="3:5" ht="15" customHeight="1" x14ac:dyDescent="0.25">
      <c r="C5573" s="52" t="s">
        <v>6810</v>
      </c>
      <c r="D5573" s="55" t="s">
        <v>5356</v>
      </c>
      <c r="E5573" s="56"/>
    </row>
    <row r="5574" spans="3:5" ht="15" customHeight="1" x14ac:dyDescent="0.25">
      <c r="C5574" s="52" t="s">
        <v>6811</v>
      </c>
      <c r="D5574" s="55" t="s">
        <v>5415</v>
      </c>
      <c r="E5574" s="56"/>
    </row>
    <row r="5575" spans="3:5" ht="15" customHeight="1" x14ac:dyDescent="0.25">
      <c r="C5575" s="52" t="s">
        <v>6812</v>
      </c>
      <c r="D5575" s="55" t="s">
        <v>5362</v>
      </c>
      <c r="E5575" s="56"/>
    </row>
    <row r="5576" spans="3:5" ht="15" customHeight="1" x14ac:dyDescent="0.25">
      <c r="C5576" s="52" t="s">
        <v>6813</v>
      </c>
      <c r="D5576" s="55" t="s">
        <v>5553</v>
      </c>
      <c r="E5576" s="56"/>
    </row>
    <row r="5577" spans="3:5" ht="15" customHeight="1" x14ac:dyDescent="0.25">
      <c r="C5577" s="52" t="s">
        <v>6814</v>
      </c>
      <c r="D5577" s="55" t="s">
        <v>5990</v>
      </c>
      <c r="E5577" s="56"/>
    </row>
    <row r="5578" spans="3:5" ht="15" customHeight="1" x14ac:dyDescent="0.25">
      <c r="C5578" s="52" t="s">
        <v>6815</v>
      </c>
      <c r="D5578" s="55" t="s">
        <v>6816</v>
      </c>
      <c r="E5578" s="56"/>
    </row>
    <row r="5579" spans="3:5" ht="15" customHeight="1" x14ac:dyDescent="0.25">
      <c r="C5579" s="52" t="s">
        <v>6817</v>
      </c>
      <c r="D5579" s="55" t="s">
        <v>6818</v>
      </c>
      <c r="E5579" s="56"/>
    </row>
    <row r="5580" spans="3:5" ht="15" customHeight="1" x14ac:dyDescent="0.25">
      <c r="C5580" s="52" t="s">
        <v>6819</v>
      </c>
      <c r="D5580" s="55" t="s">
        <v>5654</v>
      </c>
      <c r="E5580" s="56"/>
    </row>
    <row r="5581" spans="3:5" ht="15" customHeight="1" x14ac:dyDescent="0.25">
      <c r="C5581" s="52" t="s">
        <v>6820</v>
      </c>
      <c r="D5581" s="55" t="s">
        <v>5286</v>
      </c>
      <c r="E5581" s="56"/>
    </row>
    <row r="5582" spans="3:5" ht="15" customHeight="1" x14ac:dyDescent="0.25">
      <c r="C5582" s="52" t="s">
        <v>6821</v>
      </c>
      <c r="D5582" s="55" t="s">
        <v>5882</v>
      </c>
      <c r="E5582" s="56"/>
    </row>
    <row r="5583" spans="3:5" ht="15" customHeight="1" x14ac:dyDescent="0.25">
      <c r="C5583" s="52" t="s">
        <v>6822</v>
      </c>
      <c r="D5583" s="55" t="s">
        <v>5426</v>
      </c>
      <c r="E5583" s="56"/>
    </row>
    <row r="5584" spans="3:5" ht="15" customHeight="1" x14ac:dyDescent="0.25">
      <c r="C5584" s="52" t="s">
        <v>6823</v>
      </c>
      <c r="D5584" s="55" t="s">
        <v>6522</v>
      </c>
      <c r="E5584" s="56"/>
    </row>
    <row r="5585" spans="3:5" ht="15" customHeight="1" x14ac:dyDescent="0.25">
      <c r="C5585" s="52" t="s">
        <v>6824</v>
      </c>
      <c r="D5585" s="55" t="s">
        <v>5238</v>
      </c>
      <c r="E5585" s="56"/>
    </row>
    <row r="5586" spans="3:5" ht="15" customHeight="1" x14ac:dyDescent="0.25">
      <c r="C5586" s="52" t="s">
        <v>6825</v>
      </c>
      <c r="D5586" s="55" t="s">
        <v>5294</v>
      </c>
      <c r="E5586" s="56"/>
    </row>
    <row r="5587" spans="3:5" ht="15" customHeight="1" x14ac:dyDescent="0.25">
      <c r="C5587" s="52" t="s">
        <v>6826</v>
      </c>
      <c r="D5587" s="55" t="s">
        <v>5270</v>
      </c>
      <c r="E5587" s="56"/>
    </row>
    <row r="5588" spans="3:5" ht="15" customHeight="1" x14ac:dyDescent="0.25">
      <c r="C5588" s="52" t="s">
        <v>6827</v>
      </c>
      <c r="D5588" s="55" t="s">
        <v>5444</v>
      </c>
      <c r="E5588" s="56"/>
    </row>
    <row r="5589" spans="3:5" ht="15" customHeight="1" x14ac:dyDescent="0.25">
      <c r="C5589" s="52" t="s">
        <v>6828</v>
      </c>
      <c r="D5589" s="55" t="s">
        <v>5318</v>
      </c>
      <c r="E5589" s="56"/>
    </row>
    <row r="5590" spans="3:5" ht="15" customHeight="1" x14ac:dyDescent="0.25">
      <c r="C5590" s="52" t="s">
        <v>6829</v>
      </c>
      <c r="D5590" s="55" t="s">
        <v>5454</v>
      </c>
      <c r="E5590" s="56"/>
    </row>
    <row r="5591" spans="3:5" ht="15" customHeight="1" x14ac:dyDescent="0.25">
      <c r="C5591" s="52" t="s">
        <v>6830</v>
      </c>
      <c r="D5591" s="55" t="s">
        <v>5456</v>
      </c>
      <c r="E5591" s="56"/>
    </row>
    <row r="5592" spans="3:5" ht="15" customHeight="1" x14ac:dyDescent="0.25">
      <c r="C5592" s="52" t="s">
        <v>6831</v>
      </c>
      <c r="D5592" s="55" t="s">
        <v>5374</v>
      </c>
      <c r="E5592" s="56"/>
    </row>
    <row r="5593" spans="3:5" ht="15" customHeight="1" x14ac:dyDescent="0.25">
      <c r="C5593" s="52" t="s">
        <v>6832</v>
      </c>
      <c r="D5593" s="55" t="s">
        <v>6137</v>
      </c>
      <c r="E5593" s="56"/>
    </row>
    <row r="5594" spans="3:5" ht="15" customHeight="1" x14ac:dyDescent="0.25">
      <c r="C5594" s="52" t="s">
        <v>6833</v>
      </c>
      <c r="D5594" s="55" t="s">
        <v>6834</v>
      </c>
      <c r="E5594" s="56"/>
    </row>
    <row r="5595" spans="3:5" ht="15" customHeight="1" x14ac:dyDescent="0.25">
      <c r="C5595" s="52" t="s">
        <v>6835</v>
      </c>
      <c r="D5595" s="55" t="s">
        <v>5360</v>
      </c>
      <c r="E5595" s="56"/>
    </row>
    <row r="5596" spans="3:5" ht="15" customHeight="1" x14ac:dyDescent="0.25">
      <c r="C5596" s="52" t="s">
        <v>6836</v>
      </c>
      <c r="D5596" s="55" t="s">
        <v>5368</v>
      </c>
      <c r="E5596" s="56"/>
    </row>
    <row r="5597" spans="3:5" ht="15" customHeight="1" x14ac:dyDescent="0.25">
      <c r="C5597" s="52" t="s">
        <v>6837</v>
      </c>
      <c r="D5597" s="55" t="s">
        <v>5350</v>
      </c>
      <c r="E5597" s="56"/>
    </row>
    <row r="5598" spans="3:5" ht="15" customHeight="1" x14ac:dyDescent="0.25">
      <c r="C5598" s="52" t="s">
        <v>6838</v>
      </c>
      <c r="D5598" s="55" t="s">
        <v>5464</v>
      </c>
      <c r="E5598" s="56"/>
    </row>
    <row r="5599" spans="3:5" ht="15" customHeight="1" x14ac:dyDescent="0.25">
      <c r="C5599" s="52" t="s">
        <v>6839</v>
      </c>
      <c r="D5599" s="55" t="s">
        <v>5300</v>
      </c>
      <c r="E5599" s="56"/>
    </row>
    <row r="5600" spans="3:5" ht="15" customHeight="1" x14ac:dyDescent="0.25">
      <c r="C5600" s="52" t="s">
        <v>6840</v>
      </c>
      <c r="D5600" s="55" t="s">
        <v>5687</v>
      </c>
      <c r="E5600" s="56"/>
    </row>
    <row r="5601" spans="3:5" ht="15" customHeight="1" x14ac:dyDescent="0.25">
      <c r="C5601" s="52" t="s">
        <v>6841</v>
      </c>
      <c r="D5601" s="55" t="s">
        <v>5947</v>
      </c>
      <c r="E5601" s="56"/>
    </row>
    <row r="5602" spans="3:5" ht="15" customHeight="1" x14ac:dyDescent="0.25">
      <c r="C5602" s="52" t="s">
        <v>6842</v>
      </c>
      <c r="D5602" s="55" t="s">
        <v>5472</v>
      </c>
      <c r="E5602" s="56"/>
    </row>
    <row r="5603" spans="3:5" ht="15" customHeight="1" x14ac:dyDescent="0.25">
      <c r="C5603" s="52" t="s">
        <v>6843</v>
      </c>
      <c r="D5603" s="55" t="s">
        <v>5692</v>
      </c>
      <c r="E5603" s="56"/>
    </row>
    <row r="5604" spans="3:5" ht="15" customHeight="1" x14ac:dyDescent="0.25">
      <c r="C5604" s="52" t="s">
        <v>6844</v>
      </c>
      <c r="D5604" s="55" t="s">
        <v>6021</v>
      </c>
      <c r="E5604" s="56"/>
    </row>
    <row r="5605" spans="3:5" ht="15" customHeight="1" x14ac:dyDescent="0.25">
      <c r="C5605" s="52" t="s">
        <v>6845</v>
      </c>
      <c r="D5605" s="55" t="s">
        <v>5477</v>
      </c>
      <c r="E5605" s="56"/>
    </row>
    <row r="5606" spans="3:5" ht="15" customHeight="1" x14ac:dyDescent="0.25">
      <c r="C5606" s="52" t="s">
        <v>6846</v>
      </c>
      <c r="D5606" s="55" t="s">
        <v>5230</v>
      </c>
      <c r="E5606" s="56"/>
    </row>
    <row r="5607" spans="3:5" ht="15" customHeight="1" x14ac:dyDescent="0.25">
      <c r="C5607" s="52" t="s">
        <v>6847</v>
      </c>
      <c r="D5607" s="55" t="s">
        <v>5302</v>
      </c>
      <c r="E5607" s="56"/>
    </row>
    <row r="5608" spans="3:5" ht="15" customHeight="1" x14ac:dyDescent="0.25">
      <c r="C5608" s="52" t="s">
        <v>6848</v>
      </c>
      <c r="D5608" s="55" t="s">
        <v>5326</v>
      </c>
      <c r="E5608" s="56"/>
    </row>
    <row r="5609" spans="3:5" ht="15" customHeight="1" x14ac:dyDescent="0.25">
      <c r="C5609" s="52" t="s">
        <v>6849</v>
      </c>
      <c r="D5609" s="55" t="s">
        <v>5250</v>
      </c>
      <c r="E5609" s="56"/>
    </row>
    <row r="5610" spans="3:5" ht="15" customHeight="1" x14ac:dyDescent="0.25">
      <c r="C5610" s="52" t="s">
        <v>6850</v>
      </c>
      <c r="D5610" s="55" t="s">
        <v>5248</v>
      </c>
      <c r="E5610" s="56"/>
    </row>
    <row r="5611" spans="3:5" ht="15" customHeight="1" x14ac:dyDescent="0.25">
      <c r="C5611" s="52" t="s">
        <v>6851</v>
      </c>
      <c r="D5611" s="55" t="s">
        <v>5292</v>
      </c>
      <c r="E5611" s="56"/>
    </row>
    <row r="5612" spans="3:5" ht="15" customHeight="1" x14ac:dyDescent="0.25">
      <c r="C5612" s="52" t="s">
        <v>6852</v>
      </c>
      <c r="D5612" s="55" t="s">
        <v>5242</v>
      </c>
      <c r="E5612" s="56"/>
    </row>
    <row r="5613" spans="3:5" ht="15" customHeight="1" x14ac:dyDescent="0.25">
      <c r="C5613" s="52" t="s">
        <v>6853</v>
      </c>
      <c r="D5613" s="55" t="s">
        <v>5290</v>
      </c>
      <c r="E5613" s="56"/>
    </row>
    <row r="5614" spans="3:5" ht="15" customHeight="1" x14ac:dyDescent="0.25">
      <c r="C5614" s="52" t="s">
        <v>6854</v>
      </c>
      <c r="D5614" s="55" t="s">
        <v>6855</v>
      </c>
      <c r="E5614" s="56"/>
    </row>
    <row r="5615" spans="3:5" ht="15" customHeight="1" x14ac:dyDescent="0.25">
      <c r="C5615" s="52" t="s">
        <v>6856</v>
      </c>
      <c r="D5615" s="55" t="s">
        <v>5918</v>
      </c>
      <c r="E5615" s="56"/>
    </row>
    <row r="5616" spans="3:5" ht="15" customHeight="1" x14ac:dyDescent="0.25">
      <c r="C5616" s="52" t="s">
        <v>6857</v>
      </c>
      <c r="D5616" s="55" t="s">
        <v>5709</v>
      </c>
      <c r="E5616" s="56"/>
    </row>
    <row r="5617" spans="3:5" ht="15" customHeight="1" x14ac:dyDescent="0.25">
      <c r="C5617" s="52" t="s">
        <v>6858</v>
      </c>
      <c r="D5617" s="55" t="s">
        <v>5256</v>
      </c>
      <c r="E5617" s="56"/>
    </row>
    <row r="5618" spans="3:5" ht="15" customHeight="1" x14ac:dyDescent="0.25">
      <c r="C5618" s="52" t="s">
        <v>6859</v>
      </c>
      <c r="D5618" s="55" t="s">
        <v>5232</v>
      </c>
      <c r="E5618" s="56"/>
    </row>
    <row r="5619" spans="3:5" ht="15" customHeight="1" x14ac:dyDescent="0.25">
      <c r="C5619" s="52" t="s">
        <v>6860</v>
      </c>
      <c r="D5619" s="55" t="s">
        <v>5330</v>
      </c>
      <c r="E5619" s="56"/>
    </row>
    <row r="5620" spans="3:5" ht="15" customHeight="1" x14ac:dyDescent="0.25">
      <c r="C5620" s="52" t="s">
        <v>6861</v>
      </c>
      <c r="D5620" s="55" t="s">
        <v>5495</v>
      </c>
      <c r="E5620" s="56"/>
    </row>
    <row r="5621" spans="3:5" ht="15" customHeight="1" x14ac:dyDescent="0.25">
      <c r="C5621" s="52" t="s">
        <v>6862</v>
      </c>
      <c r="D5621" s="55" t="s">
        <v>5304</v>
      </c>
      <c r="E5621" s="56"/>
    </row>
    <row r="5622" spans="3:5" ht="15" customHeight="1" x14ac:dyDescent="0.25">
      <c r="C5622" s="52" t="s">
        <v>6863</v>
      </c>
      <c r="D5622" s="55" t="s">
        <v>5336</v>
      </c>
      <c r="E5622" s="56"/>
    </row>
    <row r="5623" spans="3:5" ht="15" customHeight="1" x14ac:dyDescent="0.25">
      <c r="C5623" s="52" t="s">
        <v>6864</v>
      </c>
      <c r="D5623" s="55" t="s">
        <v>5342</v>
      </c>
      <c r="E5623" s="56"/>
    </row>
    <row r="5624" spans="3:5" ht="15" customHeight="1" x14ac:dyDescent="0.25">
      <c r="C5624" s="52" t="s">
        <v>6865</v>
      </c>
      <c r="D5624" s="55" t="s">
        <v>5384</v>
      </c>
      <c r="E5624" s="56"/>
    </row>
    <row r="5625" spans="3:5" ht="15" customHeight="1" x14ac:dyDescent="0.25">
      <c r="C5625" s="52" t="s">
        <v>6866</v>
      </c>
      <c r="D5625" s="55" t="s">
        <v>5822</v>
      </c>
      <c r="E5625" s="56"/>
    </row>
    <row r="5626" spans="3:5" ht="15" customHeight="1" x14ac:dyDescent="0.25">
      <c r="C5626" s="52" t="s">
        <v>6867</v>
      </c>
      <c r="D5626" s="55" t="s">
        <v>6173</v>
      </c>
      <c r="E5626" s="56"/>
    </row>
    <row r="5627" spans="3:5" ht="15" customHeight="1" x14ac:dyDescent="0.25">
      <c r="C5627" s="52" t="s">
        <v>6868</v>
      </c>
      <c r="D5627" s="55" t="s">
        <v>6869</v>
      </c>
      <c r="E5627" s="56"/>
    </row>
    <row r="5628" spans="3:5" ht="15" customHeight="1" x14ac:dyDescent="0.25">
      <c r="C5628" s="52" t="s">
        <v>6870</v>
      </c>
      <c r="D5628" s="55" t="s">
        <v>6871</v>
      </c>
      <c r="E5628" s="56"/>
    </row>
    <row r="5629" spans="3:5" ht="15" customHeight="1" x14ac:dyDescent="0.25">
      <c r="C5629" s="52" t="s">
        <v>6872</v>
      </c>
      <c r="D5629" s="55" t="s">
        <v>6873</v>
      </c>
      <c r="E5629" s="56"/>
    </row>
    <row r="5630" spans="3:5" ht="15" customHeight="1" x14ac:dyDescent="0.25">
      <c r="C5630" s="52" t="s">
        <v>6874</v>
      </c>
      <c r="D5630" s="55" t="s">
        <v>5502</v>
      </c>
      <c r="E5630" s="56"/>
    </row>
    <row r="5631" spans="3:5" ht="15" customHeight="1" x14ac:dyDescent="0.25">
      <c r="C5631" s="52" t="s">
        <v>6875</v>
      </c>
      <c r="D5631" s="55" t="s">
        <v>5504</v>
      </c>
      <c r="E5631" s="56"/>
    </row>
    <row r="5632" spans="3:5" ht="15" customHeight="1" x14ac:dyDescent="0.25">
      <c r="C5632" s="52" t="s">
        <v>6876</v>
      </c>
      <c r="D5632" s="55" t="s">
        <v>5506</v>
      </c>
      <c r="E5632" s="56"/>
    </row>
    <row r="5633" spans="3:5" ht="15" customHeight="1" x14ac:dyDescent="0.25">
      <c r="C5633" s="52" t="s">
        <v>6877</v>
      </c>
      <c r="D5633" s="55" t="s">
        <v>6878</v>
      </c>
      <c r="E5633" s="56"/>
    </row>
    <row r="5634" spans="3:5" ht="15" customHeight="1" x14ac:dyDescent="0.25">
      <c r="C5634" s="52" t="s">
        <v>6879</v>
      </c>
      <c r="D5634" s="55" t="s">
        <v>6880</v>
      </c>
      <c r="E5634" s="56"/>
    </row>
    <row r="5635" spans="3:5" ht="15" customHeight="1" x14ac:dyDescent="0.25">
      <c r="C5635" s="52" t="s">
        <v>6881</v>
      </c>
      <c r="D5635" s="55" t="s">
        <v>6047</v>
      </c>
      <c r="E5635" s="56"/>
    </row>
    <row r="5636" spans="3:5" ht="15" customHeight="1" x14ac:dyDescent="0.25">
      <c r="C5636" s="52" t="s">
        <v>6882</v>
      </c>
      <c r="D5636" s="55" t="s">
        <v>6373</v>
      </c>
      <c r="E5636" s="56"/>
    </row>
    <row r="5637" spans="3:5" ht="15" customHeight="1" x14ac:dyDescent="0.25">
      <c r="C5637" s="52" t="s">
        <v>6883</v>
      </c>
      <c r="D5637" s="55" t="s">
        <v>6884</v>
      </c>
      <c r="E5637" s="56"/>
    </row>
    <row r="5638" spans="3:5" ht="15" customHeight="1" x14ac:dyDescent="0.25">
      <c r="C5638" s="52" t="s">
        <v>6885</v>
      </c>
      <c r="D5638" s="55" t="s">
        <v>5378</v>
      </c>
      <c r="E5638" s="56"/>
    </row>
    <row r="5639" spans="3:5" ht="15" customHeight="1" x14ac:dyDescent="0.25">
      <c r="C5639" s="52" t="s">
        <v>6886</v>
      </c>
      <c r="D5639" s="55" t="s">
        <v>6376</v>
      </c>
      <c r="E5639" s="56"/>
    </row>
    <row r="5640" spans="3:5" ht="15" customHeight="1" x14ac:dyDescent="0.25">
      <c r="C5640" s="52" t="s">
        <v>6887</v>
      </c>
      <c r="D5640" s="55" t="s">
        <v>6378</v>
      </c>
      <c r="E5640" s="56"/>
    </row>
    <row r="5641" spans="3:5" ht="15" customHeight="1" x14ac:dyDescent="0.25">
      <c r="C5641" s="52" t="s">
        <v>6888</v>
      </c>
      <c r="D5641" s="55" t="s">
        <v>6889</v>
      </c>
      <c r="E5641" s="56"/>
    </row>
    <row r="5642" spans="3:5" ht="15" customHeight="1" x14ac:dyDescent="0.25">
      <c r="C5642" s="52" t="s">
        <v>6890</v>
      </c>
      <c r="D5642" s="55" t="s">
        <v>5833</v>
      </c>
      <c r="E5642" s="56"/>
    </row>
    <row r="5643" spans="3:5" ht="15" customHeight="1" x14ac:dyDescent="0.25">
      <c r="C5643" s="52" t="s">
        <v>6891</v>
      </c>
      <c r="D5643" s="55" t="s">
        <v>6052</v>
      </c>
      <c r="E5643" s="56"/>
    </row>
    <row r="5644" spans="3:5" ht="15" customHeight="1" x14ac:dyDescent="0.25">
      <c r="C5644" s="52" t="s">
        <v>6892</v>
      </c>
      <c r="D5644" s="55" t="s">
        <v>5835</v>
      </c>
      <c r="E5644" s="56"/>
    </row>
    <row r="5645" spans="3:5" ht="15" customHeight="1" x14ac:dyDescent="0.25">
      <c r="C5645" s="52" t="s">
        <v>6893</v>
      </c>
      <c r="D5645" s="55" t="s">
        <v>6057</v>
      </c>
      <c r="E5645" s="56"/>
    </row>
    <row r="5646" spans="3:5" ht="15" customHeight="1" x14ac:dyDescent="0.25">
      <c r="C5646" s="52" t="s">
        <v>6894</v>
      </c>
      <c r="D5646" s="55" t="s">
        <v>6895</v>
      </c>
      <c r="E5646" s="56"/>
    </row>
    <row r="5647" spans="3:5" ht="15" customHeight="1" x14ac:dyDescent="0.25">
      <c r="C5647" s="52" t="s">
        <v>6896</v>
      </c>
      <c r="D5647" s="55" t="s">
        <v>5616</v>
      </c>
      <c r="E5647" s="56"/>
    </row>
    <row r="5648" spans="3:5" ht="15" customHeight="1" x14ac:dyDescent="0.25">
      <c r="C5648" s="52" t="s">
        <v>6897</v>
      </c>
      <c r="D5648" s="55" t="s">
        <v>6898</v>
      </c>
      <c r="E5648" s="56"/>
    </row>
    <row r="5649" spans="3:5" ht="15" customHeight="1" x14ac:dyDescent="0.25">
      <c r="C5649" s="52" t="s">
        <v>6899</v>
      </c>
      <c r="D5649" s="55" t="s">
        <v>5620</v>
      </c>
      <c r="E5649" s="56"/>
    </row>
    <row r="5650" spans="3:5" ht="15" customHeight="1" x14ac:dyDescent="0.25">
      <c r="C5650" s="52" t="s">
        <v>6900</v>
      </c>
      <c r="D5650" s="55" t="s">
        <v>6183</v>
      </c>
      <c r="E5650" s="56"/>
    </row>
    <row r="5651" spans="3:5" ht="15" customHeight="1" x14ac:dyDescent="0.25">
      <c r="C5651" s="52" t="s">
        <v>6901</v>
      </c>
      <c r="D5651" s="55" t="s">
        <v>5332</v>
      </c>
      <c r="E5651" s="56"/>
    </row>
    <row r="5652" spans="3:5" ht="15" customHeight="1" x14ac:dyDescent="0.25">
      <c r="C5652" s="52" t="s">
        <v>6902</v>
      </c>
      <c r="D5652" s="55" t="s">
        <v>5358</v>
      </c>
      <c r="E5652" s="56"/>
    </row>
    <row r="5653" spans="3:5" ht="15" customHeight="1" x14ac:dyDescent="0.25">
      <c r="C5653" s="52" t="s">
        <v>6903</v>
      </c>
      <c r="D5653" s="55" t="s">
        <v>5744</v>
      </c>
      <c r="E5653" s="56"/>
    </row>
    <row r="5654" spans="3:5" ht="15" customHeight="1" x14ac:dyDescent="0.25">
      <c r="C5654" s="52" t="s">
        <v>6904</v>
      </c>
      <c r="D5654" s="55" t="s">
        <v>458</v>
      </c>
      <c r="E5654" s="56"/>
    </row>
    <row r="5655" spans="3:5" ht="15" customHeight="1" x14ac:dyDescent="0.25">
      <c r="C5655" s="52" t="s">
        <v>6905</v>
      </c>
      <c r="D5655" s="55" t="s">
        <v>458</v>
      </c>
      <c r="E5655" s="56"/>
    </row>
    <row r="5656" spans="3:5" ht="15" customHeight="1" x14ac:dyDescent="0.25">
      <c r="C5656" s="52" t="s">
        <v>6906</v>
      </c>
      <c r="D5656" s="55" t="s">
        <v>461</v>
      </c>
      <c r="E5656" s="56"/>
    </row>
    <row r="5657" spans="3:5" ht="15" customHeight="1" x14ac:dyDescent="0.25">
      <c r="C5657" s="52" t="s">
        <v>6907</v>
      </c>
      <c r="D5657" s="55" t="s">
        <v>463</v>
      </c>
      <c r="E5657" s="56"/>
    </row>
    <row r="5658" spans="3:5" ht="15" customHeight="1" x14ac:dyDescent="0.25">
      <c r="C5658" s="52" t="s">
        <v>6908</v>
      </c>
      <c r="D5658" s="55" t="s">
        <v>465</v>
      </c>
      <c r="E5658" s="56"/>
    </row>
    <row r="5659" spans="3:5" ht="15" customHeight="1" x14ac:dyDescent="0.25">
      <c r="C5659" s="52" t="s">
        <v>6909</v>
      </c>
      <c r="D5659" s="55" t="s">
        <v>467</v>
      </c>
      <c r="E5659" s="56"/>
    </row>
    <row r="5660" spans="3:5" ht="15" customHeight="1" x14ac:dyDescent="0.25">
      <c r="C5660" s="52" t="s">
        <v>6910</v>
      </c>
      <c r="D5660" s="55" t="s">
        <v>469</v>
      </c>
      <c r="E5660" s="56"/>
    </row>
    <row r="5661" spans="3:5" ht="15" customHeight="1" x14ac:dyDescent="0.25">
      <c r="C5661" s="52" t="s">
        <v>6911</v>
      </c>
      <c r="D5661" s="55" t="s">
        <v>471</v>
      </c>
      <c r="E5661" s="56"/>
    </row>
    <row r="5662" spans="3:5" ht="15" customHeight="1" x14ac:dyDescent="0.25">
      <c r="C5662" s="52" t="s">
        <v>6912</v>
      </c>
      <c r="D5662" s="55" t="s">
        <v>473</v>
      </c>
      <c r="E5662" s="56"/>
    </row>
    <row r="5663" spans="3:5" ht="15" customHeight="1" x14ac:dyDescent="0.25">
      <c r="C5663" s="52" t="s">
        <v>6913</v>
      </c>
      <c r="D5663" s="55" t="s">
        <v>473</v>
      </c>
      <c r="E5663" s="56"/>
    </row>
    <row r="5664" spans="3:5" ht="15" customHeight="1" x14ac:dyDescent="0.25">
      <c r="C5664" s="52" t="s">
        <v>6914</v>
      </c>
      <c r="D5664" s="55" t="s">
        <v>34</v>
      </c>
      <c r="E5664" s="56"/>
    </row>
    <row r="5665" spans="3:5" ht="15" customHeight="1" x14ac:dyDescent="0.25">
      <c r="C5665" s="52" t="s">
        <v>6915</v>
      </c>
      <c r="D5665" s="55" t="s">
        <v>34</v>
      </c>
      <c r="E5665" s="56"/>
    </row>
    <row r="5666" spans="3:5" ht="15" customHeight="1" x14ac:dyDescent="0.25">
      <c r="C5666" s="52" t="s">
        <v>6916</v>
      </c>
      <c r="D5666" s="55" t="s">
        <v>5234</v>
      </c>
    </row>
    <row r="5667" spans="3:5" ht="15" customHeight="1" x14ac:dyDescent="0.25">
      <c r="C5667" s="52" t="s">
        <v>6917</v>
      </c>
      <c r="D5667" s="55" t="s">
        <v>5240</v>
      </c>
    </row>
    <row r="5668" spans="3:5" ht="15" customHeight="1" x14ac:dyDescent="0.25">
      <c r="C5668" s="52" t="s">
        <v>6918</v>
      </c>
      <c r="D5668" s="55" t="s">
        <v>5310</v>
      </c>
    </row>
    <row r="5669" spans="3:5" ht="15" customHeight="1" x14ac:dyDescent="0.25">
      <c r="C5669" s="52" t="s">
        <v>6919</v>
      </c>
      <c r="D5669" s="55" t="s">
        <v>5346</v>
      </c>
    </row>
    <row r="5670" spans="3:5" ht="15" customHeight="1" x14ac:dyDescent="0.25">
      <c r="C5670" s="52" t="s">
        <v>6920</v>
      </c>
      <c r="D5670" s="55" t="s">
        <v>5244</v>
      </c>
    </row>
    <row r="5671" spans="3:5" ht="15" customHeight="1" x14ac:dyDescent="0.25">
      <c r="C5671" s="52" t="s">
        <v>6921</v>
      </c>
      <c r="D5671" s="55" t="s">
        <v>5306</v>
      </c>
    </row>
    <row r="5672" spans="3:5" ht="15" customHeight="1" x14ac:dyDescent="0.25">
      <c r="C5672" s="52" t="s">
        <v>6922</v>
      </c>
      <c r="D5672" s="55" t="s">
        <v>5354</v>
      </c>
    </row>
    <row r="5673" spans="3:5" ht="15" customHeight="1" x14ac:dyDescent="0.25">
      <c r="C5673" s="52" t="s">
        <v>6923</v>
      </c>
      <c r="D5673" s="55" t="s">
        <v>5314</v>
      </c>
    </row>
    <row r="5674" spans="3:5" ht="15" customHeight="1" x14ac:dyDescent="0.25">
      <c r="C5674" s="52" t="s">
        <v>6924</v>
      </c>
      <c r="D5674" s="55" t="s">
        <v>5356</v>
      </c>
    </row>
    <row r="5675" spans="3:5" ht="15" customHeight="1" x14ac:dyDescent="0.25">
      <c r="C5675" s="52" t="s">
        <v>6925</v>
      </c>
      <c r="D5675" s="55" t="s">
        <v>5312</v>
      </c>
    </row>
    <row r="5676" spans="3:5" ht="15" customHeight="1" x14ac:dyDescent="0.25">
      <c r="C5676" s="52" t="s">
        <v>6926</v>
      </c>
      <c r="D5676" s="55" t="s">
        <v>5415</v>
      </c>
    </row>
    <row r="5677" spans="3:5" ht="15" customHeight="1" x14ac:dyDescent="0.25">
      <c r="C5677" s="52" t="s">
        <v>6927</v>
      </c>
      <c r="D5677" s="55" t="s">
        <v>5268</v>
      </c>
    </row>
    <row r="5678" spans="3:5" ht="15" customHeight="1" x14ac:dyDescent="0.25">
      <c r="C5678" s="52" t="s">
        <v>6928</v>
      </c>
      <c r="D5678" s="55" t="s">
        <v>5362</v>
      </c>
    </row>
    <row r="5679" spans="3:5" ht="15" customHeight="1" x14ac:dyDescent="0.25">
      <c r="C5679" s="52" t="s">
        <v>6929</v>
      </c>
      <c r="D5679" s="55" t="s">
        <v>5553</v>
      </c>
    </row>
    <row r="5680" spans="3:5" ht="15" customHeight="1" x14ac:dyDescent="0.25">
      <c r="C5680" s="52" t="s">
        <v>6930</v>
      </c>
      <c r="D5680" s="55" t="s">
        <v>5236</v>
      </c>
    </row>
    <row r="5681" spans="3:4" ht="15" customHeight="1" x14ac:dyDescent="0.25">
      <c r="C5681" s="52" t="s">
        <v>6931</v>
      </c>
      <c r="D5681" s="55" t="s">
        <v>5990</v>
      </c>
    </row>
    <row r="5682" spans="3:4" ht="15" customHeight="1" x14ac:dyDescent="0.25">
      <c r="C5682" s="52" t="s">
        <v>6932</v>
      </c>
      <c r="D5682" s="55" t="s">
        <v>5286</v>
      </c>
    </row>
    <row r="5683" spans="3:4" ht="15" customHeight="1" x14ac:dyDescent="0.25">
      <c r="C5683" s="52" t="s">
        <v>6933</v>
      </c>
      <c r="D5683" s="55" t="s">
        <v>5998</v>
      </c>
    </row>
    <row r="5684" spans="3:4" ht="15" customHeight="1" x14ac:dyDescent="0.25">
      <c r="C5684" s="52" t="s">
        <v>6934</v>
      </c>
      <c r="D5684" s="55" t="s">
        <v>5228</v>
      </c>
    </row>
    <row r="5685" spans="3:4" ht="15" customHeight="1" x14ac:dyDescent="0.25">
      <c r="C5685" s="52" t="s">
        <v>6935</v>
      </c>
      <c r="D5685" s="55" t="s">
        <v>5224</v>
      </c>
    </row>
    <row r="5686" spans="3:4" ht="15" customHeight="1" x14ac:dyDescent="0.25">
      <c r="C5686" s="52" t="s">
        <v>6936</v>
      </c>
      <c r="D5686" s="55" t="s">
        <v>5238</v>
      </c>
    </row>
    <row r="5687" spans="3:4" ht="15" customHeight="1" x14ac:dyDescent="0.25">
      <c r="C5687" s="52" t="s">
        <v>6937</v>
      </c>
      <c r="D5687" s="55" t="s">
        <v>5438</v>
      </c>
    </row>
    <row r="5688" spans="3:4" ht="15" customHeight="1" x14ac:dyDescent="0.25">
      <c r="C5688" s="52" t="s">
        <v>6938</v>
      </c>
      <c r="D5688" s="55" t="s">
        <v>5294</v>
      </c>
    </row>
    <row r="5689" spans="3:4" ht="15" customHeight="1" x14ac:dyDescent="0.25">
      <c r="C5689" s="52" t="s">
        <v>6939</v>
      </c>
      <c r="D5689" s="55" t="s">
        <v>5778</v>
      </c>
    </row>
    <row r="5690" spans="3:4" ht="15" customHeight="1" x14ac:dyDescent="0.25">
      <c r="C5690" s="52" t="s">
        <v>6940</v>
      </c>
      <c r="D5690" s="55" t="s">
        <v>5270</v>
      </c>
    </row>
    <row r="5691" spans="3:4" ht="15" customHeight="1" x14ac:dyDescent="0.25">
      <c r="C5691" s="52" t="s">
        <v>6941</v>
      </c>
      <c r="D5691" s="55" t="s">
        <v>5348</v>
      </c>
    </row>
    <row r="5692" spans="3:4" ht="15" customHeight="1" x14ac:dyDescent="0.25">
      <c r="C5692" s="52" t="s">
        <v>6942</v>
      </c>
      <c r="D5692" s="55" t="s">
        <v>5444</v>
      </c>
    </row>
    <row r="5693" spans="3:4" ht="15" customHeight="1" x14ac:dyDescent="0.25">
      <c r="C5693" s="52" t="s">
        <v>6943</v>
      </c>
      <c r="D5693" s="55" t="s">
        <v>5318</v>
      </c>
    </row>
    <row r="5694" spans="3:4" ht="15" customHeight="1" x14ac:dyDescent="0.25">
      <c r="C5694" s="52" t="s">
        <v>6944</v>
      </c>
      <c r="D5694" s="55" t="s">
        <v>5226</v>
      </c>
    </row>
    <row r="5695" spans="3:4" ht="15" customHeight="1" x14ac:dyDescent="0.25">
      <c r="C5695" s="52" t="s">
        <v>6945</v>
      </c>
      <c r="D5695" s="55" t="s">
        <v>5284</v>
      </c>
    </row>
    <row r="5696" spans="3:4" ht="15" customHeight="1" x14ac:dyDescent="0.25">
      <c r="C5696" s="52" t="s">
        <v>6946</v>
      </c>
      <c r="D5696" s="55" t="s">
        <v>5254</v>
      </c>
    </row>
    <row r="5697" spans="3:4" ht="15" customHeight="1" x14ac:dyDescent="0.25">
      <c r="C5697" s="52" t="s">
        <v>6947</v>
      </c>
      <c r="D5697" s="55" t="s">
        <v>5338</v>
      </c>
    </row>
    <row r="5698" spans="3:4" ht="15" customHeight="1" x14ac:dyDescent="0.25">
      <c r="C5698" s="52" t="s">
        <v>6948</v>
      </c>
      <c r="D5698" s="55" t="s">
        <v>5328</v>
      </c>
    </row>
    <row r="5699" spans="3:4" ht="15" customHeight="1" x14ac:dyDescent="0.25">
      <c r="C5699" s="52" t="s">
        <v>6949</v>
      </c>
      <c r="D5699" s="55" t="s">
        <v>5282</v>
      </c>
    </row>
    <row r="5700" spans="3:4" ht="15" customHeight="1" x14ac:dyDescent="0.25">
      <c r="C5700" s="52" t="s">
        <v>6950</v>
      </c>
      <c r="D5700" s="55" t="s">
        <v>5577</v>
      </c>
    </row>
    <row r="5701" spans="3:4" ht="15" customHeight="1" x14ac:dyDescent="0.25">
      <c r="C5701" s="52" t="s">
        <v>6951</v>
      </c>
      <c r="D5701" s="55" t="s">
        <v>5360</v>
      </c>
    </row>
    <row r="5702" spans="3:4" ht="15" customHeight="1" x14ac:dyDescent="0.25">
      <c r="C5702" s="52" t="s">
        <v>6952</v>
      </c>
      <c r="D5702" s="55" t="s">
        <v>5368</v>
      </c>
    </row>
    <row r="5703" spans="3:4" ht="15" customHeight="1" x14ac:dyDescent="0.25">
      <c r="C5703" s="52" t="s">
        <v>6953</v>
      </c>
      <c r="D5703" s="55" t="s">
        <v>5462</v>
      </c>
    </row>
    <row r="5704" spans="3:4" ht="15" customHeight="1" x14ac:dyDescent="0.25">
      <c r="C5704" s="52" t="s">
        <v>6954</v>
      </c>
      <c r="D5704" s="55" t="s">
        <v>5464</v>
      </c>
    </row>
    <row r="5705" spans="3:4" ht="15" customHeight="1" x14ac:dyDescent="0.25">
      <c r="C5705" s="52" t="s">
        <v>6955</v>
      </c>
      <c r="D5705" s="55" t="s">
        <v>5300</v>
      </c>
    </row>
    <row r="5706" spans="3:4" ht="15" customHeight="1" x14ac:dyDescent="0.25">
      <c r="C5706" s="52" t="s">
        <v>6956</v>
      </c>
      <c r="D5706" s="55" t="s">
        <v>5264</v>
      </c>
    </row>
    <row r="5707" spans="3:4" ht="15" customHeight="1" x14ac:dyDescent="0.25">
      <c r="C5707" s="52" t="s">
        <v>6957</v>
      </c>
      <c r="D5707" s="55" t="s">
        <v>5296</v>
      </c>
    </row>
    <row r="5708" spans="3:4" ht="15" customHeight="1" x14ac:dyDescent="0.25">
      <c r="C5708" s="52" t="s">
        <v>6958</v>
      </c>
      <c r="D5708" s="55" t="s">
        <v>5288</v>
      </c>
    </row>
    <row r="5709" spans="3:4" ht="15" customHeight="1" x14ac:dyDescent="0.25">
      <c r="C5709" s="52" t="s">
        <v>6959</v>
      </c>
      <c r="D5709" s="55" t="s">
        <v>5695</v>
      </c>
    </row>
    <row r="5710" spans="3:4" ht="15" customHeight="1" x14ac:dyDescent="0.25">
      <c r="C5710" s="52" t="s">
        <v>6960</v>
      </c>
      <c r="D5710" s="55" t="s">
        <v>5477</v>
      </c>
    </row>
    <row r="5711" spans="3:4" ht="15" customHeight="1" x14ac:dyDescent="0.25">
      <c r="C5711" s="52" t="s">
        <v>6961</v>
      </c>
      <c r="D5711" s="55" t="s">
        <v>5230</v>
      </c>
    </row>
    <row r="5712" spans="3:4" ht="15" customHeight="1" x14ac:dyDescent="0.25">
      <c r="C5712" s="52" t="s">
        <v>6962</v>
      </c>
      <c r="D5712" s="55" t="s">
        <v>5483</v>
      </c>
    </row>
    <row r="5713" spans="3:4" ht="15" customHeight="1" x14ac:dyDescent="0.25">
      <c r="C5713" s="52" t="s">
        <v>6963</v>
      </c>
      <c r="D5713" s="55" t="s">
        <v>5370</v>
      </c>
    </row>
    <row r="5714" spans="3:4" ht="15" customHeight="1" x14ac:dyDescent="0.25">
      <c r="C5714" s="52" t="s">
        <v>6964</v>
      </c>
      <c r="D5714" s="55" t="s">
        <v>5340</v>
      </c>
    </row>
    <row r="5715" spans="3:4" ht="15" customHeight="1" x14ac:dyDescent="0.25">
      <c r="C5715" s="52" t="s">
        <v>6965</v>
      </c>
      <c r="D5715" s="55" t="s">
        <v>5266</v>
      </c>
    </row>
    <row r="5716" spans="3:4" ht="15" customHeight="1" x14ac:dyDescent="0.25">
      <c r="C5716" s="52" t="s">
        <v>6966</v>
      </c>
      <c r="D5716" s="55" t="s">
        <v>5913</v>
      </c>
    </row>
    <row r="5717" spans="3:4" ht="15" customHeight="1" x14ac:dyDescent="0.25">
      <c r="C5717" s="52" t="s">
        <v>6967</v>
      </c>
      <c r="D5717" s="55" t="s">
        <v>6968</v>
      </c>
    </row>
    <row r="5718" spans="3:4" ht="15" customHeight="1" x14ac:dyDescent="0.25">
      <c r="C5718" s="52" t="s">
        <v>6969</v>
      </c>
      <c r="D5718" s="55" t="s">
        <v>5302</v>
      </c>
    </row>
    <row r="5719" spans="3:4" ht="15" customHeight="1" x14ac:dyDescent="0.25">
      <c r="C5719" s="52" t="s">
        <v>6970</v>
      </c>
      <c r="D5719" s="55" t="s">
        <v>5326</v>
      </c>
    </row>
    <row r="5720" spans="3:4" ht="15" customHeight="1" x14ac:dyDescent="0.25">
      <c r="C5720" s="52" t="s">
        <v>6971</v>
      </c>
      <c r="D5720" s="55" t="s">
        <v>5250</v>
      </c>
    </row>
    <row r="5721" spans="3:4" ht="15" customHeight="1" x14ac:dyDescent="0.25">
      <c r="C5721" s="52" t="s">
        <v>6972</v>
      </c>
      <c r="D5721" s="55" t="s">
        <v>5324</v>
      </c>
    </row>
    <row r="5722" spans="3:4" ht="15" customHeight="1" x14ac:dyDescent="0.25">
      <c r="C5722" s="52" t="s">
        <v>6973</v>
      </c>
      <c r="D5722" s="55" t="s">
        <v>5248</v>
      </c>
    </row>
    <row r="5723" spans="3:4" ht="15" customHeight="1" x14ac:dyDescent="0.25">
      <c r="C5723" s="52" t="s">
        <v>6974</v>
      </c>
      <c r="D5723" s="55" t="s">
        <v>5292</v>
      </c>
    </row>
    <row r="5724" spans="3:4" ht="15" customHeight="1" x14ac:dyDescent="0.25">
      <c r="C5724" s="52" t="s">
        <v>6975</v>
      </c>
      <c r="D5724" s="55" t="s">
        <v>5242</v>
      </c>
    </row>
    <row r="5725" spans="3:4" ht="15" customHeight="1" x14ac:dyDescent="0.25">
      <c r="C5725" s="52" t="s">
        <v>6976</v>
      </c>
      <c r="D5725" s="55" t="s">
        <v>5290</v>
      </c>
    </row>
    <row r="5726" spans="3:4" ht="15" customHeight="1" x14ac:dyDescent="0.25">
      <c r="C5726" s="52" t="s">
        <v>6977</v>
      </c>
      <c r="D5726" s="55" t="s">
        <v>5320</v>
      </c>
    </row>
    <row r="5727" spans="3:4" ht="15" customHeight="1" x14ac:dyDescent="0.25">
      <c r="C5727" s="52" t="s">
        <v>6978</v>
      </c>
      <c r="D5727" s="55" t="s">
        <v>5256</v>
      </c>
    </row>
    <row r="5728" spans="3:4" ht="15" customHeight="1" x14ac:dyDescent="0.25">
      <c r="C5728" s="52" t="s">
        <v>6979</v>
      </c>
      <c r="D5728" s="55" t="s">
        <v>6980</v>
      </c>
    </row>
    <row r="5729" spans="3:4" ht="15" customHeight="1" x14ac:dyDescent="0.25">
      <c r="C5729" s="52" t="s">
        <v>6981</v>
      </c>
      <c r="D5729" s="55" t="s">
        <v>5232</v>
      </c>
    </row>
    <row r="5730" spans="3:4" ht="15" customHeight="1" x14ac:dyDescent="0.25">
      <c r="C5730" s="52" t="s">
        <v>6982</v>
      </c>
      <c r="D5730" s="55" t="s">
        <v>5330</v>
      </c>
    </row>
    <row r="5731" spans="3:4" ht="15" customHeight="1" x14ac:dyDescent="0.25">
      <c r="C5731" s="52" t="s">
        <v>6983</v>
      </c>
      <c r="D5731" s="55" t="s">
        <v>5304</v>
      </c>
    </row>
    <row r="5732" spans="3:4" ht="15" customHeight="1" x14ac:dyDescent="0.25">
      <c r="C5732" s="52" t="s">
        <v>6984</v>
      </c>
      <c r="D5732" s="55" t="s">
        <v>5715</v>
      </c>
    </row>
    <row r="5733" spans="3:4" ht="15" customHeight="1" x14ac:dyDescent="0.25">
      <c r="C5733" s="52" t="s">
        <v>6985</v>
      </c>
      <c r="D5733" s="55" t="s">
        <v>5336</v>
      </c>
    </row>
    <row r="5734" spans="3:4" ht="15" customHeight="1" x14ac:dyDescent="0.25">
      <c r="C5734" s="52" t="s">
        <v>6986</v>
      </c>
      <c r="D5734" s="55" t="s">
        <v>5262</v>
      </c>
    </row>
    <row r="5735" spans="3:4" ht="15" customHeight="1" x14ac:dyDescent="0.25">
      <c r="C5735" s="52" t="s">
        <v>6987</v>
      </c>
      <c r="D5735" s="55" t="s">
        <v>6988</v>
      </c>
    </row>
    <row r="5736" spans="3:4" ht="15" customHeight="1" x14ac:dyDescent="0.25">
      <c r="C5736" s="52" t="s">
        <v>6989</v>
      </c>
      <c r="D5736" s="55" t="s">
        <v>5252</v>
      </c>
    </row>
    <row r="5737" spans="3:4" ht="15" customHeight="1" x14ac:dyDescent="0.25">
      <c r="C5737" s="52" t="s">
        <v>6990</v>
      </c>
      <c r="D5737" s="55" t="s">
        <v>5280</v>
      </c>
    </row>
    <row r="5738" spans="3:4" ht="15" customHeight="1" x14ac:dyDescent="0.25">
      <c r="C5738" s="52" t="s">
        <v>6991</v>
      </c>
      <c r="D5738" s="55" t="s">
        <v>5390</v>
      </c>
    </row>
    <row r="5739" spans="3:4" ht="15" customHeight="1" x14ac:dyDescent="0.25">
      <c r="C5739" s="52" t="s">
        <v>6992</v>
      </c>
      <c r="D5739" s="55" t="s">
        <v>5502</v>
      </c>
    </row>
    <row r="5740" spans="3:4" ht="15" customHeight="1" x14ac:dyDescent="0.25">
      <c r="C5740" s="52" t="s">
        <v>6993</v>
      </c>
      <c r="D5740" s="55" t="s">
        <v>6373</v>
      </c>
    </row>
    <row r="5741" spans="3:4" ht="15" customHeight="1" x14ac:dyDescent="0.25">
      <c r="C5741" s="52" t="s">
        <v>6994</v>
      </c>
      <c r="D5741" s="55" t="s">
        <v>6884</v>
      </c>
    </row>
    <row r="5742" spans="3:4" ht="15" customHeight="1" x14ac:dyDescent="0.25">
      <c r="C5742" s="52" t="s">
        <v>6995</v>
      </c>
      <c r="D5742" s="55" t="s">
        <v>5344</v>
      </c>
    </row>
    <row r="5743" spans="3:4" ht="15" customHeight="1" x14ac:dyDescent="0.25">
      <c r="C5743" s="52" t="s">
        <v>6996</v>
      </c>
      <c r="D5743" s="55" t="s">
        <v>5378</v>
      </c>
    </row>
    <row r="5744" spans="3:4" ht="15" customHeight="1" x14ac:dyDescent="0.25">
      <c r="C5744" s="52" t="s">
        <v>6997</v>
      </c>
      <c r="D5744" s="55" t="s">
        <v>5388</v>
      </c>
    </row>
    <row r="5745" spans="3:4" ht="15" customHeight="1" x14ac:dyDescent="0.25">
      <c r="C5745" s="52" t="s">
        <v>6998</v>
      </c>
      <c r="D5745" s="55" t="s">
        <v>5616</v>
      </c>
    </row>
    <row r="5746" spans="3:4" ht="15" customHeight="1" x14ac:dyDescent="0.25">
      <c r="C5746" s="52" t="s">
        <v>6999</v>
      </c>
      <c r="D5746" s="55" t="s">
        <v>5511</v>
      </c>
    </row>
    <row r="5747" spans="3:4" ht="15" customHeight="1" x14ac:dyDescent="0.25">
      <c r="C5747" s="52" t="s">
        <v>7000</v>
      </c>
      <c r="D5747" s="55" t="s">
        <v>5278</v>
      </c>
    </row>
    <row r="5748" spans="3:4" ht="15" customHeight="1" x14ac:dyDescent="0.25">
      <c r="C5748" s="52" t="s">
        <v>7001</v>
      </c>
      <c r="D5748" s="55" t="s">
        <v>5308</v>
      </c>
    </row>
    <row r="5749" spans="3:4" ht="15" customHeight="1" x14ac:dyDescent="0.25">
      <c r="C5749" s="52" t="s">
        <v>7002</v>
      </c>
      <c r="D5749" s="55" t="s">
        <v>5298</v>
      </c>
    </row>
    <row r="5750" spans="3:4" ht="15" customHeight="1" x14ac:dyDescent="0.25">
      <c r="C5750" s="52" t="s">
        <v>7003</v>
      </c>
      <c r="D5750" s="55" t="s">
        <v>458</v>
      </c>
    </row>
    <row r="5751" spans="3:4" ht="15" customHeight="1" x14ac:dyDescent="0.25">
      <c r="C5751" s="52" t="s">
        <v>7004</v>
      </c>
      <c r="D5751" s="55" t="s">
        <v>458</v>
      </c>
    </row>
    <row r="5752" spans="3:4" ht="15" customHeight="1" x14ac:dyDescent="0.25">
      <c r="C5752" s="52" t="s">
        <v>7005</v>
      </c>
      <c r="D5752" s="55" t="s">
        <v>461</v>
      </c>
    </row>
    <row r="5753" spans="3:4" ht="15" customHeight="1" x14ac:dyDescent="0.25">
      <c r="C5753" s="52" t="s">
        <v>7006</v>
      </c>
      <c r="D5753" s="55" t="s">
        <v>463</v>
      </c>
    </row>
    <row r="5754" spans="3:4" ht="15" customHeight="1" x14ac:dyDescent="0.25">
      <c r="C5754" s="52" t="s">
        <v>7007</v>
      </c>
      <c r="D5754" s="55" t="s">
        <v>465</v>
      </c>
    </row>
    <row r="5755" spans="3:4" ht="15" customHeight="1" x14ac:dyDescent="0.25">
      <c r="C5755" s="52" t="s">
        <v>7008</v>
      </c>
      <c r="D5755" s="55" t="s">
        <v>467</v>
      </c>
    </row>
    <row r="5756" spans="3:4" ht="15" customHeight="1" x14ac:dyDescent="0.25">
      <c r="C5756" s="52" t="s">
        <v>7009</v>
      </c>
      <c r="D5756" s="55" t="s">
        <v>469</v>
      </c>
    </row>
    <row r="5757" spans="3:4" ht="15" customHeight="1" x14ac:dyDescent="0.25">
      <c r="C5757" s="52" t="s">
        <v>7010</v>
      </c>
      <c r="D5757" s="55" t="s">
        <v>471</v>
      </c>
    </row>
    <row r="5758" spans="3:4" ht="15" customHeight="1" x14ac:dyDescent="0.25">
      <c r="C5758" s="52" t="s">
        <v>7011</v>
      </c>
      <c r="D5758" s="55" t="s">
        <v>473</v>
      </c>
    </row>
    <row r="5759" spans="3:4" ht="15" customHeight="1" x14ac:dyDescent="0.25">
      <c r="C5759" s="52" t="s">
        <v>7012</v>
      </c>
      <c r="D5759" s="55" t="s">
        <v>473</v>
      </c>
    </row>
    <row r="5760" spans="3:4" ht="15" customHeight="1" x14ac:dyDescent="0.25">
      <c r="C5760" s="52" t="s">
        <v>7013</v>
      </c>
      <c r="D5760" s="55" t="s">
        <v>34</v>
      </c>
    </row>
    <row r="5761" spans="3:4" ht="15" customHeight="1" x14ac:dyDescent="0.25">
      <c r="C5761" s="52" t="s">
        <v>7014</v>
      </c>
      <c r="D5761" s="55" t="s">
        <v>34</v>
      </c>
    </row>
    <row r="5762" spans="3:4" ht="15" customHeight="1" x14ac:dyDescent="0.25">
      <c r="C5762" s="52" t="s">
        <v>7015</v>
      </c>
      <c r="D5762" s="55" t="s">
        <v>5334</v>
      </c>
    </row>
    <row r="5763" spans="3:4" ht="15" customHeight="1" x14ac:dyDescent="0.25">
      <c r="C5763" s="52" t="s">
        <v>7016</v>
      </c>
      <c r="D5763" s="55" t="s">
        <v>5314</v>
      </c>
    </row>
    <row r="5764" spans="3:4" ht="15" customHeight="1" x14ac:dyDescent="0.25">
      <c r="C5764" s="52" t="s">
        <v>7017</v>
      </c>
      <c r="D5764" s="55" t="s">
        <v>5415</v>
      </c>
    </row>
    <row r="5765" spans="3:4" ht="15" customHeight="1" x14ac:dyDescent="0.25">
      <c r="C5765" s="52" t="s">
        <v>7018</v>
      </c>
      <c r="D5765" s="55" t="s">
        <v>5936</v>
      </c>
    </row>
    <row r="5766" spans="3:4" ht="15" customHeight="1" x14ac:dyDescent="0.25">
      <c r="C5766" s="52" t="s">
        <v>7019</v>
      </c>
      <c r="D5766" s="55" t="s">
        <v>5268</v>
      </c>
    </row>
    <row r="5767" spans="3:4" ht="15" customHeight="1" x14ac:dyDescent="0.25">
      <c r="C5767" s="52" t="s">
        <v>7020</v>
      </c>
      <c r="D5767" s="55" t="s">
        <v>5258</v>
      </c>
    </row>
    <row r="5768" spans="3:4" ht="15" customHeight="1" x14ac:dyDescent="0.25">
      <c r="C5768" s="52" t="s">
        <v>7021</v>
      </c>
      <c r="D5768" s="55" t="s">
        <v>5553</v>
      </c>
    </row>
    <row r="5769" spans="3:4" ht="15" customHeight="1" x14ac:dyDescent="0.25">
      <c r="C5769" s="52" t="s">
        <v>7022</v>
      </c>
      <c r="D5769" s="55" t="s">
        <v>5236</v>
      </c>
    </row>
    <row r="5770" spans="3:4" ht="15" customHeight="1" x14ac:dyDescent="0.25">
      <c r="C5770" s="52" t="s">
        <v>7023</v>
      </c>
      <c r="D5770" s="55" t="s">
        <v>5372</v>
      </c>
    </row>
    <row r="5771" spans="3:4" ht="15" customHeight="1" x14ac:dyDescent="0.25">
      <c r="C5771" s="52" t="s">
        <v>7024</v>
      </c>
      <c r="D5771" s="55" t="s">
        <v>5654</v>
      </c>
    </row>
    <row r="5772" spans="3:4" ht="15" customHeight="1" x14ac:dyDescent="0.25">
      <c r="C5772" s="52" t="s">
        <v>7025</v>
      </c>
      <c r="D5772" s="55" t="s">
        <v>5424</v>
      </c>
    </row>
    <row r="5773" spans="3:4" ht="15" customHeight="1" x14ac:dyDescent="0.25">
      <c r="C5773" s="52" t="s">
        <v>7026</v>
      </c>
      <c r="D5773" s="55" t="s">
        <v>5882</v>
      </c>
    </row>
    <row r="5774" spans="3:4" ht="15" customHeight="1" x14ac:dyDescent="0.25">
      <c r="C5774" s="52" t="s">
        <v>7027</v>
      </c>
      <c r="D5774" s="55" t="s">
        <v>5771</v>
      </c>
    </row>
    <row r="5775" spans="3:4" ht="15" customHeight="1" x14ac:dyDescent="0.25">
      <c r="C5775" s="52" t="s">
        <v>7028</v>
      </c>
      <c r="D5775" s="55" t="s">
        <v>5431</v>
      </c>
    </row>
    <row r="5776" spans="3:4" ht="15" customHeight="1" x14ac:dyDescent="0.25">
      <c r="C5776" s="52" t="s">
        <v>7029</v>
      </c>
      <c r="D5776" s="55" t="s">
        <v>5276</v>
      </c>
    </row>
    <row r="5777" spans="3:4" ht="15" customHeight="1" x14ac:dyDescent="0.25">
      <c r="C5777" s="52" t="s">
        <v>7030</v>
      </c>
      <c r="D5777" s="55" t="s">
        <v>5228</v>
      </c>
    </row>
    <row r="5778" spans="3:4" ht="15" customHeight="1" x14ac:dyDescent="0.25">
      <c r="C5778" s="52" t="s">
        <v>7031</v>
      </c>
      <c r="D5778" s="55" t="s">
        <v>5238</v>
      </c>
    </row>
    <row r="5779" spans="3:4" ht="15" customHeight="1" x14ac:dyDescent="0.25">
      <c r="C5779" s="52" t="s">
        <v>7032</v>
      </c>
      <c r="D5779" s="55" t="s">
        <v>5260</v>
      </c>
    </row>
    <row r="5780" spans="3:4" ht="15" customHeight="1" x14ac:dyDescent="0.25">
      <c r="C5780" s="52" t="s">
        <v>7033</v>
      </c>
      <c r="D5780" s="55" t="s">
        <v>5438</v>
      </c>
    </row>
    <row r="5781" spans="3:4" ht="15" customHeight="1" x14ac:dyDescent="0.25">
      <c r="C5781" s="52" t="s">
        <v>7034</v>
      </c>
      <c r="D5781" s="55" t="s">
        <v>5294</v>
      </c>
    </row>
    <row r="5782" spans="3:4" ht="15" customHeight="1" x14ac:dyDescent="0.25">
      <c r="C5782" s="52" t="s">
        <v>7035</v>
      </c>
      <c r="D5782" s="55" t="s">
        <v>5441</v>
      </c>
    </row>
    <row r="5783" spans="3:4" ht="15" customHeight="1" x14ac:dyDescent="0.25">
      <c r="C5783" s="52" t="s">
        <v>7036</v>
      </c>
      <c r="D5783" s="55" t="s">
        <v>5667</v>
      </c>
    </row>
    <row r="5784" spans="3:4" ht="15" customHeight="1" x14ac:dyDescent="0.25">
      <c r="C5784" s="52" t="s">
        <v>7037</v>
      </c>
      <c r="D5784" s="55" t="s">
        <v>5270</v>
      </c>
    </row>
    <row r="5785" spans="3:4" ht="15" customHeight="1" x14ac:dyDescent="0.25">
      <c r="C5785" s="52" t="s">
        <v>7038</v>
      </c>
      <c r="D5785" s="55" t="s">
        <v>5444</v>
      </c>
    </row>
    <row r="5786" spans="3:4" ht="15" customHeight="1" x14ac:dyDescent="0.25">
      <c r="C5786" s="52" t="s">
        <v>7039</v>
      </c>
      <c r="D5786" s="55" t="s">
        <v>5318</v>
      </c>
    </row>
    <row r="5787" spans="3:4" ht="15" customHeight="1" x14ac:dyDescent="0.25">
      <c r="C5787" s="52" t="s">
        <v>7040</v>
      </c>
      <c r="D5787" s="55" t="s">
        <v>5226</v>
      </c>
    </row>
    <row r="5788" spans="3:4" ht="15" customHeight="1" x14ac:dyDescent="0.25">
      <c r="C5788" s="52" t="s">
        <v>7041</v>
      </c>
      <c r="D5788" s="55" t="s">
        <v>5284</v>
      </c>
    </row>
    <row r="5789" spans="3:4" ht="15" customHeight="1" x14ac:dyDescent="0.25">
      <c r="C5789" s="52" t="s">
        <v>7042</v>
      </c>
      <c r="D5789" s="55" t="s">
        <v>5338</v>
      </c>
    </row>
    <row r="5790" spans="3:4" ht="15" customHeight="1" x14ac:dyDescent="0.25">
      <c r="C5790" s="52" t="s">
        <v>7043</v>
      </c>
      <c r="D5790" s="55" t="s">
        <v>5380</v>
      </c>
    </row>
    <row r="5791" spans="3:4" ht="15" customHeight="1" x14ac:dyDescent="0.25">
      <c r="C5791" s="52" t="s">
        <v>7044</v>
      </c>
      <c r="D5791" s="55" t="s">
        <v>5328</v>
      </c>
    </row>
    <row r="5792" spans="3:4" ht="15" customHeight="1" x14ac:dyDescent="0.25">
      <c r="C5792" s="52" t="s">
        <v>7045</v>
      </c>
      <c r="D5792" s="55" t="s">
        <v>5322</v>
      </c>
    </row>
    <row r="5793" spans="3:4" ht="15" customHeight="1" x14ac:dyDescent="0.25">
      <c r="C5793" s="52" t="s">
        <v>7046</v>
      </c>
      <c r="D5793" s="55" t="s">
        <v>5577</v>
      </c>
    </row>
    <row r="5794" spans="3:4" ht="15" customHeight="1" x14ac:dyDescent="0.25">
      <c r="C5794" s="52" t="s">
        <v>7047</v>
      </c>
      <c r="D5794" s="55" t="s">
        <v>5360</v>
      </c>
    </row>
    <row r="5795" spans="3:4" ht="15" customHeight="1" x14ac:dyDescent="0.25">
      <c r="C5795" s="52" t="s">
        <v>7048</v>
      </c>
      <c r="D5795" s="55" t="s">
        <v>5368</v>
      </c>
    </row>
    <row r="5796" spans="3:4" ht="15" customHeight="1" x14ac:dyDescent="0.25">
      <c r="C5796" s="52" t="s">
        <v>7049</v>
      </c>
      <c r="D5796" s="55" t="s">
        <v>5382</v>
      </c>
    </row>
    <row r="5797" spans="3:4" ht="15" customHeight="1" x14ac:dyDescent="0.25">
      <c r="C5797" s="52" t="s">
        <v>7050</v>
      </c>
      <c r="D5797" s="55" t="s">
        <v>5464</v>
      </c>
    </row>
    <row r="5798" spans="3:4" ht="15" customHeight="1" x14ac:dyDescent="0.25">
      <c r="C5798" s="52" t="s">
        <v>7051</v>
      </c>
      <c r="D5798" s="56" t="s">
        <v>5300</v>
      </c>
    </row>
    <row r="5799" spans="3:4" ht="15" customHeight="1" x14ac:dyDescent="0.25">
      <c r="C5799" s="52" t="s">
        <v>7052</v>
      </c>
      <c r="D5799" s="56" t="s">
        <v>5264</v>
      </c>
    </row>
    <row r="5800" spans="3:4" ht="15" customHeight="1" x14ac:dyDescent="0.25">
      <c r="C5800" s="52" t="s">
        <v>7053</v>
      </c>
      <c r="D5800" s="56" t="s">
        <v>5687</v>
      </c>
    </row>
    <row r="5801" spans="3:4" ht="15" customHeight="1" x14ac:dyDescent="0.25">
      <c r="C5801" s="52" t="s">
        <v>7054</v>
      </c>
      <c r="D5801" s="56" t="s">
        <v>5899</v>
      </c>
    </row>
    <row r="5802" spans="3:4" ht="15" customHeight="1" x14ac:dyDescent="0.25">
      <c r="C5802" s="52" t="s">
        <v>7055</v>
      </c>
      <c r="D5802" s="56" t="s">
        <v>5468</v>
      </c>
    </row>
    <row r="5803" spans="3:4" ht="15" customHeight="1" x14ac:dyDescent="0.25">
      <c r="C5803" s="52" t="s">
        <v>7056</v>
      </c>
      <c r="D5803" s="56" t="s">
        <v>5947</v>
      </c>
    </row>
    <row r="5804" spans="3:4" ht="15" customHeight="1" x14ac:dyDescent="0.25">
      <c r="C5804" s="52" t="s">
        <v>7057</v>
      </c>
      <c r="D5804" s="56" t="s">
        <v>5470</v>
      </c>
    </row>
    <row r="5805" spans="3:4" ht="15" customHeight="1" x14ac:dyDescent="0.25">
      <c r="C5805" s="52" t="s">
        <v>7058</v>
      </c>
      <c r="D5805" s="56" t="s">
        <v>5288</v>
      </c>
    </row>
    <row r="5806" spans="3:4" ht="15" customHeight="1" x14ac:dyDescent="0.25">
      <c r="C5806" s="52" t="s">
        <v>7059</v>
      </c>
      <c r="D5806" s="56" t="s">
        <v>5230</v>
      </c>
    </row>
    <row r="5807" spans="3:4" ht="15" customHeight="1" x14ac:dyDescent="0.25">
      <c r="C5807" s="52" t="s">
        <v>7060</v>
      </c>
      <c r="D5807" s="56" t="s">
        <v>6148</v>
      </c>
    </row>
    <row r="5808" spans="3:4" ht="15" customHeight="1" x14ac:dyDescent="0.25">
      <c r="C5808" s="52" t="s">
        <v>7061</v>
      </c>
      <c r="D5808" s="56" t="s">
        <v>5370</v>
      </c>
    </row>
    <row r="5809" spans="3:4" ht="15" customHeight="1" x14ac:dyDescent="0.25">
      <c r="C5809" s="52" t="s">
        <v>7062</v>
      </c>
      <c r="D5809" s="56" t="s">
        <v>5302</v>
      </c>
    </row>
    <row r="5810" spans="3:4" ht="15" customHeight="1" x14ac:dyDescent="0.25">
      <c r="C5810" s="52" t="s">
        <v>7063</v>
      </c>
      <c r="D5810" s="56" t="s">
        <v>5250</v>
      </c>
    </row>
    <row r="5811" spans="3:4" ht="15" customHeight="1" x14ac:dyDescent="0.25">
      <c r="C5811" s="52" t="s">
        <v>7064</v>
      </c>
      <c r="D5811" s="56" t="s">
        <v>5324</v>
      </c>
    </row>
    <row r="5812" spans="3:4" ht="15" customHeight="1" x14ac:dyDescent="0.25">
      <c r="C5812" s="52" t="s">
        <v>7065</v>
      </c>
      <c r="D5812" s="56" t="s">
        <v>5248</v>
      </c>
    </row>
    <row r="5813" spans="3:4" ht="15" customHeight="1" x14ac:dyDescent="0.25">
      <c r="C5813" s="52" t="s">
        <v>7066</v>
      </c>
      <c r="D5813" s="56" t="s">
        <v>5292</v>
      </c>
    </row>
    <row r="5814" spans="3:4" ht="15" customHeight="1" x14ac:dyDescent="0.25">
      <c r="C5814" s="52" t="s">
        <v>7067</v>
      </c>
      <c r="D5814" s="56" t="s">
        <v>5242</v>
      </c>
    </row>
    <row r="5815" spans="3:4" ht="15" customHeight="1" x14ac:dyDescent="0.25">
      <c r="C5815" s="52" t="s">
        <v>7068</v>
      </c>
      <c r="D5815" s="56" t="s">
        <v>5290</v>
      </c>
    </row>
    <row r="5816" spans="3:4" ht="15" customHeight="1" x14ac:dyDescent="0.25">
      <c r="C5816" s="52" t="s">
        <v>7069</v>
      </c>
      <c r="D5816" s="56" t="s">
        <v>5809</v>
      </c>
    </row>
    <row r="5817" spans="3:4" ht="15" customHeight="1" x14ac:dyDescent="0.25">
      <c r="C5817" s="52" t="s">
        <v>7070</v>
      </c>
      <c r="D5817" s="56" t="s">
        <v>5709</v>
      </c>
    </row>
    <row r="5818" spans="3:4" ht="15" customHeight="1" x14ac:dyDescent="0.25">
      <c r="C5818" s="52" t="s">
        <v>7071</v>
      </c>
      <c r="D5818" s="56" t="s">
        <v>5256</v>
      </c>
    </row>
    <row r="5819" spans="3:4" ht="15" customHeight="1" x14ac:dyDescent="0.25">
      <c r="C5819" s="52" t="s">
        <v>7072</v>
      </c>
      <c r="D5819" s="56" t="s">
        <v>5232</v>
      </c>
    </row>
    <row r="5820" spans="3:4" ht="15" customHeight="1" x14ac:dyDescent="0.25">
      <c r="C5820" s="52" t="s">
        <v>7073</v>
      </c>
      <c r="D5820" s="56" t="s">
        <v>5330</v>
      </c>
    </row>
    <row r="5821" spans="3:4" ht="15" customHeight="1" x14ac:dyDescent="0.25">
      <c r="C5821" s="52" t="s">
        <v>7074</v>
      </c>
      <c r="D5821" s="56" t="s">
        <v>5304</v>
      </c>
    </row>
    <row r="5822" spans="3:4" ht="15" customHeight="1" x14ac:dyDescent="0.25">
      <c r="C5822" s="52" t="s">
        <v>7075</v>
      </c>
      <c r="D5822" s="56" t="s">
        <v>5498</v>
      </c>
    </row>
    <row r="5823" spans="3:4" ht="15" customHeight="1" x14ac:dyDescent="0.25">
      <c r="C5823" s="52" t="s">
        <v>7076</v>
      </c>
      <c r="D5823" s="56" t="s">
        <v>5280</v>
      </c>
    </row>
    <row r="5824" spans="3:4" ht="15" customHeight="1" x14ac:dyDescent="0.25">
      <c r="C5824" s="52" t="s">
        <v>7077</v>
      </c>
      <c r="D5824" s="56" t="s">
        <v>5384</v>
      </c>
    </row>
    <row r="5825" spans="3:4" ht="15" customHeight="1" x14ac:dyDescent="0.25">
      <c r="C5825" s="52" t="s">
        <v>7078</v>
      </c>
      <c r="D5825" s="56" t="s">
        <v>5272</v>
      </c>
    </row>
    <row r="5826" spans="3:4" ht="15" customHeight="1" x14ac:dyDescent="0.25">
      <c r="C5826" s="52" t="s">
        <v>7079</v>
      </c>
      <c r="D5826" s="56" t="s">
        <v>6281</v>
      </c>
    </row>
    <row r="5827" spans="3:4" ht="15" customHeight="1" x14ac:dyDescent="0.25">
      <c r="C5827" s="52" t="s">
        <v>7080</v>
      </c>
      <c r="D5827" s="56" t="s">
        <v>6573</v>
      </c>
    </row>
    <row r="5828" spans="3:4" ht="15" customHeight="1" x14ac:dyDescent="0.25">
      <c r="C5828" s="52" t="s">
        <v>7081</v>
      </c>
      <c r="D5828" s="56" t="s">
        <v>6869</v>
      </c>
    </row>
    <row r="5829" spans="3:4" ht="15" customHeight="1" x14ac:dyDescent="0.25">
      <c r="C5829" s="52" t="s">
        <v>7082</v>
      </c>
      <c r="D5829" s="56" t="s">
        <v>6775</v>
      </c>
    </row>
    <row r="5830" spans="3:4" ht="15" customHeight="1" x14ac:dyDescent="0.25">
      <c r="C5830" s="52" t="s">
        <v>7083</v>
      </c>
      <c r="D5830" s="56" t="s">
        <v>5502</v>
      </c>
    </row>
    <row r="5831" spans="3:4" ht="15" customHeight="1" x14ac:dyDescent="0.25">
      <c r="C5831" s="52" t="s">
        <v>7084</v>
      </c>
      <c r="D5831" s="56" t="s">
        <v>6373</v>
      </c>
    </row>
    <row r="5832" spans="3:4" ht="15" customHeight="1" x14ac:dyDescent="0.25">
      <c r="C5832" s="52" t="s">
        <v>7085</v>
      </c>
      <c r="D5832" s="56" t="s">
        <v>5378</v>
      </c>
    </row>
    <row r="5833" spans="3:4" ht="15" customHeight="1" x14ac:dyDescent="0.25">
      <c r="C5833" s="52" t="s">
        <v>7086</v>
      </c>
      <c r="D5833" s="56" t="s">
        <v>5388</v>
      </c>
    </row>
    <row r="5834" spans="3:4" ht="15" customHeight="1" x14ac:dyDescent="0.25">
      <c r="C5834" s="52" t="s">
        <v>7087</v>
      </c>
      <c r="D5834" s="56" t="s">
        <v>6052</v>
      </c>
    </row>
    <row r="5835" spans="3:4" ht="15" customHeight="1" x14ac:dyDescent="0.25">
      <c r="C5835" s="52" t="s">
        <v>7088</v>
      </c>
      <c r="D5835" s="56" t="s">
        <v>5835</v>
      </c>
    </row>
    <row r="5836" spans="3:4" ht="15" customHeight="1" x14ac:dyDescent="0.25">
      <c r="C5836" s="52" t="s">
        <v>7089</v>
      </c>
      <c r="D5836" s="56" t="s">
        <v>5837</v>
      </c>
    </row>
    <row r="5837" spans="3:4" ht="15" customHeight="1" x14ac:dyDescent="0.25">
      <c r="C5837" s="52" t="s">
        <v>7090</v>
      </c>
      <c r="D5837" s="56" t="s">
        <v>5842</v>
      </c>
    </row>
    <row r="5838" spans="3:4" ht="15" customHeight="1" x14ac:dyDescent="0.25">
      <c r="C5838" s="52" t="s">
        <v>7091</v>
      </c>
      <c r="D5838" s="56" t="s">
        <v>5616</v>
      </c>
    </row>
    <row r="5839" spans="3:4" ht="15" customHeight="1" x14ac:dyDescent="0.25">
      <c r="C5839" s="52" t="s">
        <v>7092</v>
      </c>
      <c r="D5839" s="56" t="s">
        <v>5844</v>
      </c>
    </row>
    <row r="5840" spans="3:4" ht="15" customHeight="1" x14ac:dyDescent="0.25">
      <c r="C5840" s="52" t="s">
        <v>7093</v>
      </c>
      <c r="D5840" s="56" t="s">
        <v>5511</v>
      </c>
    </row>
    <row r="5841" spans="3:4" ht="15" customHeight="1" x14ac:dyDescent="0.25">
      <c r="C5841" s="52" t="s">
        <v>7094</v>
      </c>
      <c r="D5841" s="56" t="s">
        <v>5332</v>
      </c>
    </row>
    <row r="5842" spans="3:4" ht="15" customHeight="1" x14ac:dyDescent="0.25">
      <c r="C5842" s="52" t="s">
        <v>7095</v>
      </c>
      <c r="D5842" s="56" t="s">
        <v>7096</v>
      </c>
    </row>
    <row r="5843" spans="3:4" ht="15" customHeight="1" x14ac:dyDescent="0.25">
      <c r="C5843" s="52" t="s">
        <v>7097</v>
      </c>
      <c r="D5843" s="56" t="s">
        <v>5308</v>
      </c>
    </row>
    <row r="5844" spans="3:4" ht="15" customHeight="1" x14ac:dyDescent="0.25">
      <c r="C5844" s="52" t="s">
        <v>7098</v>
      </c>
      <c r="D5844" s="56" t="s">
        <v>5517</v>
      </c>
    </row>
    <row r="5845" spans="3:4" ht="15" customHeight="1" x14ac:dyDescent="0.25">
      <c r="C5845" s="52" t="s">
        <v>7099</v>
      </c>
      <c r="D5845" s="56" t="s">
        <v>5298</v>
      </c>
    </row>
    <row r="5846" spans="3:4" ht="15" customHeight="1" x14ac:dyDescent="0.25">
      <c r="C5846" s="52" t="s">
        <v>7100</v>
      </c>
      <c r="D5846" s="56" t="s">
        <v>458</v>
      </c>
    </row>
    <row r="5847" spans="3:4" ht="15" customHeight="1" x14ac:dyDescent="0.25">
      <c r="C5847" s="52" t="s">
        <v>7101</v>
      </c>
      <c r="D5847" s="56" t="s">
        <v>458</v>
      </c>
    </row>
    <row r="5848" spans="3:4" ht="15" customHeight="1" x14ac:dyDescent="0.25">
      <c r="C5848" s="52" t="s">
        <v>7102</v>
      </c>
      <c r="D5848" s="56" t="s">
        <v>461</v>
      </c>
    </row>
    <row r="5849" spans="3:4" ht="15" customHeight="1" x14ac:dyDescent="0.25">
      <c r="C5849" s="52" t="s">
        <v>7103</v>
      </c>
      <c r="D5849" s="56" t="s">
        <v>463</v>
      </c>
    </row>
    <row r="5850" spans="3:4" ht="15" customHeight="1" x14ac:dyDescent="0.25">
      <c r="C5850" s="52" t="s">
        <v>7104</v>
      </c>
      <c r="D5850" s="56" t="s">
        <v>465</v>
      </c>
    </row>
    <row r="5851" spans="3:4" ht="15" customHeight="1" x14ac:dyDescent="0.25">
      <c r="C5851" s="52" t="s">
        <v>7105</v>
      </c>
      <c r="D5851" s="56" t="s">
        <v>467</v>
      </c>
    </row>
    <row r="5852" spans="3:4" ht="15" customHeight="1" x14ac:dyDescent="0.25">
      <c r="C5852" s="52" t="s">
        <v>7106</v>
      </c>
      <c r="D5852" s="56" t="s">
        <v>469</v>
      </c>
    </row>
    <row r="5853" spans="3:4" ht="15" customHeight="1" x14ac:dyDescent="0.25">
      <c r="C5853" s="52" t="s">
        <v>7107</v>
      </c>
      <c r="D5853" s="56" t="s">
        <v>471</v>
      </c>
    </row>
    <row r="5854" spans="3:4" ht="15" customHeight="1" x14ac:dyDescent="0.25">
      <c r="C5854" s="52" t="s">
        <v>7108</v>
      </c>
      <c r="D5854" s="56" t="s">
        <v>473</v>
      </c>
    </row>
    <row r="5855" spans="3:4" ht="15" customHeight="1" x14ac:dyDescent="0.25">
      <c r="C5855" s="52" t="s">
        <v>7109</v>
      </c>
      <c r="D5855" s="56" t="s">
        <v>473</v>
      </c>
    </row>
    <row r="5856" spans="3:4" ht="15" customHeight="1" x14ac:dyDescent="0.25">
      <c r="C5856" s="52" t="s">
        <v>7110</v>
      </c>
      <c r="D5856" s="56" t="s">
        <v>34</v>
      </c>
    </row>
    <row r="5857" spans="3:4" ht="15" customHeight="1" x14ac:dyDescent="0.25">
      <c r="C5857" s="52" t="s">
        <v>7111</v>
      </c>
      <c r="D5857" s="56" t="s">
        <v>34</v>
      </c>
    </row>
    <row r="5858" spans="3:4" ht="15" customHeight="1" x14ac:dyDescent="0.25">
      <c r="C5858" s="52" t="s">
        <v>7112</v>
      </c>
      <c r="D5858" s="56" t="s">
        <v>5234</v>
      </c>
    </row>
    <row r="5859" spans="3:4" ht="15" customHeight="1" x14ac:dyDescent="0.25">
      <c r="C5859" s="52" t="s">
        <v>7113</v>
      </c>
      <c r="D5859" s="56" t="s">
        <v>5240</v>
      </c>
    </row>
    <row r="5860" spans="3:4" ht="15" customHeight="1" x14ac:dyDescent="0.25">
      <c r="C5860" s="52" t="s">
        <v>7114</v>
      </c>
      <c r="D5860" s="56" t="s">
        <v>5310</v>
      </c>
    </row>
    <row r="5861" spans="3:4" ht="15" customHeight="1" x14ac:dyDescent="0.25">
      <c r="C5861" s="52" t="s">
        <v>7115</v>
      </c>
      <c r="D5861" s="56" t="s">
        <v>5334</v>
      </c>
    </row>
    <row r="5862" spans="3:4" ht="15" customHeight="1" x14ac:dyDescent="0.25">
      <c r="C5862" s="52" t="s">
        <v>7116</v>
      </c>
      <c r="D5862" s="56" t="s">
        <v>5346</v>
      </c>
    </row>
    <row r="5863" spans="3:4" ht="15" customHeight="1" x14ac:dyDescent="0.25">
      <c r="C5863" s="52" t="s">
        <v>7117</v>
      </c>
      <c r="D5863" s="56" t="s">
        <v>5244</v>
      </c>
    </row>
    <row r="5864" spans="3:4" ht="15" customHeight="1" x14ac:dyDescent="0.25">
      <c r="C5864" s="52" t="s">
        <v>7118</v>
      </c>
      <c r="D5864" s="56" t="s">
        <v>5306</v>
      </c>
    </row>
    <row r="5865" spans="3:4" ht="15" customHeight="1" x14ac:dyDescent="0.25">
      <c r="C5865" s="52" t="s">
        <v>7119</v>
      </c>
      <c r="D5865" s="56" t="s">
        <v>5354</v>
      </c>
    </row>
    <row r="5866" spans="3:4" ht="15" customHeight="1" x14ac:dyDescent="0.25">
      <c r="C5866" s="52" t="s">
        <v>7120</v>
      </c>
      <c r="D5866" s="56" t="s">
        <v>5356</v>
      </c>
    </row>
    <row r="5867" spans="3:4" ht="15" customHeight="1" x14ac:dyDescent="0.25">
      <c r="C5867" s="52" t="s">
        <v>7121</v>
      </c>
      <c r="D5867" s="56" t="s">
        <v>5312</v>
      </c>
    </row>
    <row r="5868" spans="3:4" ht="15" customHeight="1" x14ac:dyDescent="0.25">
      <c r="C5868" s="52" t="s">
        <v>7122</v>
      </c>
      <c r="D5868" s="56" t="s">
        <v>5415</v>
      </c>
    </row>
    <row r="5869" spans="3:4" ht="15" customHeight="1" x14ac:dyDescent="0.25">
      <c r="C5869" s="52" t="s">
        <v>7123</v>
      </c>
      <c r="D5869" s="56" t="s">
        <v>5936</v>
      </c>
    </row>
    <row r="5870" spans="3:4" ht="15" customHeight="1" x14ac:dyDescent="0.25">
      <c r="C5870" s="52" t="s">
        <v>7124</v>
      </c>
      <c r="D5870" s="56" t="s">
        <v>5268</v>
      </c>
    </row>
    <row r="5871" spans="3:4" ht="15" customHeight="1" x14ac:dyDescent="0.25">
      <c r="C5871" s="52" t="s">
        <v>7125</v>
      </c>
      <c r="D5871" s="56" t="s">
        <v>5553</v>
      </c>
    </row>
    <row r="5872" spans="3:4" ht="15" customHeight="1" x14ac:dyDescent="0.25">
      <c r="C5872" s="52" t="s">
        <v>7126</v>
      </c>
      <c r="D5872" s="56" t="s">
        <v>6816</v>
      </c>
    </row>
    <row r="5873" spans="3:4" ht="15" customHeight="1" x14ac:dyDescent="0.25">
      <c r="C5873" s="52" t="s">
        <v>7127</v>
      </c>
      <c r="D5873" s="56" t="s">
        <v>5372</v>
      </c>
    </row>
    <row r="5874" spans="3:4" ht="15" customHeight="1" x14ac:dyDescent="0.25">
      <c r="C5874" s="52" t="s">
        <v>7128</v>
      </c>
      <c r="D5874" s="56" t="s">
        <v>5286</v>
      </c>
    </row>
    <row r="5875" spans="3:4" ht="15" customHeight="1" x14ac:dyDescent="0.25">
      <c r="C5875" s="52" t="s">
        <v>7129</v>
      </c>
      <c r="D5875" s="56" t="s">
        <v>5424</v>
      </c>
    </row>
    <row r="5876" spans="3:4" ht="15" customHeight="1" x14ac:dyDescent="0.25">
      <c r="C5876" s="52" t="s">
        <v>7130</v>
      </c>
      <c r="D5876" s="56" t="s">
        <v>5428</v>
      </c>
    </row>
    <row r="5877" spans="3:4" ht="15" customHeight="1" x14ac:dyDescent="0.25">
      <c r="C5877" s="52" t="s">
        <v>7131</v>
      </c>
      <c r="D5877" s="56" t="s">
        <v>6522</v>
      </c>
    </row>
    <row r="5878" spans="3:4" ht="15" customHeight="1" x14ac:dyDescent="0.25">
      <c r="C5878" s="52" t="s">
        <v>7132</v>
      </c>
      <c r="D5878" s="56" t="s">
        <v>5386</v>
      </c>
    </row>
    <row r="5879" spans="3:4" ht="15" customHeight="1" x14ac:dyDescent="0.25">
      <c r="C5879" s="52" t="s">
        <v>7133</v>
      </c>
      <c r="D5879" s="56" t="s">
        <v>5276</v>
      </c>
    </row>
    <row r="5880" spans="3:4" ht="15" customHeight="1" x14ac:dyDescent="0.25">
      <c r="C5880" s="52" t="s">
        <v>7134</v>
      </c>
      <c r="D5880" s="56" t="s">
        <v>5228</v>
      </c>
    </row>
    <row r="5881" spans="3:4" ht="15" customHeight="1" x14ac:dyDescent="0.25">
      <c r="C5881" s="52" t="s">
        <v>7135</v>
      </c>
      <c r="D5881" s="56" t="s">
        <v>5224</v>
      </c>
    </row>
    <row r="5882" spans="3:4" ht="15" customHeight="1" x14ac:dyDescent="0.25">
      <c r="C5882" s="52" t="s">
        <v>7136</v>
      </c>
      <c r="D5882" s="55" t="s">
        <v>5438</v>
      </c>
    </row>
    <row r="5883" spans="3:4" ht="15" customHeight="1" x14ac:dyDescent="0.25">
      <c r="C5883" s="52" t="s">
        <v>7137</v>
      </c>
      <c r="D5883" s="55" t="s">
        <v>5294</v>
      </c>
    </row>
    <row r="5884" spans="3:4" ht="15" customHeight="1" x14ac:dyDescent="0.25">
      <c r="C5884" s="52" t="s">
        <v>7138</v>
      </c>
      <c r="D5884" s="55" t="s">
        <v>5441</v>
      </c>
    </row>
    <row r="5885" spans="3:4" ht="15" customHeight="1" x14ac:dyDescent="0.25">
      <c r="C5885" s="52" t="s">
        <v>7139</v>
      </c>
      <c r="D5885" s="55" t="s">
        <v>5270</v>
      </c>
    </row>
    <row r="5886" spans="3:4" ht="15" customHeight="1" x14ac:dyDescent="0.25">
      <c r="C5886" s="52" t="s">
        <v>7140</v>
      </c>
      <c r="D5886" s="55" t="s">
        <v>6006</v>
      </c>
    </row>
    <row r="5887" spans="3:4" ht="15" customHeight="1" x14ac:dyDescent="0.25">
      <c r="C5887" s="52" t="s">
        <v>7141</v>
      </c>
      <c r="D5887" s="55" t="s">
        <v>5348</v>
      </c>
    </row>
    <row r="5888" spans="3:4" ht="15" customHeight="1" x14ac:dyDescent="0.25">
      <c r="C5888" s="52" t="s">
        <v>7142</v>
      </c>
      <c r="D5888" s="55" t="s">
        <v>5318</v>
      </c>
    </row>
    <row r="5889" spans="3:4" ht="15" customHeight="1" x14ac:dyDescent="0.25">
      <c r="C5889" s="52" t="s">
        <v>7143</v>
      </c>
      <c r="D5889" s="55" t="s">
        <v>5226</v>
      </c>
    </row>
    <row r="5890" spans="3:4" ht="15" customHeight="1" x14ac:dyDescent="0.25">
      <c r="C5890" s="52" t="s">
        <v>7144</v>
      </c>
      <c r="D5890" s="55" t="s">
        <v>5284</v>
      </c>
    </row>
    <row r="5891" spans="3:4" ht="15" customHeight="1" x14ac:dyDescent="0.25">
      <c r="C5891" s="52" t="s">
        <v>7145</v>
      </c>
      <c r="D5891" s="55" t="s">
        <v>5254</v>
      </c>
    </row>
    <row r="5892" spans="3:4" ht="15" customHeight="1" x14ac:dyDescent="0.25">
      <c r="C5892" s="52" t="s">
        <v>7146</v>
      </c>
      <c r="D5892" s="55" t="s">
        <v>5338</v>
      </c>
    </row>
    <row r="5893" spans="3:4" ht="15" customHeight="1" x14ac:dyDescent="0.25">
      <c r="C5893" s="52" t="s">
        <v>7147</v>
      </c>
      <c r="D5893" s="55" t="s">
        <v>5450</v>
      </c>
    </row>
    <row r="5894" spans="3:4" ht="15" customHeight="1" x14ac:dyDescent="0.25">
      <c r="C5894" s="52" t="s">
        <v>7148</v>
      </c>
      <c r="D5894" s="55" t="s">
        <v>5380</v>
      </c>
    </row>
    <row r="5895" spans="3:4" ht="15" customHeight="1" x14ac:dyDescent="0.25">
      <c r="C5895" s="52" t="s">
        <v>7149</v>
      </c>
      <c r="D5895" s="55" t="s">
        <v>5454</v>
      </c>
    </row>
    <row r="5896" spans="3:4" ht="15" customHeight="1" x14ac:dyDescent="0.25">
      <c r="C5896" s="52" t="s">
        <v>7150</v>
      </c>
      <c r="D5896" s="55" t="s">
        <v>5456</v>
      </c>
    </row>
    <row r="5897" spans="3:4" ht="15" customHeight="1" x14ac:dyDescent="0.25">
      <c r="C5897" s="52" t="s">
        <v>7151</v>
      </c>
      <c r="D5897" s="55" t="s">
        <v>5374</v>
      </c>
    </row>
    <row r="5898" spans="3:4" ht="15" customHeight="1" x14ac:dyDescent="0.25">
      <c r="C5898" s="52" t="s">
        <v>7152</v>
      </c>
      <c r="D5898" s="55" t="s">
        <v>6834</v>
      </c>
    </row>
    <row r="5899" spans="3:4" ht="15" customHeight="1" x14ac:dyDescent="0.25">
      <c r="C5899" s="52" t="s">
        <v>7153</v>
      </c>
      <c r="D5899" s="55" t="s">
        <v>5382</v>
      </c>
    </row>
    <row r="5900" spans="3:4" ht="15" customHeight="1" x14ac:dyDescent="0.25">
      <c r="C5900" s="52" t="s">
        <v>7154</v>
      </c>
      <c r="D5900" s="55" t="s">
        <v>5464</v>
      </c>
    </row>
    <row r="5901" spans="3:4" ht="15" customHeight="1" x14ac:dyDescent="0.25">
      <c r="C5901" s="52" t="s">
        <v>7155</v>
      </c>
      <c r="D5901" s="55" t="s">
        <v>5687</v>
      </c>
    </row>
    <row r="5902" spans="3:4" ht="15" customHeight="1" x14ac:dyDescent="0.25">
      <c r="C5902" s="52" t="s">
        <v>7156</v>
      </c>
      <c r="D5902" s="55" t="s">
        <v>5899</v>
      </c>
    </row>
    <row r="5903" spans="3:4" ht="15" customHeight="1" x14ac:dyDescent="0.25">
      <c r="C5903" s="52" t="s">
        <v>7157</v>
      </c>
      <c r="D5903" s="55" t="s">
        <v>5296</v>
      </c>
    </row>
    <row r="5904" spans="3:4" ht="15" customHeight="1" x14ac:dyDescent="0.25">
      <c r="C5904" s="52" t="s">
        <v>7158</v>
      </c>
      <c r="D5904" s="55" t="s">
        <v>5468</v>
      </c>
    </row>
    <row r="5905" spans="3:4" ht="15" customHeight="1" x14ac:dyDescent="0.25">
      <c r="C5905" s="52" t="s">
        <v>7159</v>
      </c>
      <c r="D5905" s="55" t="s">
        <v>5470</v>
      </c>
    </row>
    <row r="5906" spans="3:4" ht="15" customHeight="1" x14ac:dyDescent="0.25">
      <c r="C5906" s="52" t="s">
        <v>7160</v>
      </c>
      <c r="D5906" s="55" t="s">
        <v>5288</v>
      </c>
    </row>
    <row r="5907" spans="3:4" ht="15" customHeight="1" x14ac:dyDescent="0.25">
      <c r="C5907" s="52" t="s">
        <v>7161</v>
      </c>
      <c r="D5907" s="55" t="s">
        <v>5695</v>
      </c>
    </row>
    <row r="5908" spans="3:4" ht="15" customHeight="1" x14ac:dyDescent="0.25">
      <c r="C5908" s="52" t="s">
        <v>7162</v>
      </c>
      <c r="D5908" s="55" t="s">
        <v>5376</v>
      </c>
    </row>
    <row r="5909" spans="3:4" ht="15" customHeight="1" x14ac:dyDescent="0.25">
      <c r="C5909" s="52" t="s">
        <v>7163</v>
      </c>
      <c r="D5909" s="55" t="s">
        <v>6021</v>
      </c>
    </row>
    <row r="5910" spans="3:4" ht="15" customHeight="1" x14ac:dyDescent="0.25">
      <c r="C5910" s="52" t="s">
        <v>7164</v>
      </c>
      <c r="D5910" s="55" t="s">
        <v>5477</v>
      </c>
    </row>
    <row r="5911" spans="3:4" ht="15" customHeight="1" x14ac:dyDescent="0.25">
      <c r="C5911" s="52" t="s">
        <v>7165</v>
      </c>
      <c r="D5911" s="55" t="s">
        <v>5479</v>
      </c>
    </row>
    <row r="5912" spans="3:4" ht="15" customHeight="1" x14ac:dyDescent="0.25">
      <c r="C5912" s="52" t="s">
        <v>7166</v>
      </c>
      <c r="D5912" s="55" t="s">
        <v>5230</v>
      </c>
    </row>
    <row r="5913" spans="3:4" ht="15" customHeight="1" x14ac:dyDescent="0.25">
      <c r="C5913" s="52" t="s">
        <v>7167</v>
      </c>
      <c r="D5913" s="55" t="s">
        <v>5483</v>
      </c>
    </row>
    <row r="5914" spans="3:4" ht="15" customHeight="1" x14ac:dyDescent="0.25">
      <c r="C5914" s="52" t="s">
        <v>7168</v>
      </c>
      <c r="D5914" s="55" t="s">
        <v>5370</v>
      </c>
    </row>
    <row r="5915" spans="3:4" ht="15" customHeight="1" x14ac:dyDescent="0.25">
      <c r="C5915" s="52" t="s">
        <v>7169</v>
      </c>
      <c r="D5915" s="55" t="s">
        <v>5340</v>
      </c>
    </row>
    <row r="5916" spans="3:4" ht="15" customHeight="1" x14ac:dyDescent="0.25">
      <c r="C5916" s="52" t="s">
        <v>7170</v>
      </c>
      <c r="D5916" s="55" t="s">
        <v>5266</v>
      </c>
    </row>
    <row r="5917" spans="3:4" ht="15" customHeight="1" x14ac:dyDescent="0.25">
      <c r="C5917" s="52" t="s">
        <v>7171</v>
      </c>
      <c r="D5917" s="55" t="s">
        <v>5324</v>
      </c>
    </row>
    <row r="5918" spans="3:4" ht="15" customHeight="1" x14ac:dyDescent="0.25">
      <c r="C5918" s="52" t="s">
        <v>7172</v>
      </c>
      <c r="D5918" s="55" t="s">
        <v>5918</v>
      </c>
    </row>
    <row r="5919" spans="3:4" ht="15" customHeight="1" x14ac:dyDescent="0.25">
      <c r="C5919" s="52" t="s">
        <v>7173</v>
      </c>
      <c r="D5919" s="55" t="s">
        <v>5711</v>
      </c>
    </row>
    <row r="5920" spans="3:4" ht="15" customHeight="1" x14ac:dyDescent="0.25">
      <c r="C5920" s="52" t="s">
        <v>7174</v>
      </c>
      <c r="D5920" s="55" t="s">
        <v>5232</v>
      </c>
    </row>
    <row r="5921" spans="3:4" ht="15" customHeight="1" x14ac:dyDescent="0.25">
      <c r="C5921" s="52" t="s">
        <v>7175</v>
      </c>
      <c r="D5921" s="55" t="s">
        <v>5498</v>
      </c>
    </row>
    <row r="5922" spans="3:4" ht="15" customHeight="1" x14ac:dyDescent="0.25">
      <c r="C5922" s="52" t="s">
        <v>7176</v>
      </c>
      <c r="D5922" s="55" t="s">
        <v>5342</v>
      </c>
    </row>
    <row r="5923" spans="3:4" ht="15" customHeight="1" x14ac:dyDescent="0.25">
      <c r="C5923" s="52" t="s">
        <v>7177</v>
      </c>
      <c r="D5923" s="55" t="s">
        <v>5280</v>
      </c>
    </row>
    <row r="5924" spans="3:4" ht="15" customHeight="1" x14ac:dyDescent="0.25">
      <c r="C5924" s="52" t="s">
        <v>7178</v>
      </c>
      <c r="D5924" s="55" t="s">
        <v>5609</v>
      </c>
    </row>
    <row r="5925" spans="3:4" ht="15" customHeight="1" x14ac:dyDescent="0.25">
      <c r="C5925" s="52" t="s">
        <v>7179</v>
      </c>
      <c r="D5925" s="55" t="s">
        <v>6871</v>
      </c>
    </row>
    <row r="5926" spans="3:4" ht="15" customHeight="1" x14ac:dyDescent="0.25">
      <c r="C5926" s="52" t="s">
        <v>7180</v>
      </c>
      <c r="D5926" s="55" t="s">
        <v>5502</v>
      </c>
    </row>
    <row r="5927" spans="3:4" ht="15" customHeight="1" x14ac:dyDescent="0.25">
      <c r="C5927" s="52" t="s">
        <v>7181</v>
      </c>
      <c r="D5927" s="55" t="s">
        <v>6373</v>
      </c>
    </row>
    <row r="5928" spans="3:4" ht="15" customHeight="1" x14ac:dyDescent="0.25">
      <c r="C5928" s="52" t="s">
        <v>7182</v>
      </c>
      <c r="D5928" s="55" t="s">
        <v>5735</v>
      </c>
    </row>
    <row r="5929" spans="3:4" ht="15" customHeight="1" x14ac:dyDescent="0.25">
      <c r="C5929" s="52" t="s">
        <v>7183</v>
      </c>
      <c r="D5929" s="55" t="s">
        <v>5316</v>
      </c>
    </row>
    <row r="5930" spans="3:4" ht="15" customHeight="1" x14ac:dyDescent="0.25">
      <c r="C5930" s="52" t="s">
        <v>7184</v>
      </c>
      <c r="D5930" s="55" t="s">
        <v>5509</v>
      </c>
    </row>
    <row r="5931" spans="3:4" ht="15" customHeight="1" x14ac:dyDescent="0.25">
      <c r="C5931" s="52" t="s">
        <v>7185</v>
      </c>
      <c r="D5931" s="55" t="s">
        <v>5842</v>
      </c>
    </row>
    <row r="5932" spans="3:4" ht="15" customHeight="1" x14ac:dyDescent="0.25">
      <c r="C5932" s="52" t="s">
        <v>7186</v>
      </c>
      <c r="D5932" s="55" t="s">
        <v>5616</v>
      </c>
    </row>
    <row r="5933" spans="3:4" ht="15" customHeight="1" x14ac:dyDescent="0.25">
      <c r="C5933" s="52" t="s">
        <v>7187</v>
      </c>
      <c r="D5933" s="55" t="s">
        <v>7188</v>
      </c>
    </row>
    <row r="5934" spans="3:4" ht="15" customHeight="1" x14ac:dyDescent="0.25">
      <c r="C5934" s="52" t="s">
        <v>7189</v>
      </c>
      <c r="D5934" s="55" t="s">
        <v>6059</v>
      </c>
    </row>
    <row r="5935" spans="3:4" ht="15" customHeight="1" x14ac:dyDescent="0.25">
      <c r="C5935" s="52" t="s">
        <v>7190</v>
      </c>
      <c r="D5935" s="55" t="s">
        <v>6589</v>
      </c>
    </row>
    <row r="5936" spans="3:4" ht="15" customHeight="1" x14ac:dyDescent="0.25">
      <c r="C5936" s="52" t="s">
        <v>7191</v>
      </c>
      <c r="D5936" s="55" t="s">
        <v>5844</v>
      </c>
    </row>
    <row r="5937" spans="3:4" ht="15" customHeight="1" x14ac:dyDescent="0.25">
      <c r="C5937" s="52" t="s">
        <v>7192</v>
      </c>
      <c r="D5937" s="55" t="s">
        <v>5332</v>
      </c>
    </row>
    <row r="5938" spans="3:4" ht="15" customHeight="1" x14ac:dyDescent="0.25">
      <c r="C5938" s="52" t="s">
        <v>7193</v>
      </c>
      <c r="D5938" s="55" t="s">
        <v>5278</v>
      </c>
    </row>
    <row r="5939" spans="3:4" ht="15" customHeight="1" x14ac:dyDescent="0.25">
      <c r="C5939" s="52" t="s">
        <v>7194</v>
      </c>
      <c r="D5939" s="55" t="s">
        <v>5308</v>
      </c>
    </row>
    <row r="5940" spans="3:4" ht="15" customHeight="1" x14ac:dyDescent="0.25">
      <c r="C5940" s="52" t="s">
        <v>7195</v>
      </c>
      <c r="D5940" s="55" t="s">
        <v>5358</v>
      </c>
    </row>
    <row r="5941" spans="3:4" ht="15" customHeight="1" x14ac:dyDescent="0.25">
      <c r="C5941" s="52" t="s">
        <v>7196</v>
      </c>
      <c r="D5941" s="55" t="s">
        <v>5246</v>
      </c>
    </row>
    <row r="5942" spans="3:4" ht="15" customHeight="1" x14ac:dyDescent="0.25">
      <c r="C5942" s="52" t="s">
        <v>7197</v>
      </c>
      <c r="D5942" s="55" t="s">
        <v>458</v>
      </c>
    </row>
    <row r="5943" spans="3:4" ht="15" customHeight="1" x14ac:dyDescent="0.25">
      <c r="C5943" s="52" t="s">
        <v>7198</v>
      </c>
      <c r="D5943" s="55" t="s">
        <v>458</v>
      </c>
    </row>
    <row r="5944" spans="3:4" ht="15" customHeight="1" x14ac:dyDescent="0.25">
      <c r="C5944" s="52" t="s">
        <v>7199</v>
      </c>
      <c r="D5944" s="55" t="s">
        <v>461</v>
      </c>
    </row>
    <row r="5945" spans="3:4" ht="15" customHeight="1" x14ac:dyDescent="0.25">
      <c r="C5945" s="52" t="s">
        <v>7200</v>
      </c>
      <c r="D5945" s="55" t="s">
        <v>463</v>
      </c>
    </row>
    <row r="5946" spans="3:4" ht="15" customHeight="1" x14ac:dyDescent="0.25">
      <c r="C5946" s="52" t="s">
        <v>7201</v>
      </c>
      <c r="D5946" s="55" t="s">
        <v>465</v>
      </c>
    </row>
    <row r="5947" spans="3:4" ht="15" customHeight="1" x14ac:dyDescent="0.25">
      <c r="C5947" s="52" t="s">
        <v>7202</v>
      </c>
      <c r="D5947" s="55" t="s">
        <v>467</v>
      </c>
    </row>
    <row r="5948" spans="3:4" ht="15" customHeight="1" x14ac:dyDescent="0.25">
      <c r="C5948" s="52" t="s">
        <v>7203</v>
      </c>
      <c r="D5948" s="55" t="s">
        <v>469</v>
      </c>
    </row>
    <row r="5949" spans="3:4" ht="15" customHeight="1" x14ac:dyDescent="0.25">
      <c r="C5949" s="52" t="s">
        <v>7204</v>
      </c>
      <c r="D5949" s="55" t="s">
        <v>471</v>
      </c>
    </row>
    <row r="5950" spans="3:4" ht="15" customHeight="1" x14ac:dyDescent="0.25">
      <c r="C5950" s="52" t="s">
        <v>7205</v>
      </c>
      <c r="D5950" s="55" t="s">
        <v>473</v>
      </c>
    </row>
    <row r="5951" spans="3:4" ht="15" customHeight="1" x14ac:dyDescent="0.25">
      <c r="C5951" s="52" t="s">
        <v>7206</v>
      </c>
      <c r="D5951" s="55" t="s">
        <v>473</v>
      </c>
    </row>
    <row r="5952" spans="3:4" ht="15" customHeight="1" x14ac:dyDescent="0.25">
      <c r="C5952" s="52" t="s">
        <v>7207</v>
      </c>
      <c r="D5952" s="55" t="s">
        <v>34</v>
      </c>
    </row>
    <row r="5953" spans="3:5" ht="15" customHeight="1" x14ac:dyDescent="0.25">
      <c r="C5953" s="52" t="s">
        <v>7208</v>
      </c>
      <c r="D5953" s="55" t="s">
        <v>34</v>
      </c>
    </row>
    <row r="5954" spans="3:5" ht="15" customHeight="1" x14ac:dyDescent="0.25">
      <c r="C5954" s="52" t="s">
        <v>7209</v>
      </c>
      <c r="D5954" s="55" t="s">
        <v>7210</v>
      </c>
      <c r="E5954" s="56"/>
    </row>
    <row r="5955" spans="3:5" ht="15" customHeight="1" x14ac:dyDescent="0.25">
      <c r="C5955" s="52" t="s">
        <v>7211</v>
      </c>
      <c r="D5955" s="55" t="s">
        <v>5234</v>
      </c>
      <c r="E5955" s="56"/>
    </row>
    <row r="5956" spans="3:5" ht="15" customHeight="1" x14ac:dyDescent="0.25">
      <c r="C5956" s="52" t="s">
        <v>7212</v>
      </c>
      <c r="D5956" s="55" t="s">
        <v>7213</v>
      </c>
      <c r="E5956" s="56"/>
    </row>
    <row r="5957" spans="3:5" ht="15" customHeight="1" x14ac:dyDescent="0.25">
      <c r="C5957" s="52" t="s">
        <v>7214</v>
      </c>
      <c r="D5957" s="55" t="s">
        <v>5240</v>
      </c>
      <c r="E5957" s="56"/>
    </row>
    <row r="5958" spans="3:5" ht="15" customHeight="1" x14ac:dyDescent="0.25">
      <c r="C5958" s="52" t="s">
        <v>7215</v>
      </c>
      <c r="D5958" s="55" t="s">
        <v>5310</v>
      </c>
      <c r="E5958" s="56"/>
    </row>
    <row r="5959" spans="3:5" ht="15" customHeight="1" x14ac:dyDescent="0.25">
      <c r="C5959" s="52" t="s">
        <v>7216</v>
      </c>
      <c r="D5959" s="55" t="s">
        <v>5334</v>
      </c>
      <c r="E5959" s="56"/>
    </row>
    <row r="5960" spans="3:5" ht="15" customHeight="1" x14ac:dyDescent="0.25">
      <c r="C5960" s="52" t="s">
        <v>7217</v>
      </c>
      <c r="D5960" s="55" t="s">
        <v>5346</v>
      </c>
      <c r="E5960" s="56"/>
    </row>
    <row r="5961" spans="3:5" ht="15" customHeight="1" x14ac:dyDescent="0.25">
      <c r="C5961" s="52" t="s">
        <v>7218</v>
      </c>
      <c r="D5961" s="55" t="s">
        <v>7219</v>
      </c>
      <c r="E5961" s="56"/>
    </row>
    <row r="5962" spans="3:5" ht="15" customHeight="1" x14ac:dyDescent="0.25">
      <c r="C5962" s="52" t="s">
        <v>7220</v>
      </c>
      <c r="D5962" s="55" t="s">
        <v>5244</v>
      </c>
      <c r="E5962" s="56"/>
    </row>
    <row r="5963" spans="3:5" ht="15" customHeight="1" x14ac:dyDescent="0.25">
      <c r="C5963" s="52" t="s">
        <v>7221</v>
      </c>
      <c r="D5963" s="55" t="s">
        <v>5306</v>
      </c>
      <c r="E5963" s="56"/>
    </row>
    <row r="5964" spans="3:5" ht="15" customHeight="1" x14ac:dyDescent="0.25">
      <c r="C5964" s="52" t="s">
        <v>7222</v>
      </c>
      <c r="D5964" s="55" t="s">
        <v>5354</v>
      </c>
      <c r="E5964" s="56"/>
    </row>
    <row r="5965" spans="3:5" ht="15" customHeight="1" x14ac:dyDescent="0.25">
      <c r="C5965" s="52" t="s">
        <v>7223</v>
      </c>
      <c r="D5965" s="55" t="s">
        <v>5314</v>
      </c>
      <c r="E5965" s="56"/>
    </row>
    <row r="5966" spans="3:5" ht="15" customHeight="1" x14ac:dyDescent="0.25">
      <c r="C5966" s="52" t="s">
        <v>7224</v>
      </c>
      <c r="D5966" s="55" t="s">
        <v>5268</v>
      </c>
      <c r="E5966" s="56"/>
    </row>
    <row r="5967" spans="3:5" ht="15" customHeight="1" x14ac:dyDescent="0.25">
      <c r="C5967" s="52" t="s">
        <v>7225</v>
      </c>
      <c r="D5967" s="55" t="s">
        <v>5258</v>
      </c>
      <c r="E5967" s="56"/>
    </row>
    <row r="5968" spans="3:5" ht="15" customHeight="1" x14ac:dyDescent="0.25">
      <c r="C5968" s="52" t="s">
        <v>7226</v>
      </c>
      <c r="D5968" s="55" t="s">
        <v>5362</v>
      </c>
      <c r="E5968" s="56"/>
    </row>
    <row r="5969" spans="3:5" ht="15" customHeight="1" x14ac:dyDescent="0.25">
      <c r="C5969" s="52" t="s">
        <v>7227</v>
      </c>
      <c r="D5969" s="55" t="s">
        <v>5553</v>
      </c>
      <c r="E5969" s="56"/>
    </row>
    <row r="5970" spans="3:5" ht="15" customHeight="1" x14ac:dyDescent="0.25">
      <c r="C5970" s="52" t="s">
        <v>7228</v>
      </c>
      <c r="D5970" s="55" t="s">
        <v>5236</v>
      </c>
      <c r="E5970" s="56"/>
    </row>
    <row r="5971" spans="3:5" ht="15" customHeight="1" x14ac:dyDescent="0.25">
      <c r="C5971" s="52" t="s">
        <v>7229</v>
      </c>
      <c r="D5971" s="55" t="s">
        <v>6816</v>
      </c>
      <c r="E5971" s="56"/>
    </row>
    <row r="5972" spans="3:5" ht="15" customHeight="1" x14ac:dyDescent="0.25">
      <c r="C5972" s="52" t="s">
        <v>7230</v>
      </c>
      <c r="D5972" s="55" t="s">
        <v>5372</v>
      </c>
      <c r="E5972" s="56"/>
    </row>
    <row r="5973" spans="3:5" ht="15" customHeight="1" x14ac:dyDescent="0.25">
      <c r="C5973" s="52" t="s">
        <v>7231</v>
      </c>
      <c r="D5973" s="55" t="s">
        <v>5654</v>
      </c>
      <c r="E5973" s="56"/>
    </row>
    <row r="5974" spans="3:5" ht="15" customHeight="1" x14ac:dyDescent="0.25">
      <c r="C5974" s="52" t="s">
        <v>7232</v>
      </c>
      <c r="D5974" s="55" t="s">
        <v>5424</v>
      </c>
      <c r="E5974" s="56"/>
    </row>
    <row r="5975" spans="3:5" ht="15" customHeight="1" x14ac:dyDescent="0.25">
      <c r="C5975" s="52" t="s">
        <v>7233</v>
      </c>
      <c r="D5975" s="55" t="s">
        <v>5882</v>
      </c>
      <c r="E5975" s="56"/>
    </row>
    <row r="5976" spans="3:5" ht="15" customHeight="1" x14ac:dyDescent="0.25">
      <c r="C5976" s="52" t="s">
        <v>7234</v>
      </c>
      <c r="D5976" s="55" t="s">
        <v>5426</v>
      </c>
      <c r="E5976" s="56"/>
    </row>
    <row r="5977" spans="3:5" ht="15" customHeight="1" x14ac:dyDescent="0.25">
      <c r="C5977" s="52" t="s">
        <v>7235</v>
      </c>
      <c r="D5977" s="55" t="s">
        <v>5428</v>
      </c>
      <c r="E5977" s="56"/>
    </row>
    <row r="5978" spans="3:5" ht="15" customHeight="1" x14ac:dyDescent="0.25">
      <c r="C5978" s="52" t="s">
        <v>7236</v>
      </c>
      <c r="D5978" s="55" t="s">
        <v>6520</v>
      </c>
      <c r="E5978" s="56"/>
    </row>
    <row r="5979" spans="3:5" ht="15" customHeight="1" x14ac:dyDescent="0.25">
      <c r="C5979" s="52" t="s">
        <v>7237</v>
      </c>
      <c r="D5979" s="55" t="s">
        <v>5386</v>
      </c>
      <c r="E5979" s="56"/>
    </row>
    <row r="5980" spans="3:5" ht="15" customHeight="1" x14ac:dyDescent="0.25">
      <c r="C5980" s="52" t="s">
        <v>7238</v>
      </c>
      <c r="D5980" s="55" t="s">
        <v>5431</v>
      </c>
      <c r="E5980" s="56"/>
    </row>
    <row r="5981" spans="3:5" ht="15" customHeight="1" x14ac:dyDescent="0.25">
      <c r="C5981" s="52" t="s">
        <v>7239</v>
      </c>
      <c r="D5981" s="55" t="s">
        <v>5998</v>
      </c>
      <c r="E5981" s="56"/>
    </row>
    <row r="5982" spans="3:5" ht="15" customHeight="1" x14ac:dyDescent="0.25">
      <c r="C5982" s="52" t="s">
        <v>7240</v>
      </c>
      <c r="D5982" s="55" t="s">
        <v>5274</v>
      </c>
      <c r="E5982" s="56"/>
    </row>
    <row r="5983" spans="3:5" ht="15" customHeight="1" x14ac:dyDescent="0.25">
      <c r="C5983" s="52" t="s">
        <v>7241</v>
      </c>
      <c r="D5983" s="55" t="s">
        <v>5276</v>
      </c>
      <c r="E5983" s="56"/>
    </row>
    <row r="5984" spans="3:5" ht="15" customHeight="1" x14ac:dyDescent="0.25">
      <c r="C5984" s="52" t="s">
        <v>7242</v>
      </c>
      <c r="D5984" s="55" t="s">
        <v>5228</v>
      </c>
      <c r="E5984" s="56"/>
    </row>
    <row r="5985" spans="3:5" ht="15" customHeight="1" x14ac:dyDescent="0.25">
      <c r="C5985" s="52" t="s">
        <v>7243</v>
      </c>
      <c r="D5985" s="55" t="s">
        <v>5238</v>
      </c>
      <c r="E5985" s="56"/>
    </row>
    <row r="5986" spans="3:5" ht="15" customHeight="1" x14ac:dyDescent="0.25">
      <c r="C5986" s="52" t="s">
        <v>7244</v>
      </c>
      <c r="D5986" s="55" t="s">
        <v>5438</v>
      </c>
      <c r="E5986" s="56"/>
    </row>
    <row r="5987" spans="3:5" ht="15" customHeight="1" x14ac:dyDescent="0.25">
      <c r="C5987" s="52" t="s">
        <v>7245</v>
      </c>
      <c r="D5987" s="55" t="s">
        <v>5294</v>
      </c>
      <c r="E5987" s="56"/>
    </row>
    <row r="5988" spans="3:5" ht="15" customHeight="1" x14ac:dyDescent="0.25">
      <c r="C5988" s="52" t="s">
        <v>7246</v>
      </c>
      <c r="D5988" s="55" t="s">
        <v>5778</v>
      </c>
      <c r="E5988" s="56"/>
    </row>
    <row r="5989" spans="3:5" ht="15" customHeight="1" x14ac:dyDescent="0.25">
      <c r="C5989" s="52" t="s">
        <v>7247</v>
      </c>
      <c r="D5989" s="55" t="s">
        <v>5270</v>
      </c>
      <c r="E5989" s="56"/>
    </row>
    <row r="5990" spans="3:5" ht="15" customHeight="1" x14ac:dyDescent="0.25">
      <c r="C5990" s="52" t="s">
        <v>7248</v>
      </c>
      <c r="D5990" s="55" t="s">
        <v>5444</v>
      </c>
      <c r="E5990" s="56"/>
    </row>
    <row r="5991" spans="3:5" ht="15" customHeight="1" x14ac:dyDescent="0.25">
      <c r="C5991" s="52" t="s">
        <v>7249</v>
      </c>
      <c r="D5991" s="55" t="s">
        <v>6125</v>
      </c>
      <c r="E5991" s="56"/>
    </row>
    <row r="5992" spans="3:5" ht="15" customHeight="1" x14ac:dyDescent="0.25">
      <c r="C5992" s="52" t="s">
        <v>7250</v>
      </c>
      <c r="D5992" s="55" t="s">
        <v>5226</v>
      </c>
      <c r="E5992" s="56"/>
    </row>
    <row r="5993" spans="3:5" ht="15" customHeight="1" x14ac:dyDescent="0.25">
      <c r="C5993" s="52" t="s">
        <v>7251</v>
      </c>
      <c r="D5993" s="55" t="s">
        <v>5254</v>
      </c>
      <c r="E5993" s="56"/>
    </row>
    <row r="5994" spans="3:5" ht="15" customHeight="1" x14ac:dyDescent="0.25">
      <c r="C5994" s="52" t="s">
        <v>7252</v>
      </c>
      <c r="D5994" s="55" t="s">
        <v>5338</v>
      </c>
      <c r="E5994" s="56"/>
    </row>
    <row r="5995" spans="3:5" ht="15" customHeight="1" x14ac:dyDescent="0.25">
      <c r="C5995" s="52" t="s">
        <v>7253</v>
      </c>
      <c r="D5995" s="55" t="s">
        <v>5450</v>
      </c>
      <c r="E5995" s="56"/>
    </row>
    <row r="5996" spans="3:5" ht="15" customHeight="1" x14ac:dyDescent="0.25">
      <c r="C5996" s="52" t="s">
        <v>7254</v>
      </c>
      <c r="D5996" s="55" t="s">
        <v>5452</v>
      </c>
      <c r="E5996" s="56"/>
    </row>
    <row r="5997" spans="3:5" ht="15" customHeight="1" x14ac:dyDescent="0.25">
      <c r="C5997" s="52" t="s">
        <v>7255</v>
      </c>
      <c r="D5997" s="55" t="s">
        <v>5374</v>
      </c>
      <c r="E5997" s="56"/>
    </row>
    <row r="5998" spans="3:5" ht="15" customHeight="1" x14ac:dyDescent="0.25">
      <c r="C5998" s="52" t="s">
        <v>7256</v>
      </c>
      <c r="D5998" s="55" t="s">
        <v>5322</v>
      </c>
      <c r="E5998" s="56"/>
    </row>
    <row r="5999" spans="3:5" ht="15" customHeight="1" x14ac:dyDescent="0.25">
      <c r="C5999" s="52" t="s">
        <v>7257</v>
      </c>
      <c r="D5999" s="55" t="s">
        <v>5577</v>
      </c>
      <c r="E5999" s="56"/>
    </row>
    <row r="6000" spans="3:5" ht="15" customHeight="1" x14ac:dyDescent="0.25">
      <c r="C6000" s="52" t="s">
        <v>7258</v>
      </c>
      <c r="D6000" s="55" t="s">
        <v>6834</v>
      </c>
      <c r="E6000" s="56"/>
    </row>
    <row r="6001" spans="3:5" ht="15" customHeight="1" x14ac:dyDescent="0.25">
      <c r="C6001" s="52" t="s">
        <v>7259</v>
      </c>
      <c r="D6001" s="55" t="s">
        <v>5368</v>
      </c>
      <c r="E6001" s="56"/>
    </row>
    <row r="6002" spans="3:5" ht="15" customHeight="1" x14ac:dyDescent="0.25">
      <c r="C6002" s="52" t="s">
        <v>7260</v>
      </c>
      <c r="D6002" s="55" t="s">
        <v>5350</v>
      </c>
      <c r="E6002" s="56"/>
    </row>
    <row r="6003" spans="3:5" ht="15" customHeight="1" x14ac:dyDescent="0.25">
      <c r="C6003" s="52" t="s">
        <v>7261</v>
      </c>
      <c r="D6003" s="55" t="s">
        <v>5687</v>
      </c>
      <c r="E6003" s="56"/>
    </row>
    <row r="6004" spans="3:5" ht="15" customHeight="1" x14ac:dyDescent="0.25">
      <c r="C6004" s="52" t="s">
        <v>7262</v>
      </c>
      <c r="D6004" s="55" t="s">
        <v>5296</v>
      </c>
      <c r="E6004" s="56"/>
    </row>
    <row r="6005" spans="3:5" ht="15" customHeight="1" x14ac:dyDescent="0.25">
      <c r="C6005" s="52" t="s">
        <v>7263</v>
      </c>
      <c r="D6005" s="55" t="s">
        <v>5472</v>
      </c>
      <c r="E6005" s="56"/>
    </row>
    <row r="6006" spans="3:5" ht="15" customHeight="1" x14ac:dyDescent="0.25">
      <c r="C6006" s="52" t="s">
        <v>7264</v>
      </c>
      <c r="D6006" s="55" t="s">
        <v>5477</v>
      </c>
      <c r="E6006" s="56"/>
    </row>
    <row r="6007" spans="3:5" ht="15" customHeight="1" x14ac:dyDescent="0.25">
      <c r="C6007" s="52" t="s">
        <v>7265</v>
      </c>
      <c r="D6007" s="55" t="s">
        <v>5481</v>
      </c>
      <c r="E6007" s="56"/>
    </row>
    <row r="6008" spans="3:5" ht="15" customHeight="1" x14ac:dyDescent="0.25">
      <c r="C6008" s="52" t="s">
        <v>7266</v>
      </c>
      <c r="D6008" s="55" t="s">
        <v>5340</v>
      </c>
      <c r="E6008" s="56"/>
    </row>
    <row r="6009" spans="3:5" ht="15" customHeight="1" x14ac:dyDescent="0.25">
      <c r="C6009" s="52" t="s">
        <v>7267</v>
      </c>
      <c r="D6009" s="55" t="s">
        <v>5266</v>
      </c>
      <c r="E6009" s="56"/>
    </row>
    <row r="6010" spans="3:5" ht="15" customHeight="1" x14ac:dyDescent="0.25">
      <c r="C6010" s="52" t="s">
        <v>7268</v>
      </c>
      <c r="D6010" s="55" t="s">
        <v>5326</v>
      </c>
      <c r="E6010" s="56"/>
    </row>
    <row r="6011" spans="3:5" ht="15" customHeight="1" x14ac:dyDescent="0.25">
      <c r="C6011" s="52" t="s">
        <v>7269</v>
      </c>
      <c r="D6011" s="55" t="s">
        <v>5250</v>
      </c>
      <c r="E6011" s="56"/>
    </row>
    <row r="6012" spans="3:5" ht="15" customHeight="1" x14ac:dyDescent="0.25">
      <c r="C6012" s="52" t="s">
        <v>7270</v>
      </c>
      <c r="D6012" s="55" t="s">
        <v>5324</v>
      </c>
      <c r="E6012" s="56"/>
    </row>
    <row r="6013" spans="3:5" ht="15" customHeight="1" x14ac:dyDescent="0.25">
      <c r="C6013" s="52" t="s">
        <v>7271</v>
      </c>
      <c r="D6013" s="55" t="s">
        <v>5248</v>
      </c>
      <c r="E6013" s="56"/>
    </row>
    <row r="6014" spans="3:5" ht="15" customHeight="1" x14ac:dyDescent="0.25">
      <c r="C6014" s="52" t="s">
        <v>7272</v>
      </c>
      <c r="D6014" s="55" t="s">
        <v>5292</v>
      </c>
      <c r="E6014" s="56"/>
    </row>
    <row r="6015" spans="3:5" ht="15" customHeight="1" x14ac:dyDescent="0.25">
      <c r="C6015" s="52" t="s">
        <v>7273</v>
      </c>
      <c r="D6015" s="55" t="s">
        <v>5290</v>
      </c>
      <c r="E6015" s="56"/>
    </row>
    <row r="6016" spans="3:5" ht="15" customHeight="1" x14ac:dyDescent="0.25">
      <c r="C6016" s="52" t="s">
        <v>7274</v>
      </c>
      <c r="D6016" s="55" t="s">
        <v>5918</v>
      </c>
      <c r="E6016" s="56"/>
    </row>
    <row r="6017" spans="3:5" ht="15" customHeight="1" x14ac:dyDescent="0.25">
      <c r="C6017" s="52" t="s">
        <v>7275</v>
      </c>
      <c r="D6017" s="55" t="s">
        <v>5256</v>
      </c>
      <c r="E6017" s="56"/>
    </row>
    <row r="6018" spans="3:5" ht="15" customHeight="1" x14ac:dyDescent="0.25">
      <c r="C6018" s="52" t="s">
        <v>7276</v>
      </c>
      <c r="D6018" s="55" t="s">
        <v>5232</v>
      </c>
      <c r="E6018" s="56"/>
    </row>
    <row r="6019" spans="3:5" ht="15" customHeight="1" x14ac:dyDescent="0.25">
      <c r="C6019" s="52" t="s">
        <v>7277</v>
      </c>
      <c r="D6019" s="55" t="s">
        <v>5330</v>
      </c>
      <c r="E6019" s="56"/>
    </row>
    <row r="6020" spans="3:5" ht="15" customHeight="1" x14ac:dyDescent="0.25">
      <c r="C6020" s="52" t="s">
        <v>7278</v>
      </c>
      <c r="D6020" s="55" t="s">
        <v>5304</v>
      </c>
      <c r="E6020" s="56"/>
    </row>
    <row r="6021" spans="3:5" ht="15" customHeight="1" x14ac:dyDescent="0.25">
      <c r="C6021" s="52" t="s">
        <v>7279</v>
      </c>
      <c r="D6021" s="55" t="s">
        <v>5336</v>
      </c>
      <c r="E6021" s="56"/>
    </row>
    <row r="6022" spans="3:5" ht="15" customHeight="1" x14ac:dyDescent="0.25">
      <c r="C6022" s="52" t="s">
        <v>7280</v>
      </c>
      <c r="D6022" s="55" t="s">
        <v>5280</v>
      </c>
      <c r="E6022" s="56"/>
    </row>
    <row r="6023" spans="3:5" ht="15" customHeight="1" x14ac:dyDescent="0.25">
      <c r="C6023" s="52" t="s">
        <v>7281</v>
      </c>
      <c r="D6023" s="55" t="s">
        <v>6869</v>
      </c>
      <c r="E6023" s="56"/>
    </row>
    <row r="6024" spans="3:5" ht="15" customHeight="1" x14ac:dyDescent="0.25">
      <c r="C6024" s="52" t="s">
        <v>7282</v>
      </c>
      <c r="D6024" s="55" t="s">
        <v>5502</v>
      </c>
      <c r="E6024" s="56"/>
    </row>
    <row r="6025" spans="3:5" ht="15" customHeight="1" x14ac:dyDescent="0.25">
      <c r="C6025" s="52" t="s">
        <v>7283</v>
      </c>
      <c r="D6025" s="55" t="s">
        <v>5506</v>
      </c>
      <c r="E6025" s="56"/>
    </row>
    <row r="6026" spans="3:5" ht="15" customHeight="1" x14ac:dyDescent="0.25">
      <c r="C6026" s="52" t="s">
        <v>7284</v>
      </c>
      <c r="D6026" s="55" t="s">
        <v>6884</v>
      </c>
      <c r="E6026" s="56"/>
    </row>
    <row r="6027" spans="3:5" ht="15" customHeight="1" x14ac:dyDescent="0.25">
      <c r="C6027" s="52" t="s">
        <v>7285</v>
      </c>
      <c r="D6027" s="55" t="s">
        <v>5842</v>
      </c>
      <c r="E6027" s="56"/>
    </row>
    <row r="6028" spans="3:5" ht="15" customHeight="1" x14ac:dyDescent="0.25">
      <c r="C6028" s="52" t="s">
        <v>7286</v>
      </c>
      <c r="D6028" s="55" t="s">
        <v>7287</v>
      </c>
      <c r="E6028" s="56"/>
    </row>
    <row r="6029" spans="3:5" ht="15" customHeight="1" x14ac:dyDescent="0.25">
      <c r="C6029" s="52" t="s">
        <v>7288</v>
      </c>
      <c r="D6029" s="55" t="s">
        <v>5511</v>
      </c>
      <c r="E6029" s="56"/>
    </row>
    <row r="6030" spans="3:5" ht="15" customHeight="1" x14ac:dyDescent="0.25">
      <c r="C6030" s="52" t="s">
        <v>7289</v>
      </c>
      <c r="D6030" s="55" t="s">
        <v>7290</v>
      </c>
      <c r="E6030" s="56"/>
    </row>
    <row r="6031" spans="3:5" ht="15" customHeight="1" x14ac:dyDescent="0.25">
      <c r="C6031" s="52" t="s">
        <v>7291</v>
      </c>
      <c r="D6031" s="55" t="s">
        <v>6791</v>
      </c>
      <c r="E6031" s="56"/>
    </row>
    <row r="6032" spans="3:5" ht="15" customHeight="1" x14ac:dyDescent="0.25">
      <c r="C6032" s="52" t="s">
        <v>7292</v>
      </c>
      <c r="D6032" s="55" t="s">
        <v>5332</v>
      </c>
      <c r="E6032" s="56"/>
    </row>
    <row r="6033" spans="3:5" ht="15" customHeight="1" x14ac:dyDescent="0.25">
      <c r="C6033" s="52" t="s">
        <v>7293</v>
      </c>
      <c r="D6033" s="55" t="s">
        <v>7096</v>
      </c>
      <c r="E6033" s="56"/>
    </row>
    <row r="6034" spans="3:5" ht="15" customHeight="1" x14ac:dyDescent="0.25">
      <c r="C6034" s="52" t="s">
        <v>7294</v>
      </c>
      <c r="D6034" s="55" t="s">
        <v>5358</v>
      </c>
      <c r="E6034" s="56"/>
    </row>
    <row r="6035" spans="3:5" ht="15" customHeight="1" x14ac:dyDescent="0.25">
      <c r="C6035" s="52" t="s">
        <v>7295</v>
      </c>
      <c r="D6035" s="55" t="s">
        <v>7296</v>
      </c>
      <c r="E6035" s="56"/>
    </row>
    <row r="6036" spans="3:5" ht="15" customHeight="1" x14ac:dyDescent="0.25">
      <c r="C6036" s="52" t="s">
        <v>7297</v>
      </c>
      <c r="D6036" s="55" t="s">
        <v>5517</v>
      </c>
      <c r="E6036" s="56"/>
    </row>
    <row r="6037" spans="3:5" ht="15" customHeight="1" x14ac:dyDescent="0.25">
      <c r="C6037" s="52" t="s">
        <v>7298</v>
      </c>
      <c r="D6037" s="55" t="s">
        <v>5298</v>
      </c>
      <c r="E6037" s="56"/>
    </row>
    <row r="6038" spans="3:5" ht="15" customHeight="1" x14ac:dyDescent="0.25">
      <c r="C6038" s="52" t="s">
        <v>7299</v>
      </c>
      <c r="D6038" s="55" t="s">
        <v>458</v>
      </c>
      <c r="E6038" s="56"/>
    </row>
    <row r="6039" spans="3:5" ht="15" customHeight="1" x14ac:dyDescent="0.25">
      <c r="C6039" s="52" t="s">
        <v>7300</v>
      </c>
      <c r="D6039" s="55" t="s">
        <v>458</v>
      </c>
      <c r="E6039" s="56"/>
    </row>
    <row r="6040" spans="3:5" ht="15" customHeight="1" x14ac:dyDescent="0.25">
      <c r="C6040" s="52" t="s">
        <v>7301</v>
      </c>
      <c r="D6040" s="55" t="s">
        <v>461</v>
      </c>
      <c r="E6040" s="56"/>
    </row>
    <row r="6041" spans="3:5" ht="15" customHeight="1" x14ac:dyDescent="0.25">
      <c r="C6041" s="52" t="s">
        <v>7302</v>
      </c>
      <c r="D6041" s="55" t="s">
        <v>463</v>
      </c>
      <c r="E6041" s="56"/>
    </row>
    <row r="6042" spans="3:5" ht="15" customHeight="1" x14ac:dyDescent="0.25">
      <c r="C6042" s="52" t="s">
        <v>7303</v>
      </c>
      <c r="D6042" s="55" t="s">
        <v>465</v>
      </c>
      <c r="E6042" s="56"/>
    </row>
    <row r="6043" spans="3:5" ht="15" customHeight="1" x14ac:dyDescent="0.25">
      <c r="C6043" s="52" t="s">
        <v>7304</v>
      </c>
      <c r="D6043" s="55" t="s">
        <v>467</v>
      </c>
      <c r="E6043" s="56"/>
    </row>
    <row r="6044" spans="3:5" ht="15" customHeight="1" x14ac:dyDescent="0.25">
      <c r="C6044" s="52" t="s">
        <v>7305</v>
      </c>
      <c r="D6044" s="55" t="s">
        <v>469</v>
      </c>
      <c r="E6044" s="56"/>
    </row>
    <row r="6045" spans="3:5" ht="15" customHeight="1" x14ac:dyDescent="0.25">
      <c r="C6045" s="52" t="s">
        <v>7306</v>
      </c>
      <c r="D6045" s="55" t="s">
        <v>471</v>
      </c>
      <c r="E6045" s="56"/>
    </row>
    <row r="6046" spans="3:5" ht="15" customHeight="1" x14ac:dyDescent="0.25">
      <c r="C6046" s="52" t="s">
        <v>7307</v>
      </c>
      <c r="D6046" s="55" t="s">
        <v>473</v>
      </c>
      <c r="E6046" s="56"/>
    </row>
    <row r="6047" spans="3:5" ht="15" customHeight="1" x14ac:dyDescent="0.25">
      <c r="C6047" s="52" t="s">
        <v>7308</v>
      </c>
      <c r="D6047" s="55" t="s">
        <v>473</v>
      </c>
      <c r="E6047" s="56"/>
    </row>
    <row r="6048" spans="3:5" ht="15" customHeight="1" x14ac:dyDescent="0.25">
      <c r="C6048" s="52" t="s">
        <v>7309</v>
      </c>
      <c r="D6048" s="55" t="s">
        <v>34</v>
      </c>
      <c r="E6048" s="56"/>
    </row>
    <row r="6049" spans="3:5" ht="15" customHeight="1" x14ac:dyDescent="0.25">
      <c r="C6049" s="52" t="s">
        <v>7310</v>
      </c>
      <c r="D6049" s="55" t="s">
        <v>34</v>
      </c>
      <c r="E6049" s="56"/>
    </row>
    <row r="6050" spans="3:5" ht="15" customHeight="1" x14ac:dyDescent="0.25">
      <c r="C6050" s="52" t="s">
        <v>7311</v>
      </c>
      <c r="D6050" s="55" t="s">
        <v>5354</v>
      </c>
    </row>
    <row r="6051" spans="3:5" ht="15" customHeight="1" x14ac:dyDescent="0.25">
      <c r="C6051" s="52" t="s">
        <v>7312</v>
      </c>
      <c r="D6051" s="55" t="s">
        <v>5356</v>
      </c>
    </row>
    <row r="6052" spans="3:5" ht="15" customHeight="1" x14ac:dyDescent="0.25">
      <c r="C6052" s="52" t="s">
        <v>7313</v>
      </c>
      <c r="D6052" s="55" t="s">
        <v>5415</v>
      </c>
    </row>
    <row r="6053" spans="3:5" ht="15" customHeight="1" x14ac:dyDescent="0.25">
      <c r="C6053" s="52" t="s">
        <v>7314</v>
      </c>
      <c r="D6053" s="55" t="s">
        <v>5936</v>
      </c>
    </row>
    <row r="6054" spans="3:5" ht="15" customHeight="1" x14ac:dyDescent="0.25">
      <c r="C6054" s="52" t="s">
        <v>7315</v>
      </c>
      <c r="D6054" s="55" t="s">
        <v>5258</v>
      </c>
    </row>
    <row r="6055" spans="3:5" ht="15" customHeight="1" x14ac:dyDescent="0.25">
      <c r="C6055" s="52" t="s">
        <v>7316</v>
      </c>
      <c r="D6055" s="55" t="s">
        <v>5553</v>
      </c>
    </row>
    <row r="6056" spans="3:5" ht="15" customHeight="1" x14ac:dyDescent="0.25">
      <c r="C6056" s="52" t="s">
        <v>7317</v>
      </c>
      <c r="D6056" s="55" t="s">
        <v>6816</v>
      </c>
    </row>
    <row r="6057" spans="3:5" ht="15" customHeight="1" x14ac:dyDescent="0.25">
      <c r="C6057" s="52" t="s">
        <v>7318</v>
      </c>
      <c r="D6057" s="55" t="s">
        <v>5372</v>
      </c>
    </row>
    <row r="6058" spans="3:5" ht="15" customHeight="1" x14ac:dyDescent="0.25">
      <c r="C6058" s="52" t="s">
        <v>7319</v>
      </c>
      <c r="D6058" s="55" t="s">
        <v>6818</v>
      </c>
    </row>
    <row r="6059" spans="3:5" ht="15" customHeight="1" x14ac:dyDescent="0.25">
      <c r="C6059" s="52" t="s">
        <v>7320</v>
      </c>
      <c r="D6059" s="55" t="s">
        <v>7321</v>
      </c>
    </row>
    <row r="6060" spans="3:5" ht="15" customHeight="1" x14ac:dyDescent="0.25">
      <c r="C6060" s="52" t="s">
        <v>7322</v>
      </c>
      <c r="D6060" s="55" t="s">
        <v>5882</v>
      </c>
    </row>
    <row r="6061" spans="3:5" ht="15" customHeight="1" x14ac:dyDescent="0.25">
      <c r="C6061" s="52" t="s">
        <v>7323</v>
      </c>
      <c r="D6061" s="55" t="s">
        <v>5426</v>
      </c>
    </row>
    <row r="6062" spans="3:5" ht="15" customHeight="1" x14ac:dyDescent="0.25">
      <c r="C6062" s="52" t="s">
        <v>7324</v>
      </c>
      <c r="D6062" s="55" t="s">
        <v>5428</v>
      </c>
    </row>
    <row r="6063" spans="3:5" ht="15" customHeight="1" x14ac:dyDescent="0.25">
      <c r="C6063" s="52" t="s">
        <v>7325</v>
      </c>
      <c r="D6063" s="55" t="s">
        <v>5386</v>
      </c>
    </row>
    <row r="6064" spans="3:5" ht="15" customHeight="1" x14ac:dyDescent="0.25">
      <c r="C6064" s="52" t="s">
        <v>7326</v>
      </c>
      <c r="D6064" s="55" t="s">
        <v>5431</v>
      </c>
    </row>
    <row r="6065" spans="3:4" ht="15" customHeight="1" x14ac:dyDescent="0.25">
      <c r="C6065" s="52" t="s">
        <v>7327</v>
      </c>
      <c r="D6065" s="55" t="s">
        <v>5411</v>
      </c>
    </row>
    <row r="6066" spans="3:4" ht="15" customHeight="1" x14ac:dyDescent="0.25">
      <c r="C6066" s="52" t="s">
        <v>7328</v>
      </c>
      <c r="D6066" s="55" t="s">
        <v>5228</v>
      </c>
    </row>
    <row r="6067" spans="3:4" ht="15" customHeight="1" x14ac:dyDescent="0.25">
      <c r="C6067" s="52" t="s">
        <v>7329</v>
      </c>
      <c r="D6067" s="55" t="s">
        <v>5238</v>
      </c>
    </row>
    <row r="6068" spans="3:4" ht="15" customHeight="1" x14ac:dyDescent="0.25">
      <c r="C6068" s="52" t="s">
        <v>7330</v>
      </c>
      <c r="D6068" s="55" t="s">
        <v>5438</v>
      </c>
    </row>
    <row r="6069" spans="3:4" ht="15" customHeight="1" x14ac:dyDescent="0.25">
      <c r="C6069" s="52" t="s">
        <v>7331</v>
      </c>
      <c r="D6069" s="55" t="s">
        <v>5294</v>
      </c>
    </row>
    <row r="6070" spans="3:4" ht="15" customHeight="1" x14ac:dyDescent="0.25">
      <c r="C6070" s="52" t="s">
        <v>7332</v>
      </c>
      <c r="D6070" s="55" t="s">
        <v>5441</v>
      </c>
    </row>
    <row r="6071" spans="3:4" ht="15" customHeight="1" x14ac:dyDescent="0.25">
      <c r="C6071" s="52" t="s">
        <v>7333</v>
      </c>
      <c r="D6071" s="55" t="s">
        <v>5444</v>
      </c>
    </row>
    <row r="6072" spans="3:4" ht="15" customHeight="1" x14ac:dyDescent="0.25">
      <c r="C6072" s="52" t="s">
        <v>7334</v>
      </c>
      <c r="D6072" s="55" t="s">
        <v>6330</v>
      </c>
    </row>
    <row r="6073" spans="3:4" ht="15" customHeight="1" x14ac:dyDescent="0.25">
      <c r="C6073" s="52" t="s">
        <v>7335</v>
      </c>
      <c r="D6073" s="55" t="s">
        <v>5318</v>
      </c>
    </row>
    <row r="6074" spans="3:4" ht="15" customHeight="1" x14ac:dyDescent="0.25">
      <c r="C6074" s="52" t="s">
        <v>7336</v>
      </c>
      <c r="D6074" s="55" t="s">
        <v>5284</v>
      </c>
    </row>
    <row r="6075" spans="3:4" ht="15" customHeight="1" x14ac:dyDescent="0.25">
      <c r="C6075" s="52" t="s">
        <v>7337</v>
      </c>
      <c r="D6075" s="55" t="s">
        <v>5254</v>
      </c>
    </row>
    <row r="6076" spans="3:4" ht="15" customHeight="1" x14ac:dyDescent="0.25">
      <c r="C6076" s="52" t="s">
        <v>7338</v>
      </c>
      <c r="D6076" s="55" t="s">
        <v>5380</v>
      </c>
    </row>
    <row r="6077" spans="3:4" ht="15" customHeight="1" x14ac:dyDescent="0.25">
      <c r="C6077" s="52" t="s">
        <v>7339</v>
      </c>
      <c r="D6077" s="55" t="s">
        <v>5454</v>
      </c>
    </row>
    <row r="6078" spans="3:4" ht="15" customHeight="1" x14ac:dyDescent="0.25">
      <c r="C6078" s="52" t="s">
        <v>7340</v>
      </c>
      <c r="D6078" s="55" t="s">
        <v>5462</v>
      </c>
    </row>
    <row r="6079" spans="3:4" ht="15" customHeight="1" x14ac:dyDescent="0.25">
      <c r="C6079" s="52" t="s">
        <v>7341</v>
      </c>
      <c r="D6079" s="55" t="s">
        <v>5468</v>
      </c>
    </row>
    <row r="6080" spans="3:4" ht="15" customHeight="1" x14ac:dyDescent="0.25">
      <c r="C6080" s="52" t="s">
        <v>7342</v>
      </c>
      <c r="D6080" s="55" t="s">
        <v>7343</v>
      </c>
    </row>
    <row r="6081" spans="3:4" ht="15" customHeight="1" x14ac:dyDescent="0.25">
      <c r="C6081" s="52" t="s">
        <v>7344</v>
      </c>
      <c r="D6081" s="55" t="s">
        <v>5472</v>
      </c>
    </row>
    <row r="6082" spans="3:4" ht="15" customHeight="1" x14ac:dyDescent="0.25">
      <c r="C6082" s="52" t="s">
        <v>7345</v>
      </c>
      <c r="D6082" s="55" t="s">
        <v>5585</v>
      </c>
    </row>
    <row r="6083" spans="3:4" ht="15" customHeight="1" x14ac:dyDescent="0.25">
      <c r="C6083" s="52" t="s">
        <v>7346</v>
      </c>
      <c r="D6083" s="55" t="s">
        <v>5288</v>
      </c>
    </row>
    <row r="6084" spans="3:4" ht="15" customHeight="1" x14ac:dyDescent="0.25">
      <c r="C6084" s="52" t="s">
        <v>7347</v>
      </c>
      <c r="D6084" s="55" t="s">
        <v>5695</v>
      </c>
    </row>
    <row r="6085" spans="3:4" ht="15" customHeight="1" x14ac:dyDescent="0.25">
      <c r="C6085" s="52" t="s">
        <v>7348</v>
      </c>
      <c r="D6085" s="55" t="s">
        <v>5376</v>
      </c>
    </row>
    <row r="6086" spans="3:4" ht="15" customHeight="1" x14ac:dyDescent="0.25">
      <c r="C6086" s="52" t="s">
        <v>7349</v>
      </c>
      <c r="D6086" s="55" t="s">
        <v>5477</v>
      </c>
    </row>
    <row r="6087" spans="3:4" ht="15" customHeight="1" x14ac:dyDescent="0.25">
      <c r="C6087" s="52" t="s">
        <v>7350</v>
      </c>
      <c r="D6087" s="55" t="s">
        <v>5230</v>
      </c>
    </row>
    <row r="6088" spans="3:4" ht="15" customHeight="1" x14ac:dyDescent="0.25">
      <c r="C6088" s="52" t="s">
        <v>7351</v>
      </c>
      <c r="D6088" s="55" t="s">
        <v>7352</v>
      </c>
    </row>
    <row r="6089" spans="3:4" ht="15" customHeight="1" x14ac:dyDescent="0.25">
      <c r="C6089" s="52" t="s">
        <v>7353</v>
      </c>
      <c r="D6089" s="55" t="s">
        <v>5595</v>
      </c>
    </row>
    <row r="6090" spans="3:4" ht="15" customHeight="1" x14ac:dyDescent="0.25">
      <c r="C6090" s="52" t="s">
        <v>7354</v>
      </c>
      <c r="D6090" s="55" t="s">
        <v>5340</v>
      </c>
    </row>
    <row r="6091" spans="3:4" ht="15" customHeight="1" x14ac:dyDescent="0.25">
      <c r="C6091" s="52" t="s">
        <v>7355</v>
      </c>
      <c r="D6091" s="55" t="s">
        <v>5326</v>
      </c>
    </row>
    <row r="6092" spans="3:4" ht="15" customHeight="1" x14ac:dyDescent="0.25">
      <c r="C6092" s="52" t="s">
        <v>7356</v>
      </c>
      <c r="D6092" s="55" t="s">
        <v>5256</v>
      </c>
    </row>
    <row r="6093" spans="3:4" ht="15" customHeight="1" x14ac:dyDescent="0.25">
      <c r="C6093" s="52" t="s">
        <v>7357</v>
      </c>
      <c r="D6093" s="55" t="s">
        <v>6368</v>
      </c>
    </row>
    <row r="6094" spans="3:4" ht="15" customHeight="1" x14ac:dyDescent="0.25">
      <c r="C6094" s="52" t="s">
        <v>7358</v>
      </c>
      <c r="D6094" s="55" t="s">
        <v>5715</v>
      </c>
    </row>
    <row r="6095" spans="3:4" ht="15" customHeight="1" x14ac:dyDescent="0.25">
      <c r="C6095" s="52" t="s">
        <v>7359</v>
      </c>
      <c r="D6095" s="55" t="s">
        <v>5336</v>
      </c>
    </row>
    <row r="6096" spans="3:4" ht="15" customHeight="1" x14ac:dyDescent="0.25">
      <c r="C6096" s="52" t="s">
        <v>7360</v>
      </c>
      <c r="D6096" s="55" t="s">
        <v>5262</v>
      </c>
    </row>
    <row r="6097" spans="3:4" ht="15" customHeight="1" x14ac:dyDescent="0.25">
      <c r="C6097" s="52" t="s">
        <v>7361</v>
      </c>
      <c r="D6097" s="55" t="s">
        <v>5498</v>
      </c>
    </row>
    <row r="6098" spans="3:4" ht="15" customHeight="1" x14ac:dyDescent="0.25">
      <c r="C6098" s="52" t="s">
        <v>7362</v>
      </c>
      <c r="D6098" s="55" t="s">
        <v>5721</v>
      </c>
    </row>
    <row r="6099" spans="3:4" ht="15" customHeight="1" x14ac:dyDescent="0.25">
      <c r="C6099" s="52" t="s">
        <v>7363</v>
      </c>
      <c r="D6099" s="55" t="s">
        <v>5384</v>
      </c>
    </row>
    <row r="6100" spans="3:4" ht="15" customHeight="1" x14ac:dyDescent="0.25">
      <c r="C6100" s="52" t="s">
        <v>7364</v>
      </c>
      <c r="D6100" s="55" t="s">
        <v>5822</v>
      </c>
    </row>
    <row r="6101" spans="3:4" ht="15" customHeight="1" x14ac:dyDescent="0.25">
      <c r="C6101" s="52" t="s">
        <v>7365</v>
      </c>
      <c r="D6101" s="55" t="s">
        <v>7366</v>
      </c>
    </row>
    <row r="6102" spans="3:4" ht="15" customHeight="1" x14ac:dyDescent="0.25">
      <c r="C6102" s="52" t="s">
        <v>7367</v>
      </c>
      <c r="D6102" s="55" t="s">
        <v>6775</v>
      </c>
    </row>
    <row r="6103" spans="3:4" ht="15" customHeight="1" x14ac:dyDescent="0.25">
      <c r="C6103" s="52" t="s">
        <v>7368</v>
      </c>
      <c r="D6103" s="55" t="s">
        <v>6041</v>
      </c>
    </row>
    <row r="6104" spans="3:4" ht="15" customHeight="1" x14ac:dyDescent="0.25">
      <c r="C6104" s="52" t="s">
        <v>7369</v>
      </c>
      <c r="D6104" s="55" t="s">
        <v>5502</v>
      </c>
    </row>
    <row r="6105" spans="3:4" ht="15" customHeight="1" x14ac:dyDescent="0.25">
      <c r="C6105" s="52" t="s">
        <v>7370</v>
      </c>
      <c r="D6105" s="55" t="s">
        <v>5506</v>
      </c>
    </row>
    <row r="6106" spans="3:4" ht="15" customHeight="1" x14ac:dyDescent="0.25">
      <c r="C6106" s="52" t="s">
        <v>7371</v>
      </c>
      <c r="D6106" s="55" t="s">
        <v>6373</v>
      </c>
    </row>
    <row r="6107" spans="3:4" ht="15" customHeight="1" x14ac:dyDescent="0.25">
      <c r="C6107" s="52" t="s">
        <v>7372</v>
      </c>
      <c r="D6107" s="55" t="s">
        <v>7373</v>
      </c>
    </row>
    <row r="6108" spans="3:4" ht="15" customHeight="1" x14ac:dyDescent="0.25">
      <c r="C6108" s="52" t="s">
        <v>7374</v>
      </c>
      <c r="D6108" s="55" t="s">
        <v>5344</v>
      </c>
    </row>
    <row r="6109" spans="3:4" ht="15" customHeight="1" x14ac:dyDescent="0.25">
      <c r="C6109" s="52" t="s">
        <v>7375</v>
      </c>
      <c r="D6109" s="55" t="s">
        <v>7376</v>
      </c>
    </row>
    <row r="6110" spans="3:4" ht="15" customHeight="1" x14ac:dyDescent="0.25">
      <c r="C6110" s="52" t="s">
        <v>7377</v>
      </c>
      <c r="D6110" s="55" t="s">
        <v>5388</v>
      </c>
    </row>
    <row r="6111" spans="3:4" ht="15" customHeight="1" x14ac:dyDescent="0.25">
      <c r="C6111" s="52" t="s">
        <v>7378</v>
      </c>
      <c r="D6111" s="55" t="s">
        <v>7379</v>
      </c>
    </row>
    <row r="6112" spans="3:4" ht="15" customHeight="1" x14ac:dyDescent="0.25">
      <c r="C6112" s="52" t="s">
        <v>7380</v>
      </c>
      <c r="D6112" s="55" t="s">
        <v>5835</v>
      </c>
    </row>
    <row r="6113" spans="3:4" ht="15" customHeight="1" x14ac:dyDescent="0.25">
      <c r="C6113" s="52" t="s">
        <v>7381</v>
      </c>
      <c r="D6113" s="55" t="s">
        <v>7382</v>
      </c>
    </row>
    <row r="6114" spans="3:4" ht="15" customHeight="1" x14ac:dyDescent="0.25">
      <c r="C6114" s="52" t="s">
        <v>7383</v>
      </c>
      <c r="D6114" s="55" t="s">
        <v>5616</v>
      </c>
    </row>
    <row r="6115" spans="3:4" ht="15" customHeight="1" x14ac:dyDescent="0.25">
      <c r="C6115" s="52" t="s">
        <v>7384</v>
      </c>
      <c r="D6115" s="55" t="s">
        <v>7385</v>
      </c>
    </row>
    <row r="6116" spans="3:4" ht="15" customHeight="1" x14ac:dyDescent="0.25">
      <c r="C6116" s="52" t="s">
        <v>7386</v>
      </c>
      <c r="D6116" s="55" t="s">
        <v>6686</v>
      </c>
    </row>
    <row r="6117" spans="3:4" ht="15" customHeight="1" x14ac:dyDescent="0.25">
      <c r="C6117" s="52" t="s">
        <v>7387</v>
      </c>
      <c r="D6117" s="55" t="s">
        <v>6387</v>
      </c>
    </row>
    <row r="6118" spans="3:4" ht="15" customHeight="1" x14ac:dyDescent="0.25">
      <c r="C6118" s="52" t="s">
        <v>7388</v>
      </c>
      <c r="D6118" s="55" t="s">
        <v>5844</v>
      </c>
    </row>
    <row r="6119" spans="3:4" ht="15" customHeight="1" x14ac:dyDescent="0.25">
      <c r="C6119" s="52" t="s">
        <v>7389</v>
      </c>
      <c r="D6119" s="55" t="s">
        <v>7390</v>
      </c>
    </row>
    <row r="6120" spans="3:4" ht="15" customHeight="1" x14ac:dyDescent="0.25">
      <c r="C6120" s="52" t="s">
        <v>7391</v>
      </c>
      <c r="D6120" s="55" t="s">
        <v>7392</v>
      </c>
    </row>
    <row r="6121" spans="3:4" ht="15" customHeight="1" x14ac:dyDescent="0.25">
      <c r="C6121" s="52" t="s">
        <v>7393</v>
      </c>
      <c r="D6121" s="55" t="s">
        <v>7394</v>
      </c>
    </row>
    <row r="6122" spans="3:4" ht="15" customHeight="1" x14ac:dyDescent="0.25">
      <c r="C6122" s="52" t="s">
        <v>7395</v>
      </c>
      <c r="D6122" s="55" t="s">
        <v>7396</v>
      </c>
    </row>
    <row r="6123" spans="3:4" ht="15" customHeight="1" x14ac:dyDescent="0.25">
      <c r="C6123" s="52" t="s">
        <v>7397</v>
      </c>
      <c r="D6123" s="55" t="s">
        <v>5740</v>
      </c>
    </row>
    <row r="6124" spans="3:4" ht="15" customHeight="1" x14ac:dyDescent="0.25">
      <c r="C6124" s="52" t="s">
        <v>7398</v>
      </c>
      <c r="D6124" s="55" t="s">
        <v>7399</v>
      </c>
    </row>
    <row r="6125" spans="3:4" ht="15" customHeight="1" x14ac:dyDescent="0.25">
      <c r="C6125" s="52" t="s">
        <v>7400</v>
      </c>
      <c r="D6125" s="55" t="s">
        <v>7401</v>
      </c>
    </row>
    <row r="6126" spans="3:4" ht="15" customHeight="1" x14ac:dyDescent="0.25">
      <c r="C6126" s="52" t="s">
        <v>7402</v>
      </c>
      <c r="D6126" s="55" t="s">
        <v>7403</v>
      </c>
    </row>
    <row r="6127" spans="3:4" ht="15" customHeight="1" x14ac:dyDescent="0.25">
      <c r="C6127" s="52" t="s">
        <v>7404</v>
      </c>
      <c r="D6127" s="55" t="s">
        <v>5332</v>
      </c>
    </row>
    <row r="6128" spans="3:4" ht="15" customHeight="1" x14ac:dyDescent="0.25">
      <c r="C6128" s="52" t="s">
        <v>7405</v>
      </c>
      <c r="D6128" s="55" t="s">
        <v>7406</v>
      </c>
    </row>
    <row r="6129" spans="3:4" ht="15" customHeight="1" x14ac:dyDescent="0.25">
      <c r="C6129" s="52" t="s">
        <v>7407</v>
      </c>
      <c r="D6129" s="55" t="s">
        <v>5278</v>
      </c>
    </row>
    <row r="6130" spans="3:4" ht="15" customHeight="1" x14ac:dyDescent="0.25">
      <c r="C6130" s="52" t="s">
        <v>7408</v>
      </c>
      <c r="D6130" s="55" t="s">
        <v>6081</v>
      </c>
    </row>
    <row r="6131" spans="3:4" ht="15" customHeight="1" x14ac:dyDescent="0.25">
      <c r="C6131" s="52" t="s">
        <v>7409</v>
      </c>
      <c r="D6131" s="55" t="s">
        <v>5358</v>
      </c>
    </row>
    <row r="6132" spans="3:4" ht="15" customHeight="1" x14ac:dyDescent="0.25">
      <c r="C6132" s="52" t="s">
        <v>7410</v>
      </c>
      <c r="D6132" s="55" t="s">
        <v>5517</v>
      </c>
    </row>
    <row r="6133" spans="3:4" ht="15" customHeight="1" x14ac:dyDescent="0.25">
      <c r="C6133" s="52" t="s">
        <v>7411</v>
      </c>
      <c r="D6133" s="55" t="s">
        <v>5298</v>
      </c>
    </row>
    <row r="6134" spans="3:4" ht="15" customHeight="1" x14ac:dyDescent="0.25">
      <c r="C6134" s="52" t="s">
        <v>7412</v>
      </c>
      <c r="D6134" s="55" t="s">
        <v>458</v>
      </c>
    </row>
    <row r="6135" spans="3:4" ht="15" customHeight="1" x14ac:dyDescent="0.25">
      <c r="C6135" s="52" t="s">
        <v>7413</v>
      </c>
      <c r="D6135" s="55" t="s">
        <v>458</v>
      </c>
    </row>
    <row r="6136" spans="3:4" ht="15" customHeight="1" x14ac:dyDescent="0.25">
      <c r="C6136" s="52" t="s">
        <v>7414</v>
      </c>
      <c r="D6136" s="55" t="s">
        <v>461</v>
      </c>
    </row>
    <row r="6137" spans="3:4" ht="15" customHeight="1" x14ac:dyDescent="0.25">
      <c r="C6137" s="52" t="s">
        <v>7415</v>
      </c>
      <c r="D6137" s="55" t="s">
        <v>463</v>
      </c>
    </row>
    <row r="6138" spans="3:4" ht="15" customHeight="1" x14ac:dyDescent="0.25">
      <c r="C6138" s="52" t="s">
        <v>7416</v>
      </c>
      <c r="D6138" s="55" t="s">
        <v>465</v>
      </c>
    </row>
    <row r="6139" spans="3:4" ht="15" customHeight="1" x14ac:dyDescent="0.25">
      <c r="C6139" s="52" t="s">
        <v>7417</v>
      </c>
      <c r="D6139" s="55" t="s">
        <v>467</v>
      </c>
    </row>
    <row r="6140" spans="3:4" ht="15" customHeight="1" x14ac:dyDescent="0.25">
      <c r="C6140" s="52" t="s">
        <v>7418</v>
      </c>
      <c r="D6140" s="55" t="s">
        <v>469</v>
      </c>
    </row>
    <row r="6141" spans="3:4" ht="15" customHeight="1" x14ac:dyDescent="0.25">
      <c r="C6141" s="52" t="s">
        <v>7419</v>
      </c>
      <c r="D6141" s="55" t="s">
        <v>471</v>
      </c>
    </row>
    <row r="6142" spans="3:4" ht="15" customHeight="1" x14ac:dyDescent="0.25">
      <c r="C6142" s="52" t="s">
        <v>7420</v>
      </c>
      <c r="D6142" s="55" t="s">
        <v>473</v>
      </c>
    </row>
    <row r="6143" spans="3:4" ht="15" customHeight="1" x14ac:dyDescent="0.25">
      <c r="C6143" s="52" t="s">
        <v>7421</v>
      </c>
      <c r="D6143" s="55" t="s">
        <v>473</v>
      </c>
    </row>
    <row r="6144" spans="3:4" ht="15" customHeight="1" x14ac:dyDescent="0.25">
      <c r="C6144" s="52" t="s">
        <v>7422</v>
      </c>
      <c r="D6144" s="55" t="s">
        <v>34</v>
      </c>
    </row>
    <row r="6145" spans="3:4" ht="15" customHeight="1" x14ac:dyDescent="0.25">
      <c r="C6145" s="52" t="s">
        <v>7423</v>
      </c>
      <c r="D6145" s="55" t="s">
        <v>34</v>
      </c>
    </row>
    <row r="6146" spans="3:4" ht="15" customHeight="1" x14ac:dyDescent="0.25">
      <c r="C6146" s="52" t="s">
        <v>7424</v>
      </c>
      <c r="D6146" s="55" t="s">
        <v>5234</v>
      </c>
    </row>
    <row r="6147" spans="3:4" ht="15" customHeight="1" x14ac:dyDescent="0.25">
      <c r="C6147" s="52" t="s">
        <v>7425</v>
      </c>
      <c r="D6147" s="55" t="s">
        <v>5240</v>
      </c>
    </row>
    <row r="6148" spans="3:4" ht="15" customHeight="1" x14ac:dyDescent="0.25">
      <c r="C6148" s="52" t="s">
        <v>7426</v>
      </c>
      <c r="D6148" s="55" t="s">
        <v>5310</v>
      </c>
    </row>
    <row r="6149" spans="3:4" ht="15" customHeight="1" x14ac:dyDescent="0.25">
      <c r="C6149" s="52" t="s">
        <v>7427</v>
      </c>
      <c r="D6149" s="55" t="s">
        <v>5334</v>
      </c>
    </row>
    <row r="6150" spans="3:4" ht="15" customHeight="1" x14ac:dyDescent="0.25">
      <c r="C6150" s="52" t="s">
        <v>7428</v>
      </c>
      <c r="D6150" s="55" t="s">
        <v>5346</v>
      </c>
    </row>
    <row r="6151" spans="3:4" ht="15" customHeight="1" x14ac:dyDescent="0.25">
      <c r="C6151" s="52" t="s">
        <v>7429</v>
      </c>
      <c r="D6151" s="55" t="s">
        <v>5244</v>
      </c>
    </row>
    <row r="6152" spans="3:4" ht="15" customHeight="1" x14ac:dyDescent="0.25">
      <c r="C6152" s="52" t="s">
        <v>7430</v>
      </c>
      <c r="D6152" s="55" t="s">
        <v>5306</v>
      </c>
    </row>
    <row r="6153" spans="3:4" ht="15" customHeight="1" x14ac:dyDescent="0.25">
      <c r="C6153" s="52" t="s">
        <v>7431</v>
      </c>
      <c r="D6153" s="55" t="s">
        <v>5354</v>
      </c>
    </row>
    <row r="6154" spans="3:4" ht="15" customHeight="1" x14ac:dyDescent="0.25">
      <c r="C6154" s="52" t="s">
        <v>7432</v>
      </c>
      <c r="D6154" s="55" t="s">
        <v>5314</v>
      </c>
    </row>
    <row r="6155" spans="3:4" ht="15" customHeight="1" x14ac:dyDescent="0.25">
      <c r="C6155" s="52" t="s">
        <v>7433</v>
      </c>
      <c r="D6155" s="55" t="s">
        <v>5356</v>
      </c>
    </row>
    <row r="6156" spans="3:4" ht="15" customHeight="1" x14ac:dyDescent="0.25">
      <c r="C6156" s="52" t="s">
        <v>7434</v>
      </c>
      <c r="D6156" s="55" t="s">
        <v>5415</v>
      </c>
    </row>
    <row r="6157" spans="3:4" ht="15" customHeight="1" x14ac:dyDescent="0.25">
      <c r="C6157" s="52" t="s">
        <v>7435</v>
      </c>
      <c r="D6157" s="55" t="s">
        <v>5417</v>
      </c>
    </row>
    <row r="6158" spans="3:4" ht="15" customHeight="1" x14ac:dyDescent="0.25">
      <c r="C6158" s="52" t="s">
        <v>7436</v>
      </c>
      <c r="D6158" s="55" t="s">
        <v>5268</v>
      </c>
    </row>
    <row r="6159" spans="3:4" ht="15" customHeight="1" x14ac:dyDescent="0.25">
      <c r="C6159" s="52" t="s">
        <v>7437</v>
      </c>
      <c r="D6159" s="55" t="s">
        <v>5362</v>
      </c>
    </row>
    <row r="6160" spans="3:4" ht="15" customHeight="1" x14ac:dyDescent="0.25">
      <c r="C6160" s="52" t="s">
        <v>7438</v>
      </c>
      <c r="D6160" s="55" t="s">
        <v>5553</v>
      </c>
    </row>
    <row r="6161" spans="3:4" ht="15" customHeight="1" x14ac:dyDescent="0.25">
      <c r="C6161" s="52" t="s">
        <v>7439</v>
      </c>
      <c r="D6161" s="55" t="s">
        <v>5286</v>
      </c>
    </row>
    <row r="6162" spans="3:4" ht="15" customHeight="1" x14ac:dyDescent="0.25">
      <c r="C6162" s="52" t="s">
        <v>7440</v>
      </c>
      <c r="D6162" s="55" t="s">
        <v>5939</v>
      </c>
    </row>
    <row r="6163" spans="3:4" ht="15" customHeight="1" x14ac:dyDescent="0.25">
      <c r="C6163" s="52" t="s">
        <v>7441</v>
      </c>
      <c r="D6163" s="55" t="s">
        <v>6520</v>
      </c>
    </row>
    <row r="6164" spans="3:4" ht="15" customHeight="1" x14ac:dyDescent="0.25">
      <c r="C6164" s="52" t="s">
        <v>7442</v>
      </c>
      <c r="D6164" s="55" t="s">
        <v>5431</v>
      </c>
    </row>
    <row r="6165" spans="3:4" ht="15" customHeight="1" x14ac:dyDescent="0.25">
      <c r="C6165" s="52" t="s">
        <v>7443</v>
      </c>
      <c r="D6165" s="55" t="s">
        <v>5274</v>
      </c>
    </row>
    <row r="6166" spans="3:4" ht="15" customHeight="1" x14ac:dyDescent="0.25">
      <c r="C6166" s="52" t="s">
        <v>7444</v>
      </c>
      <c r="D6166" s="55" t="s">
        <v>5276</v>
      </c>
    </row>
    <row r="6167" spans="3:4" ht="15" customHeight="1" x14ac:dyDescent="0.25">
      <c r="C6167" s="52" t="s">
        <v>7445</v>
      </c>
      <c r="D6167" s="55" t="s">
        <v>5260</v>
      </c>
    </row>
    <row r="6168" spans="3:4" ht="15" customHeight="1" x14ac:dyDescent="0.25">
      <c r="C6168" s="52" t="s">
        <v>7446</v>
      </c>
      <c r="D6168" s="55" t="s">
        <v>5438</v>
      </c>
    </row>
    <row r="6169" spans="3:4" ht="15" customHeight="1" x14ac:dyDescent="0.25">
      <c r="C6169" s="52" t="s">
        <v>7447</v>
      </c>
      <c r="D6169" s="55" t="s">
        <v>5294</v>
      </c>
    </row>
    <row r="6170" spans="3:4" ht="15" customHeight="1" x14ac:dyDescent="0.25">
      <c r="C6170" s="52" t="s">
        <v>7448</v>
      </c>
      <c r="D6170" s="55" t="s">
        <v>5441</v>
      </c>
    </row>
    <row r="6171" spans="3:4" ht="15" customHeight="1" x14ac:dyDescent="0.25">
      <c r="C6171" s="52" t="s">
        <v>7449</v>
      </c>
      <c r="D6171" s="55" t="s">
        <v>5778</v>
      </c>
    </row>
    <row r="6172" spans="3:4" ht="15" customHeight="1" x14ac:dyDescent="0.25">
      <c r="C6172" s="52" t="s">
        <v>7450</v>
      </c>
      <c r="D6172" s="55" t="s">
        <v>5270</v>
      </c>
    </row>
    <row r="6173" spans="3:4" ht="15" customHeight="1" x14ac:dyDescent="0.25">
      <c r="C6173" s="52" t="s">
        <v>7451</v>
      </c>
      <c r="D6173" s="55" t="s">
        <v>5318</v>
      </c>
    </row>
    <row r="6174" spans="3:4" ht="15" customHeight="1" x14ac:dyDescent="0.25">
      <c r="C6174" s="52" t="s">
        <v>7452</v>
      </c>
      <c r="D6174" s="55" t="s">
        <v>5226</v>
      </c>
    </row>
    <row r="6175" spans="3:4" ht="15" customHeight="1" x14ac:dyDescent="0.25">
      <c r="C6175" s="52" t="s">
        <v>7453</v>
      </c>
      <c r="D6175" s="55" t="s">
        <v>5284</v>
      </c>
    </row>
    <row r="6176" spans="3:4" ht="15" customHeight="1" x14ac:dyDescent="0.25">
      <c r="C6176" s="52" t="s">
        <v>7454</v>
      </c>
      <c r="D6176" s="55" t="s">
        <v>5254</v>
      </c>
    </row>
    <row r="6177" spans="3:4" ht="15" customHeight="1" x14ac:dyDescent="0.25">
      <c r="C6177" s="52" t="s">
        <v>7455</v>
      </c>
      <c r="D6177" s="55" t="s">
        <v>5338</v>
      </c>
    </row>
    <row r="6178" spans="3:4" ht="15" customHeight="1" x14ac:dyDescent="0.25">
      <c r="C6178" s="52" t="s">
        <v>7456</v>
      </c>
      <c r="D6178" s="55" t="s">
        <v>5450</v>
      </c>
    </row>
    <row r="6179" spans="3:4" ht="15" customHeight="1" x14ac:dyDescent="0.25">
      <c r="C6179" s="52" t="s">
        <v>7457</v>
      </c>
      <c r="D6179" s="55" t="s">
        <v>5456</v>
      </c>
    </row>
    <row r="6180" spans="3:4" ht="15" customHeight="1" x14ac:dyDescent="0.25">
      <c r="C6180" s="52" t="s">
        <v>7458</v>
      </c>
      <c r="D6180" s="55" t="s">
        <v>5328</v>
      </c>
    </row>
    <row r="6181" spans="3:4" ht="15" customHeight="1" x14ac:dyDescent="0.25">
      <c r="C6181" s="52" t="s">
        <v>7459</v>
      </c>
      <c r="D6181" s="55" t="s">
        <v>7460</v>
      </c>
    </row>
    <row r="6182" spans="3:4" ht="15" customHeight="1" x14ac:dyDescent="0.25">
      <c r="C6182" s="52" t="s">
        <v>7461</v>
      </c>
      <c r="D6182" s="55" t="s">
        <v>7462</v>
      </c>
    </row>
    <row r="6183" spans="3:4" ht="15" customHeight="1" x14ac:dyDescent="0.25">
      <c r="C6183" s="52" t="s">
        <v>7463</v>
      </c>
      <c r="D6183" s="55" t="s">
        <v>5282</v>
      </c>
    </row>
    <row r="6184" spans="3:4" ht="15" customHeight="1" x14ac:dyDescent="0.25">
      <c r="C6184" s="52" t="s">
        <v>7464</v>
      </c>
      <c r="D6184" s="55" t="s">
        <v>5577</v>
      </c>
    </row>
    <row r="6185" spans="3:4" ht="15" customHeight="1" x14ac:dyDescent="0.25">
      <c r="C6185" s="52" t="s">
        <v>7465</v>
      </c>
      <c r="D6185" s="55" t="s">
        <v>5368</v>
      </c>
    </row>
    <row r="6186" spans="3:4" ht="15" customHeight="1" x14ac:dyDescent="0.25">
      <c r="C6186" s="52" t="s">
        <v>7466</v>
      </c>
      <c r="D6186" s="55" t="s">
        <v>5464</v>
      </c>
    </row>
    <row r="6187" spans="3:4" ht="15" customHeight="1" x14ac:dyDescent="0.25">
      <c r="C6187" s="52" t="s">
        <v>7467</v>
      </c>
      <c r="D6187" s="55" t="s">
        <v>5300</v>
      </c>
    </row>
    <row r="6188" spans="3:4" ht="15" customHeight="1" x14ac:dyDescent="0.25">
      <c r="C6188" s="52" t="s">
        <v>7468</v>
      </c>
      <c r="D6188" s="55" t="s">
        <v>5687</v>
      </c>
    </row>
    <row r="6189" spans="3:4" ht="15" customHeight="1" x14ac:dyDescent="0.25">
      <c r="C6189" s="52" t="s">
        <v>7469</v>
      </c>
      <c r="D6189" s="55" t="s">
        <v>5899</v>
      </c>
    </row>
    <row r="6190" spans="3:4" ht="15" customHeight="1" x14ac:dyDescent="0.25">
      <c r="C6190" s="52" t="s">
        <v>7470</v>
      </c>
      <c r="D6190" s="55" t="s">
        <v>5468</v>
      </c>
    </row>
    <row r="6191" spans="3:4" ht="15" customHeight="1" x14ac:dyDescent="0.25">
      <c r="C6191" s="52" t="s">
        <v>7471</v>
      </c>
      <c r="D6191" s="55" t="s">
        <v>5947</v>
      </c>
    </row>
    <row r="6192" spans="3:4" ht="15" customHeight="1" x14ac:dyDescent="0.25">
      <c r="C6192" s="52" t="s">
        <v>7472</v>
      </c>
      <c r="D6192" s="55" t="s">
        <v>5470</v>
      </c>
    </row>
    <row r="6193" spans="3:4" ht="15" customHeight="1" x14ac:dyDescent="0.25">
      <c r="C6193" s="52" t="s">
        <v>7473</v>
      </c>
      <c r="D6193" s="55" t="s">
        <v>5288</v>
      </c>
    </row>
    <row r="6194" spans="3:4" ht="15" customHeight="1" x14ac:dyDescent="0.25">
      <c r="C6194" s="52" t="s">
        <v>7474</v>
      </c>
      <c r="D6194" s="55" t="s">
        <v>5695</v>
      </c>
    </row>
    <row r="6195" spans="3:4" ht="15" customHeight="1" x14ac:dyDescent="0.25">
      <c r="C6195" s="52" t="s">
        <v>7475</v>
      </c>
      <c r="D6195" s="55" t="s">
        <v>5376</v>
      </c>
    </row>
    <row r="6196" spans="3:4" ht="15" customHeight="1" x14ac:dyDescent="0.25">
      <c r="C6196" s="52" t="s">
        <v>7476</v>
      </c>
      <c r="D6196" s="55" t="s">
        <v>5230</v>
      </c>
    </row>
    <row r="6197" spans="3:4" ht="15" customHeight="1" x14ac:dyDescent="0.25">
      <c r="C6197" s="52" t="s">
        <v>7477</v>
      </c>
      <c r="D6197" s="55" t="s">
        <v>5483</v>
      </c>
    </row>
    <row r="6198" spans="3:4" ht="15" customHeight="1" x14ac:dyDescent="0.25">
      <c r="C6198" s="52" t="s">
        <v>7478</v>
      </c>
      <c r="D6198" s="55" t="s">
        <v>5266</v>
      </c>
    </row>
    <row r="6199" spans="3:4" ht="15" customHeight="1" x14ac:dyDescent="0.25">
      <c r="C6199" s="52" t="s">
        <v>7479</v>
      </c>
      <c r="D6199" s="55" t="s">
        <v>5913</v>
      </c>
    </row>
    <row r="6200" spans="3:4" ht="15" customHeight="1" x14ac:dyDescent="0.25">
      <c r="C6200" s="52" t="s">
        <v>7480</v>
      </c>
      <c r="D6200" s="55" t="s">
        <v>5302</v>
      </c>
    </row>
    <row r="6201" spans="3:4" ht="15" customHeight="1" x14ac:dyDescent="0.25">
      <c r="C6201" s="52" t="s">
        <v>7481</v>
      </c>
      <c r="D6201" s="55" t="s">
        <v>5326</v>
      </c>
    </row>
    <row r="6202" spans="3:4" ht="15" customHeight="1" x14ac:dyDescent="0.25">
      <c r="C6202" s="52" t="s">
        <v>7482</v>
      </c>
      <c r="D6202" s="55" t="s">
        <v>5250</v>
      </c>
    </row>
    <row r="6203" spans="3:4" ht="15" customHeight="1" x14ac:dyDescent="0.25">
      <c r="C6203" s="52" t="s">
        <v>7483</v>
      </c>
      <c r="D6203" s="55" t="s">
        <v>5248</v>
      </c>
    </row>
    <row r="6204" spans="3:4" ht="15" customHeight="1" x14ac:dyDescent="0.25">
      <c r="C6204" s="52" t="s">
        <v>7484</v>
      </c>
      <c r="D6204" s="55" t="s">
        <v>5292</v>
      </c>
    </row>
    <row r="6205" spans="3:4" ht="15" customHeight="1" x14ac:dyDescent="0.25">
      <c r="C6205" s="52" t="s">
        <v>7485</v>
      </c>
      <c r="D6205" s="55" t="s">
        <v>5242</v>
      </c>
    </row>
    <row r="6206" spans="3:4" ht="15" customHeight="1" x14ac:dyDescent="0.25">
      <c r="C6206" s="52" t="s">
        <v>7486</v>
      </c>
      <c r="D6206" s="55" t="s">
        <v>5232</v>
      </c>
    </row>
    <row r="6207" spans="3:4" ht="15" customHeight="1" x14ac:dyDescent="0.25">
      <c r="C6207" s="52" t="s">
        <v>7487</v>
      </c>
      <c r="D6207" s="55" t="s">
        <v>5715</v>
      </c>
    </row>
    <row r="6208" spans="3:4" ht="15" customHeight="1" x14ac:dyDescent="0.25">
      <c r="C6208" s="52" t="s">
        <v>7488</v>
      </c>
      <c r="D6208" s="55" t="s">
        <v>5252</v>
      </c>
    </row>
    <row r="6209" spans="3:4" ht="15" customHeight="1" x14ac:dyDescent="0.25">
      <c r="C6209" s="52" t="s">
        <v>7489</v>
      </c>
      <c r="D6209" s="55" t="s">
        <v>5498</v>
      </c>
    </row>
    <row r="6210" spans="3:4" ht="15" customHeight="1" x14ac:dyDescent="0.25">
      <c r="C6210" s="52" t="s">
        <v>7490</v>
      </c>
      <c r="D6210" s="55" t="s">
        <v>5342</v>
      </c>
    </row>
    <row r="6211" spans="3:4" ht="15" customHeight="1" x14ac:dyDescent="0.25">
      <c r="C6211" s="52" t="s">
        <v>7491</v>
      </c>
      <c r="D6211" s="55" t="s">
        <v>5384</v>
      </c>
    </row>
    <row r="6212" spans="3:4" ht="15" customHeight="1" x14ac:dyDescent="0.25">
      <c r="C6212" s="52" t="s">
        <v>7492</v>
      </c>
      <c r="D6212" s="55" t="s">
        <v>6573</v>
      </c>
    </row>
    <row r="6213" spans="3:4" ht="15" customHeight="1" x14ac:dyDescent="0.25">
      <c r="C6213" s="52" t="s">
        <v>7493</v>
      </c>
      <c r="D6213" s="55" t="s">
        <v>5725</v>
      </c>
    </row>
    <row r="6214" spans="3:4" ht="15" customHeight="1" x14ac:dyDescent="0.25">
      <c r="C6214" s="52" t="s">
        <v>7494</v>
      </c>
      <c r="D6214" s="55" t="s">
        <v>6869</v>
      </c>
    </row>
    <row r="6215" spans="3:4" ht="15" customHeight="1" x14ac:dyDescent="0.25">
      <c r="C6215" s="52" t="s">
        <v>7495</v>
      </c>
      <c r="D6215" s="55" t="s">
        <v>5502</v>
      </c>
    </row>
    <row r="6216" spans="3:4" ht="15" customHeight="1" x14ac:dyDescent="0.25">
      <c r="C6216" s="52" t="s">
        <v>7496</v>
      </c>
      <c r="D6216" s="55" t="s">
        <v>6047</v>
      </c>
    </row>
    <row r="6217" spans="3:4" ht="15" customHeight="1" x14ac:dyDescent="0.25">
      <c r="C6217" s="52" t="s">
        <v>7497</v>
      </c>
      <c r="D6217" s="55" t="s">
        <v>5378</v>
      </c>
    </row>
    <row r="6218" spans="3:4" ht="15" customHeight="1" x14ac:dyDescent="0.25">
      <c r="C6218" s="52" t="s">
        <v>7498</v>
      </c>
      <c r="D6218" s="55" t="s">
        <v>5388</v>
      </c>
    </row>
    <row r="6219" spans="3:4" ht="15" customHeight="1" x14ac:dyDescent="0.25">
      <c r="C6219" s="52" t="s">
        <v>7499</v>
      </c>
      <c r="D6219" s="55" t="s">
        <v>5733</v>
      </c>
    </row>
    <row r="6220" spans="3:4" ht="15" customHeight="1" x14ac:dyDescent="0.25">
      <c r="C6220" s="52" t="s">
        <v>7500</v>
      </c>
      <c r="D6220" s="55" t="s">
        <v>5509</v>
      </c>
    </row>
    <row r="6221" spans="3:4" ht="15" customHeight="1" x14ac:dyDescent="0.25">
      <c r="C6221" s="52" t="s">
        <v>7501</v>
      </c>
      <c r="D6221" s="55" t="s">
        <v>5842</v>
      </c>
    </row>
    <row r="6222" spans="3:4" ht="15" customHeight="1" x14ac:dyDescent="0.25">
      <c r="C6222" s="52" t="s">
        <v>7502</v>
      </c>
      <c r="D6222" s="55" t="s">
        <v>5616</v>
      </c>
    </row>
    <row r="6223" spans="3:4" ht="15" customHeight="1" x14ac:dyDescent="0.25">
      <c r="C6223" s="52" t="s">
        <v>7503</v>
      </c>
      <c r="D6223" s="55" t="s">
        <v>6791</v>
      </c>
    </row>
    <row r="6224" spans="3:4" ht="15" customHeight="1" x14ac:dyDescent="0.25">
      <c r="C6224" s="52" t="s">
        <v>7504</v>
      </c>
      <c r="D6224" s="55" t="s">
        <v>5332</v>
      </c>
    </row>
    <row r="6225" spans="3:4" ht="15" customHeight="1" x14ac:dyDescent="0.25">
      <c r="C6225" s="52" t="s">
        <v>7505</v>
      </c>
      <c r="D6225" s="55" t="s">
        <v>5278</v>
      </c>
    </row>
    <row r="6226" spans="3:4" ht="15" customHeight="1" x14ac:dyDescent="0.25">
      <c r="C6226" s="52" t="s">
        <v>7506</v>
      </c>
      <c r="D6226" s="55" t="s">
        <v>7507</v>
      </c>
    </row>
    <row r="6227" spans="3:4" ht="15" customHeight="1" x14ac:dyDescent="0.25">
      <c r="C6227" s="52" t="s">
        <v>7508</v>
      </c>
      <c r="D6227" s="55" t="s">
        <v>5308</v>
      </c>
    </row>
    <row r="6228" spans="3:4" ht="15" customHeight="1" x14ac:dyDescent="0.25">
      <c r="C6228" s="52" t="s">
        <v>7509</v>
      </c>
      <c r="D6228" s="55" t="s">
        <v>5517</v>
      </c>
    </row>
    <row r="6229" spans="3:4" ht="15" customHeight="1" x14ac:dyDescent="0.25">
      <c r="C6229" s="52" t="s">
        <v>7510</v>
      </c>
      <c r="D6229" s="55" t="s">
        <v>5298</v>
      </c>
    </row>
    <row r="6230" spans="3:4" ht="15" customHeight="1" x14ac:dyDescent="0.25">
      <c r="C6230" s="52" t="s">
        <v>7511</v>
      </c>
      <c r="D6230" s="55" t="s">
        <v>458</v>
      </c>
    </row>
    <row r="6231" spans="3:4" ht="15" customHeight="1" x14ac:dyDescent="0.25">
      <c r="C6231" s="52" t="s">
        <v>7512</v>
      </c>
      <c r="D6231" s="55" t="s">
        <v>458</v>
      </c>
    </row>
    <row r="6232" spans="3:4" ht="15" customHeight="1" x14ac:dyDescent="0.25">
      <c r="C6232" s="52" t="s">
        <v>7513</v>
      </c>
      <c r="D6232" s="55" t="s">
        <v>461</v>
      </c>
    </row>
    <row r="6233" spans="3:4" ht="15" customHeight="1" x14ac:dyDescent="0.25">
      <c r="C6233" s="52" t="s">
        <v>7514</v>
      </c>
      <c r="D6233" s="55" t="s">
        <v>463</v>
      </c>
    </row>
    <row r="6234" spans="3:4" ht="15" customHeight="1" x14ac:dyDescent="0.25">
      <c r="C6234" s="52" t="s">
        <v>7515</v>
      </c>
      <c r="D6234" s="55" t="s">
        <v>465</v>
      </c>
    </row>
    <row r="6235" spans="3:4" ht="15" customHeight="1" x14ac:dyDescent="0.25">
      <c r="C6235" s="52" t="s">
        <v>7516</v>
      </c>
      <c r="D6235" s="55" t="s">
        <v>467</v>
      </c>
    </row>
    <row r="6236" spans="3:4" ht="15" customHeight="1" x14ac:dyDescent="0.25">
      <c r="C6236" s="52" t="s">
        <v>7517</v>
      </c>
      <c r="D6236" s="55" t="s">
        <v>469</v>
      </c>
    </row>
    <row r="6237" spans="3:4" ht="15" customHeight="1" x14ac:dyDescent="0.25">
      <c r="C6237" s="52" t="s">
        <v>7518</v>
      </c>
      <c r="D6237" s="55" t="s">
        <v>471</v>
      </c>
    </row>
    <row r="6238" spans="3:4" ht="15" customHeight="1" x14ac:dyDescent="0.25">
      <c r="C6238" s="52" t="s">
        <v>7519</v>
      </c>
      <c r="D6238" s="55" t="s">
        <v>473</v>
      </c>
    </row>
    <row r="6239" spans="3:4" ht="15" customHeight="1" x14ac:dyDescent="0.25">
      <c r="C6239" s="52" t="s">
        <v>7520</v>
      </c>
      <c r="D6239" s="55" t="s">
        <v>473</v>
      </c>
    </row>
    <row r="6240" spans="3:4" ht="15" customHeight="1" x14ac:dyDescent="0.25">
      <c r="C6240" s="52" t="s">
        <v>7521</v>
      </c>
      <c r="D6240" s="55" t="s">
        <v>34</v>
      </c>
    </row>
    <row r="6241" spans="3:4" ht="15" customHeight="1" x14ac:dyDescent="0.25">
      <c r="C6241" s="52" t="s">
        <v>7522</v>
      </c>
      <c r="D6241" s="55" t="s">
        <v>34</v>
      </c>
    </row>
    <row r="6242" spans="3:4" ht="15" customHeight="1" x14ac:dyDescent="0.25">
      <c r="C6242" s="52" t="s">
        <v>7523</v>
      </c>
      <c r="D6242" s="55" t="s">
        <v>5234</v>
      </c>
    </row>
    <row r="6243" spans="3:4" ht="15" customHeight="1" x14ac:dyDescent="0.25">
      <c r="C6243" s="52" t="s">
        <v>7524</v>
      </c>
      <c r="D6243" s="55" t="s">
        <v>5240</v>
      </c>
    </row>
    <row r="6244" spans="3:4" ht="15" customHeight="1" x14ac:dyDescent="0.25">
      <c r="C6244" s="52" t="s">
        <v>7525</v>
      </c>
      <c r="D6244" s="55" t="s">
        <v>5310</v>
      </c>
    </row>
    <row r="6245" spans="3:4" ht="15" customHeight="1" x14ac:dyDescent="0.25">
      <c r="C6245" s="52" t="s">
        <v>7526</v>
      </c>
      <c r="D6245" s="55" t="s">
        <v>5334</v>
      </c>
    </row>
    <row r="6246" spans="3:4" ht="15" customHeight="1" x14ac:dyDescent="0.25">
      <c r="C6246" s="52" t="s">
        <v>7527</v>
      </c>
      <c r="D6246" s="55" t="s">
        <v>5346</v>
      </c>
    </row>
    <row r="6247" spans="3:4" ht="15" customHeight="1" x14ac:dyDescent="0.25">
      <c r="C6247" s="52" t="s">
        <v>7528</v>
      </c>
      <c r="D6247" s="55" t="s">
        <v>5244</v>
      </c>
    </row>
    <row r="6248" spans="3:4" ht="15" customHeight="1" x14ac:dyDescent="0.25">
      <c r="C6248" s="52" t="s">
        <v>7529</v>
      </c>
      <c r="D6248" s="55" t="s">
        <v>5306</v>
      </c>
    </row>
    <row r="6249" spans="3:4" ht="15" customHeight="1" x14ac:dyDescent="0.25">
      <c r="C6249" s="52" t="s">
        <v>7530</v>
      </c>
      <c r="D6249" s="55" t="s">
        <v>5356</v>
      </c>
    </row>
    <row r="6250" spans="3:4" ht="15" customHeight="1" x14ac:dyDescent="0.25">
      <c r="C6250" s="52" t="s">
        <v>7531</v>
      </c>
      <c r="D6250" s="55" t="s">
        <v>5312</v>
      </c>
    </row>
    <row r="6251" spans="3:4" ht="15" customHeight="1" x14ac:dyDescent="0.25">
      <c r="C6251" s="52" t="s">
        <v>7532</v>
      </c>
      <c r="D6251" s="55" t="s">
        <v>5417</v>
      </c>
    </row>
    <row r="6252" spans="3:4" ht="15" customHeight="1" x14ac:dyDescent="0.25">
      <c r="C6252" s="52" t="s">
        <v>7533</v>
      </c>
      <c r="D6252" s="55" t="s">
        <v>5268</v>
      </c>
    </row>
    <row r="6253" spans="3:4" ht="15" customHeight="1" x14ac:dyDescent="0.25">
      <c r="C6253" s="52" t="s">
        <v>7534</v>
      </c>
      <c r="D6253" s="55" t="s">
        <v>5553</v>
      </c>
    </row>
    <row r="6254" spans="3:4" ht="15" customHeight="1" x14ac:dyDescent="0.25">
      <c r="C6254" s="52" t="s">
        <v>7535</v>
      </c>
      <c r="D6254" s="55" t="s">
        <v>5990</v>
      </c>
    </row>
    <row r="6255" spans="3:4" ht="15" customHeight="1" x14ac:dyDescent="0.25">
      <c r="C6255" s="52" t="s">
        <v>7536</v>
      </c>
      <c r="D6255" s="55" t="s">
        <v>5428</v>
      </c>
    </row>
    <row r="6256" spans="3:4" ht="15" customHeight="1" x14ac:dyDescent="0.25">
      <c r="C6256" s="52" t="s">
        <v>7537</v>
      </c>
      <c r="D6256" s="55" t="s">
        <v>6520</v>
      </c>
    </row>
    <row r="6257" spans="3:4" ht="15" customHeight="1" x14ac:dyDescent="0.25">
      <c r="C6257" s="52" t="s">
        <v>7538</v>
      </c>
      <c r="D6257" s="55" t="s">
        <v>6522</v>
      </c>
    </row>
    <row r="6258" spans="3:4" ht="15" customHeight="1" x14ac:dyDescent="0.25">
      <c r="C6258" s="52" t="s">
        <v>7539</v>
      </c>
      <c r="D6258" s="55" t="s">
        <v>5771</v>
      </c>
    </row>
    <row r="6259" spans="3:4" ht="15" customHeight="1" x14ac:dyDescent="0.25">
      <c r="C6259" s="52" t="s">
        <v>7540</v>
      </c>
      <c r="D6259" s="55" t="s">
        <v>5411</v>
      </c>
    </row>
    <row r="6260" spans="3:4" ht="15" customHeight="1" x14ac:dyDescent="0.25">
      <c r="C6260" s="52" t="s">
        <v>7541</v>
      </c>
      <c r="D6260" s="55" t="s">
        <v>5276</v>
      </c>
    </row>
    <row r="6261" spans="3:4" ht="15" customHeight="1" x14ac:dyDescent="0.25">
      <c r="C6261" s="52" t="s">
        <v>7542</v>
      </c>
      <c r="D6261" s="55" t="s">
        <v>5228</v>
      </c>
    </row>
    <row r="6262" spans="3:4" ht="15" customHeight="1" x14ac:dyDescent="0.25">
      <c r="C6262" s="52" t="s">
        <v>7543</v>
      </c>
      <c r="D6262" s="55" t="s">
        <v>5438</v>
      </c>
    </row>
    <row r="6263" spans="3:4" ht="15" customHeight="1" x14ac:dyDescent="0.25">
      <c r="C6263" s="52" t="s">
        <v>7544</v>
      </c>
      <c r="D6263" s="55" t="s">
        <v>5270</v>
      </c>
    </row>
    <row r="6264" spans="3:4" ht="15" customHeight="1" x14ac:dyDescent="0.25">
      <c r="C6264" s="52" t="s">
        <v>7545</v>
      </c>
      <c r="D6264" s="55" t="s">
        <v>6533</v>
      </c>
    </row>
    <row r="6265" spans="3:4" ht="15" customHeight="1" x14ac:dyDescent="0.25">
      <c r="C6265" s="52" t="s">
        <v>7546</v>
      </c>
      <c r="D6265" s="55" t="s">
        <v>5284</v>
      </c>
    </row>
    <row r="6266" spans="3:4" ht="15" customHeight="1" x14ac:dyDescent="0.25">
      <c r="C6266" s="52" t="s">
        <v>7547</v>
      </c>
      <c r="D6266" s="55" t="s">
        <v>5338</v>
      </c>
    </row>
    <row r="6267" spans="3:4" ht="15" customHeight="1" x14ac:dyDescent="0.25">
      <c r="C6267" s="52" t="s">
        <v>7548</v>
      </c>
      <c r="D6267" s="55" t="s">
        <v>5380</v>
      </c>
    </row>
    <row r="6268" spans="3:4" ht="15" customHeight="1" x14ac:dyDescent="0.25">
      <c r="C6268" s="52" t="s">
        <v>7549</v>
      </c>
      <c r="D6268" s="55" t="s">
        <v>7460</v>
      </c>
    </row>
    <row r="6269" spans="3:4" ht="15" customHeight="1" x14ac:dyDescent="0.25">
      <c r="C6269" s="52" t="s">
        <v>7550</v>
      </c>
      <c r="D6269" s="55" t="s">
        <v>5322</v>
      </c>
    </row>
    <row r="6270" spans="3:4" ht="15" customHeight="1" x14ac:dyDescent="0.25">
      <c r="C6270" s="52" t="s">
        <v>7551</v>
      </c>
      <c r="D6270" s="55" t="s">
        <v>5577</v>
      </c>
    </row>
    <row r="6271" spans="3:4" ht="15" customHeight="1" x14ac:dyDescent="0.25">
      <c r="C6271" s="52" t="s">
        <v>7552</v>
      </c>
      <c r="D6271" s="55" t="s">
        <v>5382</v>
      </c>
    </row>
    <row r="6272" spans="3:4" ht="15" customHeight="1" x14ac:dyDescent="0.25">
      <c r="C6272" s="52" t="s">
        <v>7553</v>
      </c>
      <c r="D6272" s="55" t="s">
        <v>5350</v>
      </c>
    </row>
    <row r="6273" spans="3:4" ht="15" customHeight="1" x14ac:dyDescent="0.25">
      <c r="C6273" s="52" t="s">
        <v>7554</v>
      </c>
      <c r="D6273" s="55" t="s">
        <v>5300</v>
      </c>
    </row>
    <row r="6274" spans="3:4" ht="15" customHeight="1" x14ac:dyDescent="0.25">
      <c r="C6274" s="52" t="s">
        <v>7555</v>
      </c>
      <c r="D6274" s="55" t="s">
        <v>5687</v>
      </c>
    </row>
    <row r="6275" spans="3:4" ht="15" customHeight="1" x14ac:dyDescent="0.25">
      <c r="C6275" s="52" t="s">
        <v>7556</v>
      </c>
      <c r="D6275" s="55" t="s">
        <v>5899</v>
      </c>
    </row>
    <row r="6276" spans="3:4" ht="15" customHeight="1" x14ac:dyDescent="0.25">
      <c r="C6276" s="52" t="s">
        <v>7557</v>
      </c>
      <c r="D6276" s="55" t="s">
        <v>5296</v>
      </c>
    </row>
    <row r="6277" spans="3:4" ht="15" customHeight="1" x14ac:dyDescent="0.25">
      <c r="C6277" s="52" t="s">
        <v>7558</v>
      </c>
      <c r="D6277" s="55" t="s">
        <v>6254</v>
      </c>
    </row>
    <row r="6278" spans="3:4" ht="15" customHeight="1" x14ac:dyDescent="0.25">
      <c r="C6278" s="52" t="s">
        <v>7559</v>
      </c>
      <c r="D6278" s="55" t="s">
        <v>5468</v>
      </c>
    </row>
    <row r="6279" spans="3:4" ht="15" customHeight="1" x14ac:dyDescent="0.25">
      <c r="C6279" s="52" t="s">
        <v>7560</v>
      </c>
      <c r="D6279" s="55" t="s">
        <v>5472</v>
      </c>
    </row>
    <row r="6280" spans="3:4" ht="15" customHeight="1" x14ac:dyDescent="0.25">
      <c r="C6280" s="52" t="s">
        <v>7561</v>
      </c>
      <c r="D6280" s="55" t="s">
        <v>5288</v>
      </c>
    </row>
    <row r="6281" spans="3:4" ht="15" customHeight="1" x14ac:dyDescent="0.25">
      <c r="C6281" s="52" t="s">
        <v>7562</v>
      </c>
      <c r="D6281" s="55" t="s">
        <v>5477</v>
      </c>
    </row>
    <row r="6282" spans="3:4" ht="15" customHeight="1" x14ac:dyDescent="0.25">
      <c r="C6282" s="52" t="s">
        <v>7563</v>
      </c>
      <c r="D6282" s="55" t="s">
        <v>5230</v>
      </c>
    </row>
    <row r="6283" spans="3:4" ht="15" customHeight="1" x14ac:dyDescent="0.25">
      <c r="C6283" s="52" t="s">
        <v>7564</v>
      </c>
      <c r="D6283" s="55" t="s">
        <v>5481</v>
      </c>
    </row>
    <row r="6284" spans="3:4" ht="15" customHeight="1" x14ac:dyDescent="0.25">
      <c r="C6284" s="52" t="s">
        <v>7565</v>
      </c>
      <c r="D6284" s="55" t="s">
        <v>5483</v>
      </c>
    </row>
    <row r="6285" spans="3:4" ht="15" customHeight="1" x14ac:dyDescent="0.25">
      <c r="C6285" s="52" t="s">
        <v>7566</v>
      </c>
      <c r="D6285" s="55" t="s">
        <v>5370</v>
      </c>
    </row>
    <row r="6286" spans="3:4" ht="15" customHeight="1" x14ac:dyDescent="0.25">
      <c r="C6286" s="52" t="s">
        <v>7567</v>
      </c>
      <c r="D6286" s="55" t="s">
        <v>5913</v>
      </c>
    </row>
    <row r="6287" spans="3:4" ht="15" customHeight="1" x14ac:dyDescent="0.25">
      <c r="C6287" s="52" t="s">
        <v>7568</v>
      </c>
      <c r="D6287" s="55" t="s">
        <v>5302</v>
      </c>
    </row>
    <row r="6288" spans="3:4" ht="15" customHeight="1" x14ac:dyDescent="0.25">
      <c r="C6288" s="52" t="s">
        <v>7569</v>
      </c>
      <c r="D6288" s="55" t="s">
        <v>7570</v>
      </c>
    </row>
    <row r="6289" spans="3:4" ht="15" customHeight="1" x14ac:dyDescent="0.25">
      <c r="C6289" s="52" t="s">
        <v>7571</v>
      </c>
      <c r="D6289" s="55" t="s">
        <v>5250</v>
      </c>
    </row>
    <row r="6290" spans="3:4" ht="15" customHeight="1" x14ac:dyDescent="0.25">
      <c r="C6290" s="52" t="s">
        <v>7572</v>
      </c>
      <c r="D6290" s="55" t="s">
        <v>5324</v>
      </c>
    </row>
    <row r="6291" spans="3:4" ht="15" customHeight="1" x14ac:dyDescent="0.25">
      <c r="C6291" s="52" t="s">
        <v>7573</v>
      </c>
      <c r="D6291" s="55" t="s">
        <v>5809</v>
      </c>
    </row>
    <row r="6292" spans="3:4" ht="15" customHeight="1" x14ac:dyDescent="0.25">
      <c r="C6292" s="52" t="s">
        <v>7574</v>
      </c>
      <c r="D6292" s="55" t="s">
        <v>7575</v>
      </c>
    </row>
    <row r="6293" spans="3:4" ht="15" customHeight="1" x14ac:dyDescent="0.25">
      <c r="C6293" s="52" t="s">
        <v>7576</v>
      </c>
      <c r="D6293" s="55" t="s">
        <v>5604</v>
      </c>
    </row>
    <row r="6294" spans="3:4" ht="15" customHeight="1" x14ac:dyDescent="0.25">
      <c r="C6294" s="52" t="s">
        <v>7577</v>
      </c>
      <c r="D6294" s="55" t="s">
        <v>7578</v>
      </c>
    </row>
    <row r="6295" spans="3:4" ht="15" customHeight="1" x14ac:dyDescent="0.25">
      <c r="C6295" s="52" t="s">
        <v>7579</v>
      </c>
      <c r="D6295" s="55" t="s">
        <v>7580</v>
      </c>
    </row>
    <row r="6296" spans="3:4" ht="15" customHeight="1" x14ac:dyDescent="0.25">
      <c r="C6296" s="52" t="s">
        <v>7581</v>
      </c>
      <c r="D6296" s="55" t="s">
        <v>7582</v>
      </c>
    </row>
    <row r="6297" spans="3:4" ht="15" customHeight="1" x14ac:dyDescent="0.25">
      <c r="C6297" s="52" t="s">
        <v>7583</v>
      </c>
      <c r="D6297" s="55" t="s">
        <v>7584</v>
      </c>
    </row>
    <row r="6298" spans="3:4" ht="15" customHeight="1" x14ac:dyDescent="0.25">
      <c r="C6298" s="52" t="s">
        <v>7585</v>
      </c>
      <c r="D6298" s="55" t="s">
        <v>5256</v>
      </c>
    </row>
    <row r="6299" spans="3:4" ht="15" customHeight="1" x14ac:dyDescent="0.25">
      <c r="C6299" s="52" t="s">
        <v>7586</v>
      </c>
      <c r="D6299" s="55" t="s">
        <v>5252</v>
      </c>
    </row>
    <row r="6300" spans="3:4" ht="15" customHeight="1" x14ac:dyDescent="0.25">
      <c r="C6300" s="52" t="s">
        <v>7587</v>
      </c>
      <c r="D6300" s="55" t="s">
        <v>5342</v>
      </c>
    </row>
    <row r="6301" spans="3:4" ht="15" customHeight="1" x14ac:dyDescent="0.25">
      <c r="C6301" s="52" t="s">
        <v>7588</v>
      </c>
      <c r="D6301" s="55" t="s">
        <v>5721</v>
      </c>
    </row>
    <row r="6302" spans="3:4" ht="15" customHeight="1" x14ac:dyDescent="0.25">
      <c r="C6302" s="52" t="s">
        <v>7589</v>
      </c>
      <c r="D6302" s="55" t="s">
        <v>6171</v>
      </c>
    </row>
    <row r="6303" spans="3:4" ht="15" customHeight="1" x14ac:dyDescent="0.25">
      <c r="C6303" s="52" t="s">
        <v>7590</v>
      </c>
      <c r="D6303" s="55" t="s">
        <v>6869</v>
      </c>
    </row>
    <row r="6304" spans="3:4" ht="15" customHeight="1" x14ac:dyDescent="0.25">
      <c r="C6304" s="52" t="s">
        <v>7591</v>
      </c>
      <c r="D6304" s="55" t="s">
        <v>7373</v>
      </c>
    </row>
    <row r="6305" spans="3:4" ht="15" customHeight="1" x14ac:dyDescent="0.25">
      <c r="C6305" s="52" t="s">
        <v>7592</v>
      </c>
      <c r="D6305" s="55" t="s">
        <v>6884</v>
      </c>
    </row>
    <row r="6306" spans="3:4" ht="15" customHeight="1" x14ac:dyDescent="0.25">
      <c r="C6306" s="52" t="s">
        <v>7593</v>
      </c>
      <c r="D6306" s="55" t="s">
        <v>5378</v>
      </c>
    </row>
    <row r="6307" spans="3:4" ht="15" customHeight="1" x14ac:dyDescent="0.25">
      <c r="C6307" s="52" t="s">
        <v>7594</v>
      </c>
      <c r="D6307" s="55" t="s">
        <v>6376</v>
      </c>
    </row>
    <row r="6308" spans="3:4" ht="15" customHeight="1" x14ac:dyDescent="0.25">
      <c r="C6308" s="52" t="s">
        <v>7595</v>
      </c>
      <c r="D6308" s="55" t="s">
        <v>5366</v>
      </c>
    </row>
    <row r="6309" spans="3:4" ht="15" customHeight="1" x14ac:dyDescent="0.25">
      <c r="C6309" s="52" t="s">
        <v>7596</v>
      </c>
      <c r="D6309" s="55" t="s">
        <v>7597</v>
      </c>
    </row>
    <row r="6310" spans="3:4" ht="15" customHeight="1" x14ac:dyDescent="0.25">
      <c r="C6310" s="52" t="s">
        <v>7598</v>
      </c>
      <c r="D6310" s="55" t="s">
        <v>5837</v>
      </c>
    </row>
    <row r="6311" spans="3:4" ht="15" customHeight="1" x14ac:dyDescent="0.25">
      <c r="C6311" s="52" t="s">
        <v>7599</v>
      </c>
      <c r="D6311" s="55" t="s">
        <v>5509</v>
      </c>
    </row>
    <row r="6312" spans="3:4" ht="15" customHeight="1" x14ac:dyDescent="0.25">
      <c r="C6312" s="52" t="s">
        <v>7600</v>
      </c>
      <c r="D6312" s="55" t="s">
        <v>7601</v>
      </c>
    </row>
    <row r="6313" spans="3:4" ht="15" customHeight="1" x14ac:dyDescent="0.25">
      <c r="C6313" s="52" t="s">
        <v>7602</v>
      </c>
      <c r="D6313" s="55" t="s">
        <v>6387</v>
      </c>
    </row>
    <row r="6314" spans="3:4" ht="15" customHeight="1" x14ac:dyDescent="0.25">
      <c r="C6314" s="52" t="s">
        <v>7603</v>
      </c>
      <c r="D6314" s="55" t="s">
        <v>6066</v>
      </c>
    </row>
    <row r="6315" spans="3:4" ht="15" customHeight="1" x14ac:dyDescent="0.25">
      <c r="C6315" s="52" t="s">
        <v>7604</v>
      </c>
      <c r="D6315" s="55" t="s">
        <v>5844</v>
      </c>
    </row>
    <row r="6316" spans="3:4" ht="15" customHeight="1" x14ac:dyDescent="0.25">
      <c r="C6316" s="52" t="s">
        <v>7605</v>
      </c>
      <c r="D6316" s="55" t="s">
        <v>5847</v>
      </c>
    </row>
    <row r="6317" spans="3:4" ht="15" customHeight="1" x14ac:dyDescent="0.25">
      <c r="C6317" s="52" t="s">
        <v>7606</v>
      </c>
      <c r="D6317" s="55" t="s">
        <v>6183</v>
      </c>
    </row>
    <row r="6318" spans="3:4" ht="15" customHeight="1" x14ac:dyDescent="0.25">
      <c r="C6318" s="52" t="s">
        <v>7607</v>
      </c>
      <c r="D6318" s="55" t="s">
        <v>7394</v>
      </c>
    </row>
    <row r="6319" spans="3:4" ht="15" customHeight="1" x14ac:dyDescent="0.25">
      <c r="C6319" s="52" t="s">
        <v>7608</v>
      </c>
      <c r="D6319" s="55" t="s">
        <v>7609</v>
      </c>
    </row>
    <row r="6320" spans="3:4" ht="15" customHeight="1" x14ac:dyDescent="0.25">
      <c r="C6320" s="52" t="s">
        <v>7610</v>
      </c>
      <c r="D6320" s="55" t="s">
        <v>7611</v>
      </c>
    </row>
    <row r="6321" spans="3:4" ht="15" customHeight="1" x14ac:dyDescent="0.25">
      <c r="C6321" s="52" t="s">
        <v>7612</v>
      </c>
      <c r="D6321" s="55" t="s">
        <v>7613</v>
      </c>
    </row>
    <row r="6322" spans="3:4" ht="15" customHeight="1" x14ac:dyDescent="0.25">
      <c r="C6322" s="52" t="s">
        <v>7614</v>
      </c>
      <c r="D6322" s="55" t="s">
        <v>5278</v>
      </c>
    </row>
    <row r="6323" spans="3:4" ht="15" customHeight="1" x14ac:dyDescent="0.25">
      <c r="C6323" s="52" t="s">
        <v>7615</v>
      </c>
      <c r="D6323" s="55" t="s">
        <v>5308</v>
      </c>
    </row>
    <row r="6324" spans="3:4" ht="15" customHeight="1" x14ac:dyDescent="0.25">
      <c r="C6324" s="52" t="s">
        <v>7616</v>
      </c>
      <c r="D6324" s="55" t="s">
        <v>5358</v>
      </c>
    </row>
    <row r="6325" spans="3:4" ht="15" customHeight="1" x14ac:dyDescent="0.25">
      <c r="C6325" s="52" t="s">
        <v>7617</v>
      </c>
      <c r="D6325" s="55" t="s">
        <v>5517</v>
      </c>
    </row>
    <row r="6326" spans="3:4" ht="15" customHeight="1" x14ac:dyDescent="0.25">
      <c r="C6326" s="52" t="s">
        <v>7618</v>
      </c>
      <c r="D6326" s="55" t="s">
        <v>458</v>
      </c>
    </row>
    <row r="6327" spans="3:4" ht="15" customHeight="1" x14ac:dyDescent="0.25">
      <c r="C6327" s="52" t="s">
        <v>7619</v>
      </c>
      <c r="D6327" s="55" t="s">
        <v>458</v>
      </c>
    </row>
    <row r="6328" spans="3:4" ht="15" customHeight="1" x14ac:dyDescent="0.25">
      <c r="C6328" s="52" t="s">
        <v>7620</v>
      </c>
      <c r="D6328" s="55" t="s">
        <v>461</v>
      </c>
    </row>
    <row r="6329" spans="3:4" ht="15" customHeight="1" x14ac:dyDescent="0.25">
      <c r="C6329" s="52" t="s">
        <v>7621</v>
      </c>
      <c r="D6329" s="55" t="s">
        <v>463</v>
      </c>
    </row>
    <row r="6330" spans="3:4" ht="15" customHeight="1" x14ac:dyDescent="0.25">
      <c r="C6330" s="52" t="s">
        <v>7622</v>
      </c>
      <c r="D6330" s="55" t="s">
        <v>465</v>
      </c>
    </row>
    <row r="6331" spans="3:4" ht="15" customHeight="1" x14ac:dyDescent="0.25">
      <c r="C6331" s="52" t="s">
        <v>7623</v>
      </c>
      <c r="D6331" s="55" t="s">
        <v>467</v>
      </c>
    </row>
    <row r="6332" spans="3:4" ht="15" customHeight="1" x14ac:dyDescent="0.25">
      <c r="C6332" s="52" t="s">
        <v>7624</v>
      </c>
      <c r="D6332" s="55" t="s">
        <v>469</v>
      </c>
    </row>
    <row r="6333" spans="3:4" ht="15" customHeight="1" x14ac:dyDescent="0.25">
      <c r="C6333" s="52" t="s">
        <v>7625</v>
      </c>
      <c r="D6333" s="55" t="s">
        <v>471</v>
      </c>
    </row>
    <row r="6334" spans="3:4" ht="15" customHeight="1" x14ac:dyDescent="0.25">
      <c r="C6334" s="52" t="s">
        <v>7626</v>
      </c>
      <c r="D6334" s="55" t="s">
        <v>473</v>
      </c>
    </row>
    <row r="6335" spans="3:4" ht="15" customHeight="1" x14ac:dyDescent="0.25">
      <c r="C6335" s="52" t="s">
        <v>7627</v>
      </c>
      <c r="D6335" s="55" t="s">
        <v>473</v>
      </c>
    </row>
    <row r="6336" spans="3:4" ht="15" customHeight="1" x14ac:dyDescent="0.25">
      <c r="C6336" s="52" t="s">
        <v>7628</v>
      </c>
      <c r="D6336" s="55" t="s">
        <v>34</v>
      </c>
    </row>
    <row r="6337" spans="3:4" ht="15" customHeight="1" x14ac:dyDescent="0.25">
      <c r="C6337" s="52" t="s">
        <v>7629</v>
      </c>
      <c r="D6337" s="55" t="s">
        <v>34</v>
      </c>
    </row>
    <row r="6338" spans="3:4" ht="15" customHeight="1" x14ac:dyDescent="0.25">
      <c r="C6338" s="52" t="s">
        <v>7630</v>
      </c>
      <c r="D6338" s="55" t="s">
        <v>7631</v>
      </c>
    </row>
    <row r="6339" spans="3:4" ht="15" customHeight="1" x14ac:dyDescent="0.25">
      <c r="C6339" s="52" t="s">
        <v>7632</v>
      </c>
      <c r="D6339" s="55" t="s">
        <v>7633</v>
      </c>
    </row>
    <row r="6340" spans="3:4" ht="15" customHeight="1" x14ac:dyDescent="0.25">
      <c r="C6340" s="52" t="s">
        <v>7634</v>
      </c>
      <c r="D6340" s="55" t="s">
        <v>7635</v>
      </c>
    </row>
    <row r="6341" spans="3:4" ht="15" customHeight="1" x14ac:dyDescent="0.25">
      <c r="C6341" s="52" t="s">
        <v>7636</v>
      </c>
      <c r="D6341" s="55" t="s">
        <v>7637</v>
      </c>
    </row>
    <row r="6342" spans="3:4" ht="15" customHeight="1" x14ac:dyDescent="0.25">
      <c r="C6342" s="52" t="s">
        <v>7638</v>
      </c>
      <c r="D6342" s="55" t="s">
        <v>7639</v>
      </c>
    </row>
    <row r="6343" spans="3:4" ht="15" customHeight="1" x14ac:dyDescent="0.25">
      <c r="C6343" s="52" t="s">
        <v>7640</v>
      </c>
      <c r="D6343" s="55" t="s">
        <v>7641</v>
      </c>
    </row>
    <row r="6344" spans="3:4" ht="15" customHeight="1" x14ac:dyDescent="0.25">
      <c r="C6344" s="52" t="s">
        <v>7642</v>
      </c>
      <c r="D6344" s="55" t="s">
        <v>7643</v>
      </c>
    </row>
    <row r="6345" spans="3:4" ht="15" customHeight="1" x14ac:dyDescent="0.25">
      <c r="C6345" s="52" t="s">
        <v>7644</v>
      </c>
      <c r="D6345" s="55" t="s">
        <v>7645</v>
      </c>
    </row>
    <row r="6346" spans="3:4" ht="15" customHeight="1" x14ac:dyDescent="0.25">
      <c r="C6346" s="52" t="s">
        <v>7646</v>
      </c>
      <c r="D6346" s="55" t="s">
        <v>7647</v>
      </c>
    </row>
    <row r="6347" spans="3:4" ht="15" customHeight="1" x14ac:dyDescent="0.25">
      <c r="C6347" s="52" t="s">
        <v>7648</v>
      </c>
      <c r="D6347" s="55" t="s">
        <v>7649</v>
      </c>
    </row>
    <row r="6348" spans="3:4" ht="15" customHeight="1" x14ac:dyDescent="0.25">
      <c r="C6348" s="52" t="s">
        <v>7650</v>
      </c>
      <c r="D6348" s="55" t="s">
        <v>7651</v>
      </c>
    </row>
    <row r="6349" spans="3:4" ht="15" customHeight="1" x14ac:dyDescent="0.25">
      <c r="C6349" s="52" t="s">
        <v>7652</v>
      </c>
      <c r="D6349" s="55" t="s">
        <v>7653</v>
      </c>
    </row>
    <row r="6350" spans="3:4" ht="15" customHeight="1" x14ac:dyDescent="0.25">
      <c r="C6350" s="52" t="s">
        <v>7654</v>
      </c>
      <c r="D6350" s="55" t="s">
        <v>7655</v>
      </c>
    </row>
    <row r="6351" spans="3:4" ht="15" customHeight="1" x14ac:dyDescent="0.25">
      <c r="C6351" s="52" t="s">
        <v>7656</v>
      </c>
      <c r="D6351" s="55" t="s">
        <v>7657</v>
      </c>
    </row>
    <row r="6352" spans="3:4" ht="15" customHeight="1" x14ac:dyDescent="0.25">
      <c r="C6352" s="52" t="s">
        <v>7658</v>
      </c>
      <c r="D6352" s="55" t="s">
        <v>7659</v>
      </c>
    </row>
    <row r="6353" spans="3:4" ht="15" customHeight="1" x14ac:dyDescent="0.25">
      <c r="C6353" s="52" t="s">
        <v>7660</v>
      </c>
      <c r="D6353" s="55" t="s">
        <v>7661</v>
      </c>
    </row>
    <row r="6354" spans="3:4" ht="15" customHeight="1" x14ac:dyDescent="0.25">
      <c r="C6354" s="52" t="s">
        <v>7662</v>
      </c>
      <c r="D6354" s="55" t="s">
        <v>7663</v>
      </c>
    </row>
    <row r="6355" spans="3:4" ht="15" customHeight="1" x14ac:dyDescent="0.25">
      <c r="C6355" s="52" t="s">
        <v>7664</v>
      </c>
      <c r="D6355" s="55" t="s">
        <v>7665</v>
      </c>
    </row>
    <row r="6356" spans="3:4" ht="15" customHeight="1" x14ac:dyDescent="0.25">
      <c r="C6356" s="52" t="s">
        <v>7666</v>
      </c>
      <c r="D6356" s="55" t="s">
        <v>7667</v>
      </c>
    </row>
    <row r="6357" spans="3:4" ht="15" customHeight="1" x14ac:dyDescent="0.25">
      <c r="C6357" s="52" t="s">
        <v>7668</v>
      </c>
      <c r="D6357" s="55" t="s">
        <v>7669</v>
      </c>
    </row>
    <row r="6358" spans="3:4" ht="15" customHeight="1" x14ac:dyDescent="0.25">
      <c r="C6358" s="52" t="s">
        <v>7670</v>
      </c>
      <c r="D6358" s="55" t="s">
        <v>7671</v>
      </c>
    </row>
    <row r="6359" spans="3:4" ht="15" customHeight="1" x14ac:dyDescent="0.25">
      <c r="C6359" s="52" t="s">
        <v>7672</v>
      </c>
      <c r="D6359" s="55" t="s">
        <v>7673</v>
      </c>
    </row>
    <row r="6360" spans="3:4" ht="15" customHeight="1" x14ac:dyDescent="0.25">
      <c r="C6360" s="52" t="s">
        <v>7674</v>
      </c>
      <c r="D6360" s="55" t="s">
        <v>7675</v>
      </c>
    </row>
    <row r="6361" spans="3:4" ht="15" customHeight="1" x14ac:dyDescent="0.25">
      <c r="C6361" s="52" t="s">
        <v>7676</v>
      </c>
      <c r="D6361" s="55" t="s">
        <v>7677</v>
      </c>
    </row>
    <row r="6362" spans="3:4" ht="15" customHeight="1" x14ac:dyDescent="0.25">
      <c r="C6362" s="52" t="s">
        <v>7678</v>
      </c>
      <c r="D6362" s="55" t="s">
        <v>7679</v>
      </c>
    </row>
    <row r="6363" spans="3:4" ht="15" customHeight="1" x14ac:dyDescent="0.25">
      <c r="C6363" s="52" t="s">
        <v>7680</v>
      </c>
      <c r="D6363" s="55" t="s">
        <v>7681</v>
      </c>
    </row>
    <row r="6364" spans="3:4" ht="15" customHeight="1" x14ac:dyDescent="0.25">
      <c r="C6364" s="52" t="s">
        <v>7682</v>
      </c>
      <c r="D6364" s="55" t="s">
        <v>7683</v>
      </c>
    </row>
    <row r="6365" spans="3:4" ht="15" customHeight="1" x14ac:dyDescent="0.25">
      <c r="C6365" s="52" t="s">
        <v>7684</v>
      </c>
      <c r="D6365" s="55" t="s">
        <v>7685</v>
      </c>
    </row>
    <row r="6366" spans="3:4" ht="15" customHeight="1" x14ac:dyDescent="0.25">
      <c r="C6366" s="52" t="s">
        <v>7686</v>
      </c>
      <c r="D6366" s="55" t="s">
        <v>7687</v>
      </c>
    </row>
    <row r="6367" spans="3:4" ht="15" customHeight="1" x14ac:dyDescent="0.25">
      <c r="C6367" s="52" t="s">
        <v>7688</v>
      </c>
      <c r="D6367" s="55" t="s">
        <v>7689</v>
      </c>
    </row>
    <row r="6368" spans="3:4" ht="15" customHeight="1" x14ac:dyDescent="0.25">
      <c r="C6368" s="52" t="s">
        <v>7690</v>
      </c>
      <c r="D6368" s="55" t="s">
        <v>7691</v>
      </c>
    </row>
    <row r="6369" spans="3:4" ht="15" customHeight="1" x14ac:dyDescent="0.25">
      <c r="C6369" s="52" t="s">
        <v>7692</v>
      </c>
      <c r="D6369" s="55" t="s">
        <v>7693</v>
      </c>
    </row>
    <row r="6370" spans="3:4" ht="15" customHeight="1" x14ac:dyDescent="0.25">
      <c r="C6370" s="52" t="s">
        <v>7694</v>
      </c>
      <c r="D6370" s="55" t="s">
        <v>7695</v>
      </c>
    </row>
    <row r="6371" spans="3:4" ht="15" customHeight="1" x14ac:dyDescent="0.25">
      <c r="C6371" s="52" t="s">
        <v>7696</v>
      </c>
      <c r="D6371" s="55" t="s">
        <v>7697</v>
      </c>
    </row>
    <row r="6372" spans="3:4" ht="15" customHeight="1" x14ac:dyDescent="0.25">
      <c r="C6372" s="52" t="s">
        <v>7698</v>
      </c>
      <c r="D6372" s="55" t="s">
        <v>7699</v>
      </c>
    </row>
    <row r="6373" spans="3:4" ht="15" customHeight="1" x14ac:dyDescent="0.25">
      <c r="C6373" s="52" t="s">
        <v>7700</v>
      </c>
      <c r="D6373" s="55" t="s">
        <v>7701</v>
      </c>
    </row>
    <row r="6374" spans="3:4" ht="15" customHeight="1" x14ac:dyDescent="0.25">
      <c r="C6374" s="52" t="s">
        <v>7702</v>
      </c>
      <c r="D6374" s="55" t="s">
        <v>7703</v>
      </c>
    </row>
    <row r="6375" spans="3:4" ht="15" customHeight="1" x14ac:dyDescent="0.25">
      <c r="C6375" s="52" t="s">
        <v>7704</v>
      </c>
      <c r="D6375" s="55" t="s">
        <v>7705</v>
      </c>
    </row>
    <row r="6376" spans="3:4" ht="15" customHeight="1" x14ac:dyDescent="0.25">
      <c r="C6376" s="52" t="s">
        <v>7706</v>
      </c>
      <c r="D6376" s="55" t="s">
        <v>7707</v>
      </c>
    </row>
    <row r="6377" spans="3:4" ht="15" customHeight="1" x14ac:dyDescent="0.25">
      <c r="C6377" s="52" t="s">
        <v>7708</v>
      </c>
      <c r="D6377" s="55" t="s">
        <v>7709</v>
      </c>
    </row>
    <row r="6378" spans="3:4" ht="15" customHeight="1" x14ac:dyDescent="0.25">
      <c r="C6378" s="52" t="s">
        <v>7710</v>
      </c>
      <c r="D6378" s="55" t="s">
        <v>7711</v>
      </c>
    </row>
    <row r="6379" spans="3:4" ht="15" customHeight="1" x14ac:dyDescent="0.25">
      <c r="C6379" s="52" t="s">
        <v>7712</v>
      </c>
      <c r="D6379" s="55" t="s">
        <v>7713</v>
      </c>
    </row>
    <row r="6380" spans="3:4" ht="15" customHeight="1" x14ac:dyDescent="0.25">
      <c r="C6380" s="52" t="s">
        <v>7714</v>
      </c>
      <c r="D6380" s="55" t="s">
        <v>7715</v>
      </c>
    </row>
    <row r="6381" spans="3:4" ht="15" customHeight="1" x14ac:dyDescent="0.25">
      <c r="C6381" s="52" t="s">
        <v>7716</v>
      </c>
      <c r="D6381" s="55" t="s">
        <v>7717</v>
      </c>
    </row>
    <row r="6382" spans="3:4" ht="15" customHeight="1" x14ac:dyDescent="0.25">
      <c r="C6382" s="52" t="s">
        <v>7718</v>
      </c>
      <c r="D6382" s="55" t="s">
        <v>7719</v>
      </c>
    </row>
    <row r="6383" spans="3:4" ht="15" customHeight="1" x14ac:dyDescent="0.25">
      <c r="C6383" s="52" t="s">
        <v>7720</v>
      </c>
      <c r="D6383" s="55" t="s">
        <v>7721</v>
      </c>
    </row>
    <row r="6384" spans="3:4" ht="15" customHeight="1" x14ac:dyDescent="0.25">
      <c r="C6384" s="52" t="s">
        <v>7722</v>
      </c>
      <c r="D6384" s="55" t="s">
        <v>7723</v>
      </c>
    </row>
    <row r="6385" spans="3:4" ht="15" customHeight="1" x14ac:dyDescent="0.25">
      <c r="C6385" s="52" t="s">
        <v>7724</v>
      </c>
      <c r="D6385" s="55" t="s">
        <v>7725</v>
      </c>
    </row>
    <row r="6386" spans="3:4" ht="15" customHeight="1" x14ac:dyDescent="0.25">
      <c r="C6386" s="52" t="s">
        <v>7726</v>
      </c>
      <c r="D6386" s="55" t="s">
        <v>7727</v>
      </c>
    </row>
    <row r="6387" spans="3:4" ht="15" customHeight="1" x14ac:dyDescent="0.25">
      <c r="C6387" s="52" t="s">
        <v>7728</v>
      </c>
      <c r="D6387" s="55" t="s">
        <v>7729</v>
      </c>
    </row>
    <row r="6388" spans="3:4" ht="15" customHeight="1" x14ac:dyDescent="0.25">
      <c r="C6388" s="52" t="s">
        <v>7730</v>
      </c>
      <c r="D6388" s="55" t="s">
        <v>7731</v>
      </c>
    </row>
    <row r="6389" spans="3:4" ht="15" customHeight="1" x14ac:dyDescent="0.25">
      <c r="C6389" s="52" t="s">
        <v>7732</v>
      </c>
      <c r="D6389" s="55" t="s">
        <v>7733</v>
      </c>
    </row>
    <row r="6390" spans="3:4" ht="15" customHeight="1" x14ac:dyDescent="0.25">
      <c r="C6390" s="52" t="s">
        <v>7734</v>
      </c>
      <c r="D6390" s="55" t="s">
        <v>7735</v>
      </c>
    </row>
    <row r="6391" spans="3:4" ht="15" customHeight="1" x14ac:dyDescent="0.25">
      <c r="C6391" s="52" t="s">
        <v>7736</v>
      </c>
      <c r="D6391" s="55" t="s">
        <v>7737</v>
      </c>
    </row>
    <row r="6392" spans="3:4" ht="15" customHeight="1" x14ac:dyDescent="0.25">
      <c r="C6392" s="52" t="s">
        <v>7738</v>
      </c>
      <c r="D6392" s="55" t="s">
        <v>7739</v>
      </c>
    </row>
    <row r="6393" spans="3:4" ht="15" customHeight="1" x14ac:dyDescent="0.25">
      <c r="C6393" s="52" t="s">
        <v>7740</v>
      </c>
      <c r="D6393" s="55" t="s">
        <v>7741</v>
      </c>
    </row>
    <row r="6394" spans="3:4" ht="15" customHeight="1" x14ac:dyDescent="0.25">
      <c r="C6394" s="52" t="s">
        <v>7742</v>
      </c>
      <c r="D6394" s="55" t="s">
        <v>7743</v>
      </c>
    </row>
    <row r="6395" spans="3:4" ht="15" customHeight="1" x14ac:dyDescent="0.25">
      <c r="C6395" s="52" t="s">
        <v>7744</v>
      </c>
      <c r="D6395" s="55" t="s">
        <v>7745</v>
      </c>
    </row>
    <row r="6396" spans="3:4" ht="15" customHeight="1" x14ac:dyDescent="0.25">
      <c r="C6396" s="52" t="s">
        <v>7746</v>
      </c>
      <c r="D6396" s="55" t="s">
        <v>7747</v>
      </c>
    </row>
    <row r="6397" spans="3:4" ht="15" customHeight="1" x14ac:dyDescent="0.25">
      <c r="C6397" s="52" t="s">
        <v>7748</v>
      </c>
      <c r="D6397" s="55" t="s">
        <v>7749</v>
      </c>
    </row>
    <row r="6398" spans="3:4" ht="15" customHeight="1" x14ac:dyDescent="0.25">
      <c r="C6398" s="52" t="s">
        <v>7750</v>
      </c>
      <c r="D6398" s="55" t="s">
        <v>7751</v>
      </c>
    </row>
    <row r="6399" spans="3:4" ht="15" customHeight="1" x14ac:dyDescent="0.25">
      <c r="C6399" s="52" t="s">
        <v>7752</v>
      </c>
      <c r="D6399" s="55" t="s">
        <v>7753</v>
      </c>
    </row>
    <row r="6400" spans="3:4" ht="15" customHeight="1" x14ac:dyDescent="0.25">
      <c r="C6400" s="52" t="s">
        <v>7754</v>
      </c>
      <c r="D6400" s="55" t="s">
        <v>7755</v>
      </c>
    </row>
    <row r="6401" spans="3:4" ht="15" customHeight="1" x14ac:dyDescent="0.25">
      <c r="C6401" s="52" t="s">
        <v>7756</v>
      </c>
      <c r="D6401" s="55" t="s">
        <v>7757</v>
      </c>
    </row>
    <row r="6402" spans="3:4" ht="15" customHeight="1" x14ac:dyDescent="0.25">
      <c r="C6402" s="52" t="s">
        <v>7758</v>
      </c>
      <c r="D6402" s="55" t="s">
        <v>7759</v>
      </c>
    </row>
    <row r="6403" spans="3:4" ht="15" customHeight="1" x14ac:dyDescent="0.25">
      <c r="C6403" s="52" t="s">
        <v>7760</v>
      </c>
      <c r="D6403" s="55" t="s">
        <v>7761</v>
      </c>
    </row>
    <row r="6404" spans="3:4" ht="15" customHeight="1" x14ac:dyDescent="0.25">
      <c r="C6404" s="52" t="s">
        <v>7762</v>
      </c>
      <c r="D6404" s="55" t="s">
        <v>7763</v>
      </c>
    </row>
    <row r="6405" spans="3:4" ht="15" customHeight="1" x14ac:dyDescent="0.25">
      <c r="C6405" s="52" t="s">
        <v>7764</v>
      </c>
      <c r="D6405" s="55" t="s">
        <v>7765</v>
      </c>
    </row>
    <row r="6406" spans="3:4" ht="15" customHeight="1" x14ac:dyDescent="0.25">
      <c r="C6406" s="52" t="s">
        <v>7766</v>
      </c>
      <c r="D6406" s="55" t="s">
        <v>7767</v>
      </c>
    </row>
    <row r="6407" spans="3:4" ht="15" customHeight="1" x14ac:dyDescent="0.25">
      <c r="C6407" s="52" t="s">
        <v>7768</v>
      </c>
      <c r="D6407" s="55" t="s">
        <v>7769</v>
      </c>
    </row>
    <row r="6408" spans="3:4" ht="15" customHeight="1" x14ac:dyDescent="0.25">
      <c r="C6408" s="52" t="s">
        <v>7770</v>
      </c>
      <c r="D6408" s="55" t="s">
        <v>7771</v>
      </c>
    </row>
    <row r="6409" spans="3:4" ht="15" customHeight="1" x14ac:dyDescent="0.25">
      <c r="C6409" s="52" t="s">
        <v>7772</v>
      </c>
      <c r="D6409" s="55" t="s">
        <v>7773</v>
      </c>
    </row>
    <row r="6410" spans="3:4" ht="15" customHeight="1" x14ac:dyDescent="0.25">
      <c r="C6410" s="52" t="s">
        <v>7774</v>
      </c>
      <c r="D6410" s="55" t="s">
        <v>7775</v>
      </c>
    </row>
    <row r="6411" spans="3:4" ht="15" customHeight="1" x14ac:dyDescent="0.25">
      <c r="C6411" s="52" t="s">
        <v>7776</v>
      </c>
      <c r="D6411" s="55" t="s">
        <v>7777</v>
      </c>
    </row>
    <row r="6412" spans="3:4" ht="15" customHeight="1" x14ac:dyDescent="0.25">
      <c r="C6412" s="52" t="s">
        <v>7778</v>
      </c>
      <c r="D6412" s="55" t="s">
        <v>7779</v>
      </c>
    </row>
    <row r="6413" spans="3:4" ht="15" customHeight="1" x14ac:dyDescent="0.25">
      <c r="C6413" s="52" t="s">
        <v>7780</v>
      </c>
      <c r="D6413" s="55" t="s">
        <v>7781</v>
      </c>
    </row>
    <row r="6414" spans="3:4" ht="15" customHeight="1" x14ac:dyDescent="0.25">
      <c r="C6414" s="52" t="s">
        <v>7782</v>
      </c>
      <c r="D6414" s="55" t="s">
        <v>7783</v>
      </c>
    </row>
    <row r="6415" spans="3:4" ht="15" customHeight="1" x14ac:dyDescent="0.25">
      <c r="C6415" s="52" t="s">
        <v>7784</v>
      </c>
      <c r="D6415" s="55" t="s">
        <v>7785</v>
      </c>
    </row>
    <row r="6416" spans="3:4" ht="15" customHeight="1" x14ac:dyDescent="0.25">
      <c r="C6416" s="52" t="s">
        <v>7786</v>
      </c>
      <c r="D6416" s="55" t="s">
        <v>7787</v>
      </c>
    </row>
    <row r="6417" spans="3:4" ht="15" customHeight="1" x14ac:dyDescent="0.25">
      <c r="C6417" s="52" t="s">
        <v>7788</v>
      </c>
      <c r="D6417" s="55" t="s">
        <v>7789</v>
      </c>
    </row>
    <row r="6418" spans="3:4" ht="15" customHeight="1" x14ac:dyDescent="0.25">
      <c r="C6418" s="52" t="s">
        <v>7790</v>
      </c>
      <c r="D6418" s="55" t="s">
        <v>7791</v>
      </c>
    </row>
    <row r="6419" spans="3:4" ht="15" customHeight="1" x14ac:dyDescent="0.25">
      <c r="C6419" s="52" t="s">
        <v>7792</v>
      </c>
      <c r="D6419" s="55" t="s">
        <v>7793</v>
      </c>
    </row>
    <row r="6420" spans="3:4" ht="15" customHeight="1" x14ac:dyDescent="0.25">
      <c r="C6420" s="52" t="s">
        <v>7794</v>
      </c>
      <c r="D6420" s="55" t="s">
        <v>7795</v>
      </c>
    </row>
    <row r="6421" spans="3:4" ht="15" customHeight="1" x14ac:dyDescent="0.25">
      <c r="C6421" s="52" t="s">
        <v>7796</v>
      </c>
      <c r="D6421" s="55" t="s">
        <v>7797</v>
      </c>
    </row>
    <row r="6422" spans="3:4" ht="15" customHeight="1" x14ac:dyDescent="0.25">
      <c r="C6422" s="52" t="s">
        <v>7798</v>
      </c>
      <c r="D6422" s="55" t="s">
        <v>458</v>
      </c>
    </row>
    <row r="6423" spans="3:4" ht="15" customHeight="1" x14ac:dyDescent="0.25">
      <c r="C6423" s="52" t="s">
        <v>7799</v>
      </c>
      <c r="D6423" s="55" t="s">
        <v>458</v>
      </c>
    </row>
    <row r="6424" spans="3:4" ht="15" customHeight="1" x14ac:dyDescent="0.25">
      <c r="C6424" s="52" t="s">
        <v>7800</v>
      </c>
      <c r="D6424" s="55" t="s">
        <v>461</v>
      </c>
    </row>
    <row r="6425" spans="3:4" ht="15" customHeight="1" x14ac:dyDescent="0.25">
      <c r="C6425" s="52" t="s">
        <v>7801</v>
      </c>
      <c r="D6425" s="55" t="s">
        <v>463</v>
      </c>
    </row>
    <row r="6426" spans="3:4" ht="15" customHeight="1" x14ac:dyDescent="0.25">
      <c r="C6426" s="52" t="s">
        <v>7802</v>
      </c>
      <c r="D6426" s="55" t="s">
        <v>465</v>
      </c>
    </row>
    <row r="6427" spans="3:4" ht="15" customHeight="1" x14ac:dyDescent="0.25">
      <c r="C6427" s="52" t="s">
        <v>7803</v>
      </c>
      <c r="D6427" s="55" t="s">
        <v>467</v>
      </c>
    </row>
    <row r="6428" spans="3:4" ht="15" customHeight="1" x14ac:dyDescent="0.25">
      <c r="C6428" s="52" t="s">
        <v>7804</v>
      </c>
      <c r="D6428" s="55" t="s">
        <v>469</v>
      </c>
    </row>
    <row r="6429" spans="3:4" ht="15" customHeight="1" x14ac:dyDescent="0.25">
      <c r="C6429" s="52" t="s">
        <v>7805</v>
      </c>
      <c r="D6429" s="55" t="s">
        <v>471</v>
      </c>
    </row>
    <row r="6430" spans="3:4" ht="15" customHeight="1" x14ac:dyDescent="0.25">
      <c r="C6430" s="52" t="s">
        <v>7806</v>
      </c>
      <c r="D6430" s="55" t="s">
        <v>473</v>
      </c>
    </row>
    <row r="6431" spans="3:4" ht="15" customHeight="1" x14ac:dyDescent="0.25">
      <c r="C6431" s="52" t="s">
        <v>7807</v>
      </c>
      <c r="D6431" s="55" t="s">
        <v>473</v>
      </c>
    </row>
    <row r="6432" spans="3:4" ht="15" customHeight="1" x14ac:dyDescent="0.25">
      <c r="C6432" s="52" t="s">
        <v>7808</v>
      </c>
      <c r="D6432" s="55" t="s">
        <v>34</v>
      </c>
    </row>
    <row r="6433" spans="3:4" ht="15" customHeight="1" x14ac:dyDescent="0.25">
      <c r="C6433" s="52" t="s">
        <v>7809</v>
      </c>
      <c r="D6433" s="55" t="s">
        <v>34</v>
      </c>
    </row>
    <row r="6434" spans="3:4" ht="15" customHeight="1" x14ac:dyDescent="0.25">
      <c r="C6434" s="52" t="s">
        <v>7810</v>
      </c>
      <c r="D6434" s="55" t="s">
        <v>7631</v>
      </c>
    </row>
    <row r="6435" spans="3:4" ht="15" customHeight="1" x14ac:dyDescent="0.25">
      <c r="C6435" s="52" t="s">
        <v>7811</v>
      </c>
      <c r="D6435" s="55" t="s">
        <v>7633</v>
      </c>
    </row>
    <row r="6436" spans="3:4" ht="15" customHeight="1" x14ac:dyDescent="0.25">
      <c r="C6436" s="52" t="s">
        <v>7812</v>
      </c>
      <c r="D6436" s="55" t="s">
        <v>7635</v>
      </c>
    </row>
    <row r="6437" spans="3:4" ht="15" customHeight="1" x14ac:dyDescent="0.25">
      <c r="C6437" s="52" t="s">
        <v>7813</v>
      </c>
      <c r="D6437" s="55" t="s">
        <v>7814</v>
      </c>
    </row>
    <row r="6438" spans="3:4" ht="15" customHeight="1" x14ac:dyDescent="0.25">
      <c r="C6438" s="52" t="s">
        <v>7815</v>
      </c>
      <c r="D6438" s="55" t="s">
        <v>7637</v>
      </c>
    </row>
    <row r="6439" spans="3:4" ht="15" customHeight="1" x14ac:dyDescent="0.25">
      <c r="C6439" s="52" t="s">
        <v>7816</v>
      </c>
      <c r="D6439" s="55" t="s">
        <v>7641</v>
      </c>
    </row>
    <row r="6440" spans="3:4" ht="15" customHeight="1" x14ac:dyDescent="0.25">
      <c r="C6440" s="52" t="s">
        <v>7817</v>
      </c>
      <c r="D6440" s="55" t="s">
        <v>7645</v>
      </c>
    </row>
    <row r="6441" spans="3:4" ht="15" customHeight="1" x14ac:dyDescent="0.25">
      <c r="C6441" s="52" t="s">
        <v>7818</v>
      </c>
      <c r="D6441" s="55" t="s">
        <v>7647</v>
      </c>
    </row>
    <row r="6442" spans="3:4" ht="15" customHeight="1" x14ac:dyDescent="0.25">
      <c r="C6442" s="52" t="s">
        <v>7819</v>
      </c>
      <c r="D6442" s="55" t="s">
        <v>7651</v>
      </c>
    </row>
    <row r="6443" spans="3:4" ht="15" customHeight="1" x14ac:dyDescent="0.25">
      <c r="C6443" s="52" t="s">
        <v>7820</v>
      </c>
      <c r="D6443" s="55" t="s">
        <v>7653</v>
      </c>
    </row>
    <row r="6444" spans="3:4" ht="15" customHeight="1" x14ac:dyDescent="0.25">
      <c r="C6444" s="52" t="s">
        <v>7821</v>
      </c>
      <c r="D6444" s="55" t="s">
        <v>7655</v>
      </c>
    </row>
    <row r="6445" spans="3:4" ht="15" customHeight="1" x14ac:dyDescent="0.25">
      <c r="C6445" s="52" t="s">
        <v>7822</v>
      </c>
      <c r="D6445" s="55" t="s">
        <v>7657</v>
      </c>
    </row>
    <row r="6446" spans="3:4" ht="15" customHeight="1" x14ac:dyDescent="0.25">
      <c r="C6446" s="52" t="s">
        <v>7823</v>
      </c>
      <c r="D6446" s="55" t="s">
        <v>7659</v>
      </c>
    </row>
    <row r="6447" spans="3:4" ht="15" customHeight="1" x14ac:dyDescent="0.25">
      <c r="C6447" s="52" t="s">
        <v>7824</v>
      </c>
      <c r="D6447" s="55" t="s">
        <v>7661</v>
      </c>
    </row>
    <row r="6448" spans="3:4" ht="15" customHeight="1" x14ac:dyDescent="0.25">
      <c r="C6448" s="52" t="s">
        <v>7825</v>
      </c>
      <c r="D6448" s="55" t="s">
        <v>7663</v>
      </c>
    </row>
    <row r="6449" spans="3:4" ht="15" customHeight="1" x14ac:dyDescent="0.25">
      <c r="C6449" s="52" t="s">
        <v>7826</v>
      </c>
      <c r="D6449" s="55" t="s">
        <v>7665</v>
      </c>
    </row>
    <row r="6450" spans="3:4" ht="15" customHeight="1" x14ac:dyDescent="0.25">
      <c r="C6450" s="52" t="s">
        <v>7827</v>
      </c>
      <c r="D6450" s="55" t="s">
        <v>7667</v>
      </c>
    </row>
    <row r="6451" spans="3:4" ht="15" customHeight="1" x14ac:dyDescent="0.25">
      <c r="C6451" s="52" t="s">
        <v>7828</v>
      </c>
      <c r="D6451" s="55" t="s">
        <v>7829</v>
      </c>
    </row>
    <row r="6452" spans="3:4" ht="15" customHeight="1" x14ac:dyDescent="0.25">
      <c r="C6452" s="52" t="s">
        <v>7830</v>
      </c>
      <c r="D6452" s="55" t="s">
        <v>7831</v>
      </c>
    </row>
    <row r="6453" spans="3:4" ht="15" customHeight="1" x14ac:dyDescent="0.25">
      <c r="C6453" s="52" t="s">
        <v>7832</v>
      </c>
      <c r="D6453" s="55" t="s">
        <v>7833</v>
      </c>
    </row>
    <row r="6454" spans="3:4" ht="15" customHeight="1" x14ac:dyDescent="0.25">
      <c r="C6454" s="52" t="s">
        <v>7834</v>
      </c>
      <c r="D6454" s="55" t="s">
        <v>7673</v>
      </c>
    </row>
    <row r="6455" spans="3:4" ht="15" customHeight="1" x14ac:dyDescent="0.25">
      <c r="C6455" s="52" t="s">
        <v>7835</v>
      </c>
      <c r="D6455" s="55" t="s">
        <v>7836</v>
      </c>
    </row>
    <row r="6456" spans="3:4" ht="15" customHeight="1" x14ac:dyDescent="0.25">
      <c r="C6456" s="52" t="s">
        <v>7837</v>
      </c>
      <c r="D6456" s="55" t="s">
        <v>7675</v>
      </c>
    </row>
    <row r="6457" spans="3:4" ht="15" customHeight="1" x14ac:dyDescent="0.25">
      <c r="C6457" s="52" t="s">
        <v>7838</v>
      </c>
      <c r="D6457" s="55" t="s">
        <v>7677</v>
      </c>
    </row>
    <row r="6458" spans="3:4" ht="15" customHeight="1" x14ac:dyDescent="0.25">
      <c r="C6458" s="52" t="s">
        <v>7839</v>
      </c>
      <c r="D6458" s="55" t="s">
        <v>7840</v>
      </c>
    </row>
    <row r="6459" spans="3:4" ht="15" customHeight="1" x14ac:dyDescent="0.25">
      <c r="C6459" s="52" t="s">
        <v>7841</v>
      </c>
      <c r="D6459" s="55" t="s">
        <v>7683</v>
      </c>
    </row>
    <row r="6460" spans="3:4" ht="15" customHeight="1" x14ac:dyDescent="0.25">
      <c r="C6460" s="52" t="s">
        <v>7842</v>
      </c>
      <c r="D6460" s="55" t="s">
        <v>7843</v>
      </c>
    </row>
    <row r="6461" spans="3:4" ht="15" customHeight="1" x14ac:dyDescent="0.25">
      <c r="C6461" s="52" t="s">
        <v>7844</v>
      </c>
      <c r="D6461" s="55" t="s">
        <v>7687</v>
      </c>
    </row>
    <row r="6462" spans="3:4" ht="15" customHeight="1" x14ac:dyDescent="0.25">
      <c r="C6462" s="52" t="s">
        <v>7845</v>
      </c>
      <c r="D6462" s="55" t="s">
        <v>7689</v>
      </c>
    </row>
    <row r="6463" spans="3:4" ht="15" customHeight="1" x14ac:dyDescent="0.25">
      <c r="C6463" s="52" t="s">
        <v>7846</v>
      </c>
      <c r="D6463" s="55" t="s">
        <v>7691</v>
      </c>
    </row>
    <row r="6464" spans="3:4" ht="15" customHeight="1" x14ac:dyDescent="0.25">
      <c r="C6464" s="52" t="s">
        <v>7847</v>
      </c>
      <c r="D6464" s="55" t="s">
        <v>7693</v>
      </c>
    </row>
    <row r="6465" spans="3:4" ht="15" customHeight="1" x14ac:dyDescent="0.25">
      <c r="C6465" s="52" t="s">
        <v>7848</v>
      </c>
      <c r="D6465" s="55" t="s">
        <v>7695</v>
      </c>
    </row>
    <row r="6466" spans="3:4" ht="15" customHeight="1" x14ac:dyDescent="0.25">
      <c r="C6466" s="52" t="s">
        <v>7849</v>
      </c>
      <c r="D6466" s="55" t="s">
        <v>7697</v>
      </c>
    </row>
    <row r="6467" spans="3:4" ht="15" customHeight="1" x14ac:dyDescent="0.25">
      <c r="C6467" s="52" t="s">
        <v>7850</v>
      </c>
      <c r="D6467" s="55" t="s">
        <v>7699</v>
      </c>
    </row>
    <row r="6468" spans="3:4" ht="15" customHeight="1" x14ac:dyDescent="0.25">
      <c r="C6468" s="52" t="s">
        <v>7851</v>
      </c>
      <c r="D6468" s="55" t="s">
        <v>7852</v>
      </c>
    </row>
    <row r="6469" spans="3:4" ht="15" customHeight="1" x14ac:dyDescent="0.25">
      <c r="C6469" s="52" t="s">
        <v>7853</v>
      </c>
      <c r="D6469" s="55" t="s">
        <v>7703</v>
      </c>
    </row>
    <row r="6470" spans="3:4" ht="15" customHeight="1" x14ac:dyDescent="0.25">
      <c r="C6470" s="52" t="s">
        <v>7854</v>
      </c>
      <c r="D6470" s="55" t="s">
        <v>7855</v>
      </c>
    </row>
    <row r="6471" spans="3:4" ht="15" customHeight="1" x14ac:dyDescent="0.25">
      <c r="C6471" s="52" t="s">
        <v>7856</v>
      </c>
      <c r="D6471" s="55" t="s">
        <v>7709</v>
      </c>
    </row>
    <row r="6472" spans="3:4" ht="15" customHeight="1" x14ac:dyDescent="0.25">
      <c r="C6472" s="52" t="s">
        <v>7857</v>
      </c>
      <c r="D6472" s="55" t="s">
        <v>7713</v>
      </c>
    </row>
    <row r="6473" spans="3:4" ht="15" customHeight="1" x14ac:dyDescent="0.25">
      <c r="C6473" s="52" t="s">
        <v>7858</v>
      </c>
      <c r="D6473" s="55" t="s">
        <v>7859</v>
      </c>
    </row>
    <row r="6474" spans="3:4" ht="15" customHeight="1" x14ac:dyDescent="0.25">
      <c r="C6474" s="52" t="s">
        <v>7860</v>
      </c>
      <c r="D6474" s="55" t="s">
        <v>7861</v>
      </c>
    </row>
    <row r="6475" spans="3:4" ht="15" customHeight="1" x14ac:dyDescent="0.25">
      <c r="C6475" s="52" t="s">
        <v>7862</v>
      </c>
      <c r="D6475" s="55" t="s">
        <v>7863</v>
      </c>
    </row>
    <row r="6476" spans="3:4" ht="15" customHeight="1" x14ac:dyDescent="0.25">
      <c r="C6476" s="52" t="s">
        <v>7864</v>
      </c>
      <c r="D6476" s="55" t="s">
        <v>7729</v>
      </c>
    </row>
    <row r="6477" spans="3:4" ht="15" customHeight="1" x14ac:dyDescent="0.25">
      <c r="C6477" s="52" t="s">
        <v>7865</v>
      </c>
      <c r="D6477" s="55" t="s">
        <v>7731</v>
      </c>
    </row>
    <row r="6478" spans="3:4" ht="15" customHeight="1" x14ac:dyDescent="0.25">
      <c r="C6478" s="52" t="s">
        <v>7866</v>
      </c>
      <c r="D6478" s="55" t="s">
        <v>7733</v>
      </c>
    </row>
    <row r="6479" spans="3:4" ht="15" customHeight="1" x14ac:dyDescent="0.25">
      <c r="C6479" s="52" t="s">
        <v>7867</v>
      </c>
      <c r="D6479" s="55" t="s">
        <v>7735</v>
      </c>
    </row>
    <row r="6480" spans="3:4" ht="15" customHeight="1" x14ac:dyDescent="0.25">
      <c r="C6480" s="52" t="s">
        <v>7868</v>
      </c>
      <c r="D6480" s="55" t="s">
        <v>7737</v>
      </c>
    </row>
    <row r="6481" spans="3:4" ht="15" customHeight="1" x14ac:dyDescent="0.25">
      <c r="C6481" s="52" t="s">
        <v>7869</v>
      </c>
      <c r="D6481" s="55" t="s">
        <v>7870</v>
      </c>
    </row>
    <row r="6482" spans="3:4" ht="15" customHeight="1" x14ac:dyDescent="0.25">
      <c r="C6482" s="52" t="s">
        <v>7871</v>
      </c>
      <c r="D6482" s="55" t="s">
        <v>7739</v>
      </c>
    </row>
    <row r="6483" spans="3:4" ht="15" customHeight="1" x14ac:dyDescent="0.25">
      <c r="C6483" s="52" t="s">
        <v>7872</v>
      </c>
      <c r="D6483" s="55" t="s">
        <v>7741</v>
      </c>
    </row>
    <row r="6484" spans="3:4" ht="15" customHeight="1" x14ac:dyDescent="0.25">
      <c r="C6484" s="52" t="s">
        <v>7873</v>
      </c>
      <c r="D6484" s="55" t="s">
        <v>7743</v>
      </c>
    </row>
    <row r="6485" spans="3:4" ht="15" customHeight="1" x14ac:dyDescent="0.25">
      <c r="C6485" s="52" t="s">
        <v>7874</v>
      </c>
      <c r="D6485" s="55" t="s">
        <v>7745</v>
      </c>
    </row>
    <row r="6486" spans="3:4" ht="15" customHeight="1" x14ac:dyDescent="0.25">
      <c r="C6486" s="52" t="s">
        <v>7875</v>
      </c>
      <c r="D6486" s="55" t="s">
        <v>7747</v>
      </c>
    </row>
    <row r="6487" spans="3:4" ht="15" customHeight="1" x14ac:dyDescent="0.25">
      <c r="C6487" s="52" t="s">
        <v>7876</v>
      </c>
      <c r="D6487" s="55" t="s">
        <v>7749</v>
      </c>
    </row>
    <row r="6488" spans="3:4" ht="15" customHeight="1" x14ac:dyDescent="0.25">
      <c r="C6488" s="52" t="s">
        <v>7877</v>
      </c>
      <c r="D6488" s="55" t="s">
        <v>7751</v>
      </c>
    </row>
    <row r="6489" spans="3:4" ht="15" customHeight="1" x14ac:dyDescent="0.25">
      <c r="C6489" s="52" t="s">
        <v>7878</v>
      </c>
      <c r="D6489" s="55" t="s">
        <v>7753</v>
      </c>
    </row>
    <row r="6490" spans="3:4" ht="15" customHeight="1" x14ac:dyDescent="0.25">
      <c r="C6490" s="52" t="s">
        <v>7879</v>
      </c>
      <c r="D6490" s="55" t="s">
        <v>7880</v>
      </c>
    </row>
    <row r="6491" spans="3:4" ht="15" customHeight="1" x14ac:dyDescent="0.25">
      <c r="C6491" s="52" t="s">
        <v>7881</v>
      </c>
      <c r="D6491" s="55" t="s">
        <v>7755</v>
      </c>
    </row>
    <row r="6492" spans="3:4" ht="15" customHeight="1" x14ac:dyDescent="0.25">
      <c r="C6492" s="52" t="s">
        <v>7882</v>
      </c>
      <c r="D6492" s="55" t="s">
        <v>7757</v>
      </c>
    </row>
    <row r="6493" spans="3:4" ht="15" customHeight="1" x14ac:dyDescent="0.25">
      <c r="C6493" s="52" t="s">
        <v>7883</v>
      </c>
      <c r="D6493" s="55" t="s">
        <v>7884</v>
      </c>
    </row>
    <row r="6494" spans="3:4" ht="15" customHeight="1" x14ac:dyDescent="0.25">
      <c r="C6494" s="52" t="s">
        <v>7885</v>
      </c>
      <c r="D6494" s="55" t="s">
        <v>7759</v>
      </c>
    </row>
    <row r="6495" spans="3:4" ht="15" customHeight="1" x14ac:dyDescent="0.25">
      <c r="C6495" s="52" t="s">
        <v>7886</v>
      </c>
      <c r="D6495" s="55" t="s">
        <v>7761</v>
      </c>
    </row>
    <row r="6496" spans="3:4" ht="15" customHeight="1" x14ac:dyDescent="0.25">
      <c r="C6496" s="52" t="s">
        <v>7887</v>
      </c>
      <c r="D6496" s="55" t="s">
        <v>7888</v>
      </c>
    </row>
    <row r="6497" spans="3:4" ht="15" customHeight="1" x14ac:dyDescent="0.25">
      <c r="C6497" s="52" t="s">
        <v>7889</v>
      </c>
      <c r="D6497" s="55" t="s">
        <v>7890</v>
      </c>
    </row>
    <row r="6498" spans="3:4" ht="15" customHeight="1" x14ac:dyDescent="0.25">
      <c r="C6498" s="52" t="s">
        <v>7891</v>
      </c>
      <c r="D6498" s="55" t="s">
        <v>7892</v>
      </c>
    </row>
    <row r="6499" spans="3:4" ht="15" customHeight="1" x14ac:dyDescent="0.25">
      <c r="C6499" s="52" t="s">
        <v>7893</v>
      </c>
      <c r="D6499" s="55" t="s">
        <v>7765</v>
      </c>
    </row>
    <row r="6500" spans="3:4" ht="15" customHeight="1" x14ac:dyDescent="0.25">
      <c r="C6500" s="52" t="s">
        <v>7894</v>
      </c>
      <c r="D6500" s="55" t="s">
        <v>7767</v>
      </c>
    </row>
    <row r="6501" spans="3:4" ht="15" customHeight="1" x14ac:dyDescent="0.25">
      <c r="C6501" s="52" t="s">
        <v>7895</v>
      </c>
      <c r="D6501" s="55" t="s">
        <v>7896</v>
      </c>
    </row>
    <row r="6502" spans="3:4" ht="15" customHeight="1" x14ac:dyDescent="0.25">
      <c r="C6502" s="52" t="s">
        <v>7897</v>
      </c>
      <c r="D6502" s="55" t="s">
        <v>7769</v>
      </c>
    </row>
    <row r="6503" spans="3:4" ht="15" customHeight="1" x14ac:dyDescent="0.25">
      <c r="C6503" s="52" t="s">
        <v>7898</v>
      </c>
      <c r="D6503" s="55" t="s">
        <v>7899</v>
      </c>
    </row>
    <row r="6504" spans="3:4" ht="15" customHeight="1" x14ac:dyDescent="0.25">
      <c r="C6504" s="52" t="s">
        <v>7900</v>
      </c>
      <c r="D6504" s="55" t="s">
        <v>7901</v>
      </c>
    </row>
    <row r="6505" spans="3:4" ht="15" customHeight="1" x14ac:dyDescent="0.25">
      <c r="C6505" s="52" t="s">
        <v>7902</v>
      </c>
      <c r="D6505" s="55" t="s">
        <v>7773</v>
      </c>
    </row>
    <row r="6506" spans="3:4" ht="15" customHeight="1" x14ac:dyDescent="0.25">
      <c r="C6506" s="52" t="s">
        <v>7903</v>
      </c>
      <c r="D6506" s="55" t="s">
        <v>7904</v>
      </c>
    </row>
    <row r="6507" spans="3:4" ht="15" customHeight="1" x14ac:dyDescent="0.25">
      <c r="C6507" s="52" t="s">
        <v>7905</v>
      </c>
      <c r="D6507" s="55" t="s">
        <v>7783</v>
      </c>
    </row>
    <row r="6508" spans="3:4" ht="15" customHeight="1" x14ac:dyDescent="0.25">
      <c r="C6508" s="52" t="s">
        <v>7906</v>
      </c>
      <c r="D6508" s="55" t="s">
        <v>7907</v>
      </c>
    </row>
    <row r="6509" spans="3:4" ht="15" customHeight="1" x14ac:dyDescent="0.25">
      <c r="C6509" s="52" t="s">
        <v>7908</v>
      </c>
      <c r="D6509" s="55" t="s">
        <v>7785</v>
      </c>
    </row>
    <row r="6510" spans="3:4" ht="15" customHeight="1" x14ac:dyDescent="0.25">
      <c r="C6510" s="52" t="s">
        <v>7909</v>
      </c>
      <c r="D6510" s="55" t="s">
        <v>7910</v>
      </c>
    </row>
    <row r="6511" spans="3:4" ht="15" customHeight="1" x14ac:dyDescent="0.25">
      <c r="C6511" s="52" t="s">
        <v>7911</v>
      </c>
      <c r="D6511" s="55" t="s">
        <v>7912</v>
      </c>
    </row>
    <row r="6512" spans="3:4" ht="15" customHeight="1" x14ac:dyDescent="0.25">
      <c r="C6512" s="52" t="s">
        <v>7913</v>
      </c>
      <c r="D6512" s="55" t="s">
        <v>7787</v>
      </c>
    </row>
    <row r="6513" spans="3:4" ht="15" customHeight="1" x14ac:dyDescent="0.25">
      <c r="C6513" s="52" t="s">
        <v>7914</v>
      </c>
      <c r="D6513" s="55" t="s">
        <v>7789</v>
      </c>
    </row>
    <row r="6514" spans="3:4" ht="15" customHeight="1" x14ac:dyDescent="0.25">
      <c r="C6514" s="52" t="s">
        <v>7915</v>
      </c>
      <c r="D6514" s="55" t="s">
        <v>7793</v>
      </c>
    </row>
    <row r="6515" spans="3:4" ht="15" customHeight="1" x14ac:dyDescent="0.25">
      <c r="C6515" s="52" t="s">
        <v>7916</v>
      </c>
      <c r="D6515" s="55" t="s">
        <v>7795</v>
      </c>
    </row>
    <row r="6516" spans="3:4" ht="15" customHeight="1" x14ac:dyDescent="0.25">
      <c r="C6516" s="52" t="s">
        <v>7917</v>
      </c>
      <c r="D6516" s="55" t="s">
        <v>7918</v>
      </c>
    </row>
    <row r="6517" spans="3:4" ht="15" customHeight="1" x14ac:dyDescent="0.25">
      <c r="C6517" s="52" t="s">
        <v>7919</v>
      </c>
      <c r="D6517" s="55" t="s">
        <v>7920</v>
      </c>
    </row>
    <row r="6518" spans="3:4" ht="15" customHeight="1" x14ac:dyDescent="0.25">
      <c r="C6518" s="52" t="s">
        <v>7921</v>
      </c>
      <c r="D6518" s="55" t="s">
        <v>458</v>
      </c>
    </row>
    <row r="6519" spans="3:4" ht="15" customHeight="1" x14ac:dyDescent="0.25">
      <c r="C6519" s="52" t="s">
        <v>7922</v>
      </c>
      <c r="D6519" s="55" t="s">
        <v>458</v>
      </c>
    </row>
    <row r="6520" spans="3:4" ht="15" customHeight="1" x14ac:dyDescent="0.25">
      <c r="C6520" s="52" t="s">
        <v>7923</v>
      </c>
      <c r="D6520" s="55" t="s">
        <v>461</v>
      </c>
    </row>
    <row r="6521" spans="3:4" ht="15" customHeight="1" x14ac:dyDescent="0.25">
      <c r="C6521" s="52" t="s">
        <v>7924</v>
      </c>
      <c r="D6521" s="55" t="s">
        <v>463</v>
      </c>
    </row>
    <row r="6522" spans="3:4" ht="15" customHeight="1" x14ac:dyDescent="0.25">
      <c r="C6522" s="52" t="s">
        <v>7925</v>
      </c>
      <c r="D6522" s="55" t="s">
        <v>465</v>
      </c>
    </row>
    <row r="6523" spans="3:4" ht="15" customHeight="1" x14ac:dyDescent="0.25">
      <c r="C6523" s="52" t="s">
        <v>7926</v>
      </c>
      <c r="D6523" s="55" t="s">
        <v>467</v>
      </c>
    </row>
    <row r="6524" spans="3:4" ht="15" customHeight="1" x14ac:dyDescent="0.25">
      <c r="C6524" s="52" t="s">
        <v>7927</v>
      </c>
      <c r="D6524" s="55" t="s">
        <v>469</v>
      </c>
    </row>
    <row r="6525" spans="3:4" ht="15" customHeight="1" x14ac:dyDescent="0.25">
      <c r="C6525" s="52" t="s">
        <v>7928</v>
      </c>
      <c r="D6525" s="55" t="s">
        <v>471</v>
      </c>
    </row>
    <row r="6526" spans="3:4" ht="15" customHeight="1" x14ac:dyDescent="0.25">
      <c r="C6526" s="52" t="s">
        <v>7929</v>
      </c>
      <c r="D6526" s="55" t="s">
        <v>473</v>
      </c>
    </row>
    <row r="6527" spans="3:4" ht="15" customHeight="1" x14ac:dyDescent="0.25">
      <c r="C6527" s="52" t="s">
        <v>7930</v>
      </c>
      <c r="D6527" s="55" t="s">
        <v>473</v>
      </c>
    </row>
    <row r="6528" spans="3:4" ht="15" customHeight="1" x14ac:dyDescent="0.25">
      <c r="C6528" s="52" t="s">
        <v>7931</v>
      </c>
      <c r="D6528" s="55" t="s">
        <v>34</v>
      </c>
    </row>
    <row r="6529" spans="3:4" ht="15" customHeight="1" x14ac:dyDescent="0.25">
      <c r="C6529" s="52" t="s">
        <v>7932</v>
      </c>
      <c r="D6529" s="55" t="s">
        <v>34</v>
      </c>
    </row>
    <row r="6530" spans="3:4" ht="15" customHeight="1" x14ac:dyDescent="0.25">
      <c r="C6530" s="52" t="s">
        <v>7933</v>
      </c>
      <c r="D6530" s="55" t="s">
        <v>7934</v>
      </c>
    </row>
    <row r="6531" spans="3:4" ht="15" customHeight="1" x14ac:dyDescent="0.25">
      <c r="C6531" s="52" t="s">
        <v>7935</v>
      </c>
      <c r="D6531" s="55" t="s">
        <v>7936</v>
      </c>
    </row>
    <row r="6532" spans="3:4" ht="15" customHeight="1" x14ac:dyDescent="0.25">
      <c r="C6532" s="52" t="s">
        <v>7937</v>
      </c>
      <c r="D6532" s="55" t="s">
        <v>7938</v>
      </c>
    </row>
    <row r="6533" spans="3:4" ht="15" customHeight="1" x14ac:dyDescent="0.25">
      <c r="C6533" s="52" t="s">
        <v>7939</v>
      </c>
      <c r="D6533" s="55" t="s">
        <v>7940</v>
      </c>
    </row>
    <row r="6534" spans="3:4" ht="15" customHeight="1" x14ac:dyDescent="0.25">
      <c r="C6534" s="52" t="s">
        <v>7941</v>
      </c>
      <c r="D6534" s="55" t="s">
        <v>7942</v>
      </c>
    </row>
    <row r="6535" spans="3:4" ht="15" customHeight="1" x14ac:dyDescent="0.25">
      <c r="C6535" s="52" t="s">
        <v>7943</v>
      </c>
      <c r="D6535" s="55" t="s">
        <v>7944</v>
      </c>
    </row>
    <row r="6536" spans="3:4" ht="15" customHeight="1" x14ac:dyDescent="0.25">
      <c r="C6536" s="52" t="s">
        <v>7945</v>
      </c>
      <c r="D6536" s="55" t="s">
        <v>7946</v>
      </c>
    </row>
    <row r="6537" spans="3:4" ht="15" customHeight="1" x14ac:dyDescent="0.25">
      <c r="C6537" s="52" t="s">
        <v>7947</v>
      </c>
      <c r="D6537" s="55" t="s">
        <v>7948</v>
      </c>
    </row>
    <row r="6538" spans="3:4" ht="15" customHeight="1" x14ac:dyDescent="0.25">
      <c r="C6538" s="52" t="s">
        <v>7949</v>
      </c>
      <c r="D6538" s="55" t="s">
        <v>7950</v>
      </c>
    </row>
    <row r="6539" spans="3:4" ht="15" customHeight="1" x14ac:dyDescent="0.25">
      <c r="C6539" s="52" t="s">
        <v>7951</v>
      </c>
      <c r="D6539" s="55" t="s">
        <v>7952</v>
      </c>
    </row>
    <row r="6540" spans="3:4" ht="15" customHeight="1" x14ac:dyDescent="0.25">
      <c r="C6540" s="52" t="s">
        <v>7953</v>
      </c>
      <c r="D6540" s="55" t="s">
        <v>7954</v>
      </c>
    </row>
    <row r="6541" spans="3:4" ht="15" customHeight="1" x14ac:dyDescent="0.25">
      <c r="C6541" s="52" t="s">
        <v>7955</v>
      </c>
      <c r="D6541" s="55" t="s">
        <v>7956</v>
      </c>
    </row>
    <row r="6542" spans="3:4" ht="15" customHeight="1" x14ac:dyDescent="0.25">
      <c r="C6542" s="52" t="s">
        <v>7957</v>
      </c>
      <c r="D6542" s="55" t="s">
        <v>7958</v>
      </c>
    </row>
    <row r="6543" spans="3:4" ht="15" customHeight="1" x14ac:dyDescent="0.25">
      <c r="C6543" s="52" t="s">
        <v>7959</v>
      </c>
      <c r="D6543" s="55" t="s">
        <v>7960</v>
      </c>
    </row>
    <row r="6544" spans="3:4" ht="15" customHeight="1" x14ac:dyDescent="0.25">
      <c r="C6544" s="52" t="s">
        <v>7961</v>
      </c>
      <c r="D6544" s="55" t="s">
        <v>7962</v>
      </c>
    </row>
    <row r="6545" spans="3:4" ht="15" customHeight="1" x14ac:dyDescent="0.25">
      <c r="C6545" s="52" t="s">
        <v>7963</v>
      </c>
      <c r="D6545" s="55" t="s">
        <v>7964</v>
      </c>
    </row>
    <row r="6546" spans="3:4" ht="15" customHeight="1" x14ac:dyDescent="0.25">
      <c r="C6546" s="52" t="s">
        <v>7965</v>
      </c>
      <c r="D6546" s="55" t="s">
        <v>7966</v>
      </c>
    </row>
    <row r="6547" spans="3:4" ht="15" customHeight="1" x14ac:dyDescent="0.25">
      <c r="C6547" s="52" t="s">
        <v>7967</v>
      </c>
      <c r="D6547" s="55" t="s">
        <v>7968</v>
      </c>
    </row>
    <row r="6548" spans="3:4" ht="15" customHeight="1" x14ac:dyDescent="0.25">
      <c r="C6548" s="52" t="s">
        <v>7969</v>
      </c>
      <c r="D6548" s="55" t="s">
        <v>7970</v>
      </c>
    </row>
    <row r="6549" spans="3:4" ht="15" customHeight="1" x14ac:dyDescent="0.25">
      <c r="C6549" s="52" t="s">
        <v>7971</v>
      </c>
      <c r="D6549" s="55" t="s">
        <v>7972</v>
      </c>
    </row>
    <row r="6550" spans="3:4" ht="15" customHeight="1" x14ac:dyDescent="0.25">
      <c r="C6550" s="52" t="s">
        <v>7973</v>
      </c>
      <c r="D6550" s="55" t="s">
        <v>7974</v>
      </c>
    </row>
    <row r="6551" spans="3:4" ht="15" customHeight="1" x14ac:dyDescent="0.25">
      <c r="C6551" s="52" t="s">
        <v>7975</v>
      </c>
      <c r="D6551" s="55" t="s">
        <v>7976</v>
      </c>
    </row>
    <row r="6552" spans="3:4" ht="15" customHeight="1" x14ac:dyDescent="0.25">
      <c r="C6552" s="52" t="s">
        <v>7977</v>
      </c>
      <c r="D6552" s="55" t="s">
        <v>7978</v>
      </c>
    </row>
    <row r="6553" spans="3:4" ht="15" customHeight="1" x14ac:dyDescent="0.25">
      <c r="C6553" s="52" t="s">
        <v>7979</v>
      </c>
      <c r="D6553" s="55" t="s">
        <v>7980</v>
      </c>
    </row>
    <row r="6554" spans="3:4" ht="15" customHeight="1" x14ac:dyDescent="0.25">
      <c r="C6554" s="52" t="s">
        <v>7981</v>
      </c>
      <c r="D6554" s="55" t="s">
        <v>7982</v>
      </c>
    </row>
    <row r="6555" spans="3:4" ht="15" customHeight="1" x14ac:dyDescent="0.25">
      <c r="C6555" s="52" t="s">
        <v>7983</v>
      </c>
      <c r="D6555" s="55" t="s">
        <v>7984</v>
      </c>
    </row>
    <row r="6556" spans="3:4" ht="15" customHeight="1" x14ac:dyDescent="0.25">
      <c r="C6556" s="52" t="s">
        <v>7985</v>
      </c>
      <c r="D6556" s="55" t="s">
        <v>7986</v>
      </c>
    </row>
    <row r="6557" spans="3:4" ht="15" customHeight="1" x14ac:dyDescent="0.25">
      <c r="C6557" s="52" t="s">
        <v>7987</v>
      </c>
      <c r="D6557" s="55" t="s">
        <v>7988</v>
      </c>
    </row>
    <row r="6558" spans="3:4" ht="15" customHeight="1" x14ac:dyDescent="0.25">
      <c r="C6558" s="52" t="s">
        <v>7989</v>
      </c>
      <c r="D6558" s="55" t="s">
        <v>7990</v>
      </c>
    </row>
    <row r="6559" spans="3:4" ht="15" customHeight="1" x14ac:dyDescent="0.25">
      <c r="C6559" s="52" t="s">
        <v>7991</v>
      </c>
      <c r="D6559" s="55" t="s">
        <v>7992</v>
      </c>
    </row>
    <row r="6560" spans="3:4" ht="15" customHeight="1" x14ac:dyDescent="0.25">
      <c r="C6560" s="52" t="s">
        <v>7993</v>
      </c>
      <c r="D6560" s="55" t="s">
        <v>7994</v>
      </c>
    </row>
    <row r="6561" spans="3:4" ht="15" customHeight="1" x14ac:dyDescent="0.25">
      <c r="C6561" s="52" t="s">
        <v>7995</v>
      </c>
      <c r="D6561" s="55" t="s">
        <v>7996</v>
      </c>
    </row>
    <row r="6562" spans="3:4" ht="15" customHeight="1" x14ac:dyDescent="0.25">
      <c r="C6562" s="52" t="s">
        <v>7997</v>
      </c>
      <c r="D6562" s="55" t="s">
        <v>7998</v>
      </c>
    </row>
    <row r="6563" spans="3:4" ht="15" customHeight="1" x14ac:dyDescent="0.25">
      <c r="C6563" s="52" t="s">
        <v>7999</v>
      </c>
      <c r="D6563" s="55" t="s">
        <v>8000</v>
      </c>
    </row>
    <row r="6564" spans="3:4" ht="15" customHeight="1" x14ac:dyDescent="0.25">
      <c r="C6564" s="52" t="s">
        <v>8001</v>
      </c>
      <c r="D6564" s="55" t="s">
        <v>8002</v>
      </c>
    </row>
    <row r="6565" spans="3:4" ht="15" customHeight="1" x14ac:dyDescent="0.25">
      <c r="C6565" s="52" t="s">
        <v>8003</v>
      </c>
      <c r="D6565" s="55" t="s">
        <v>8004</v>
      </c>
    </row>
    <row r="6566" spans="3:4" ht="15" customHeight="1" x14ac:dyDescent="0.25">
      <c r="C6566" s="52" t="s">
        <v>8005</v>
      </c>
      <c r="D6566" s="55" t="s">
        <v>8006</v>
      </c>
    </row>
    <row r="6567" spans="3:4" ht="15" customHeight="1" x14ac:dyDescent="0.25">
      <c r="C6567" s="52" t="s">
        <v>8007</v>
      </c>
      <c r="D6567" s="55" t="s">
        <v>8008</v>
      </c>
    </row>
    <row r="6568" spans="3:4" ht="15" customHeight="1" x14ac:dyDescent="0.25">
      <c r="C6568" s="52" t="s">
        <v>8009</v>
      </c>
      <c r="D6568" s="55" t="s">
        <v>8010</v>
      </c>
    </row>
    <row r="6569" spans="3:4" ht="15" customHeight="1" x14ac:dyDescent="0.25">
      <c r="C6569" s="52" t="s">
        <v>8011</v>
      </c>
      <c r="D6569" s="55" t="s">
        <v>8012</v>
      </c>
    </row>
    <row r="6570" spans="3:4" ht="15" customHeight="1" x14ac:dyDescent="0.25">
      <c r="C6570" s="52" t="s">
        <v>8013</v>
      </c>
      <c r="D6570" s="55" t="s">
        <v>8014</v>
      </c>
    </row>
    <row r="6571" spans="3:4" ht="15" customHeight="1" x14ac:dyDescent="0.25">
      <c r="C6571" s="52" t="s">
        <v>8015</v>
      </c>
      <c r="D6571" s="55" t="s">
        <v>8016</v>
      </c>
    </row>
    <row r="6572" spans="3:4" ht="15" customHeight="1" x14ac:dyDescent="0.25">
      <c r="C6572" s="52" t="s">
        <v>8017</v>
      </c>
      <c r="D6572" s="55" t="s">
        <v>8018</v>
      </c>
    </row>
    <row r="6573" spans="3:4" ht="15" customHeight="1" x14ac:dyDescent="0.25">
      <c r="C6573" s="52" t="s">
        <v>8019</v>
      </c>
      <c r="D6573" s="55" t="s">
        <v>8020</v>
      </c>
    </row>
    <row r="6574" spans="3:4" ht="15" customHeight="1" x14ac:dyDescent="0.25">
      <c r="C6574" s="52" t="s">
        <v>8021</v>
      </c>
      <c r="D6574" s="55" t="s">
        <v>8022</v>
      </c>
    </row>
    <row r="6575" spans="3:4" ht="15" customHeight="1" x14ac:dyDescent="0.25">
      <c r="C6575" s="52" t="s">
        <v>8023</v>
      </c>
      <c r="D6575" s="55" t="s">
        <v>8024</v>
      </c>
    </row>
    <row r="6576" spans="3:4" ht="15" customHeight="1" x14ac:dyDescent="0.25">
      <c r="C6576" s="52" t="s">
        <v>8025</v>
      </c>
      <c r="D6576" s="55" t="s">
        <v>8026</v>
      </c>
    </row>
    <row r="6577" spans="3:4" ht="15" customHeight="1" x14ac:dyDescent="0.25">
      <c r="C6577" s="52" t="s">
        <v>8027</v>
      </c>
      <c r="D6577" s="55" t="s">
        <v>8028</v>
      </c>
    </row>
    <row r="6578" spans="3:4" ht="15" customHeight="1" x14ac:dyDescent="0.25">
      <c r="C6578" s="52" t="s">
        <v>8029</v>
      </c>
      <c r="D6578" s="55" t="s">
        <v>8030</v>
      </c>
    </row>
    <row r="6579" spans="3:4" ht="15" customHeight="1" x14ac:dyDescent="0.25">
      <c r="C6579" s="52" t="s">
        <v>8031</v>
      </c>
      <c r="D6579" s="55" t="s">
        <v>8032</v>
      </c>
    </row>
    <row r="6580" spans="3:4" ht="15" customHeight="1" x14ac:dyDescent="0.25">
      <c r="C6580" s="52" t="s">
        <v>8033</v>
      </c>
      <c r="D6580" s="55" t="s">
        <v>8034</v>
      </c>
    </row>
    <row r="6581" spans="3:4" ht="15" customHeight="1" x14ac:dyDescent="0.25">
      <c r="C6581" s="52" t="s">
        <v>8035</v>
      </c>
      <c r="D6581" s="55" t="s">
        <v>8036</v>
      </c>
    </row>
    <row r="6582" spans="3:4" ht="15" customHeight="1" x14ac:dyDescent="0.25">
      <c r="C6582" s="52" t="s">
        <v>8037</v>
      </c>
      <c r="D6582" s="55" t="s">
        <v>8038</v>
      </c>
    </row>
    <row r="6583" spans="3:4" ht="15" customHeight="1" x14ac:dyDescent="0.25">
      <c r="C6583" s="52" t="s">
        <v>8039</v>
      </c>
      <c r="D6583" s="55" t="s">
        <v>8040</v>
      </c>
    </row>
    <row r="6584" spans="3:4" ht="15" customHeight="1" x14ac:dyDescent="0.25">
      <c r="C6584" s="52" t="s">
        <v>8041</v>
      </c>
      <c r="D6584" s="55" t="s">
        <v>8042</v>
      </c>
    </row>
    <row r="6585" spans="3:4" ht="15" customHeight="1" x14ac:dyDescent="0.25">
      <c r="C6585" s="52" t="s">
        <v>8043</v>
      </c>
      <c r="D6585" s="55" t="s">
        <v>8044</v>
      </c>
    </row>
    <row r="6586" spans="3:4" ht="15" customHeight="1" x14ac:dyDescent="0.25">
      <c r="C6586" s="52" t="s">
        <v>8045</v>
      </c>
      <c r="D6586" s="55" t="s">
        <v>8046</v>
      </c>
    </row>
    <row r="6587" spans="3:4" ht="15" customHeight="1" x14ac:dyDescent="0.25">
      <c r="C6587" s="52" t="s">
        <v>8047</v>
      </c>
      <c r="D6587" s="55" t="s">
        <v>8048</v>
      </c>
    </row>
    <row r="6588" spans="3:4" ht="15" customHeight="1" x14ac:dyDescent="0.25">
      <c r="C6588" s="52" t="s">
        <v>8049</v>
      </c>
      <c r="D6588" s="55" t="s">
        <v>8050</v>
      </c>
    </row>
    <row r="6589" spans="3:4" ht="15" customHeight="1" x14ac:dyDescent="0.25">
      <c r="C6589" s="52" t="s">
        <v>8051</v>
      </c>
      <c r="D6589" s="55" t="s">
        <v>8052</v>
      </c>
    </row>
    <row r="6590" spans="3:4" ht="15" customHeight="1" x14ac:dyDescent="0.25">
      <c r="C6590" s="52" t="s">
        <v>8053</v>
      </c>
      <c r="D6590" s="55" t="s">
        <v>8054</v>
      </c>
    </row>
    <row r="6591" spans="3:4" ht="15" customHeight="1" x14ac:dyDescent="0.25">
      <c r="C6591" s="52" t="s">
        <v>8055</v>
      </c>
      <c r="D6591" s="55" t="s">
        <v>8056</v>
      </c>
    </row>
    <row r="6592" spans="3:4" ht="15" customHeight="1" x14ac:dyDescent="0.25">
      <c r="C6592" s="52" t="s">
        <v>8057</v>
      </c>
      <c r="D6592" s="55" t="s">
        <v>8058</v>
      </c>
    </row>
    <row r="6593" spans="3:4" ht="15" customHeight="1" x14ac:dyDescent="0.25">
      <c r="C6593" s="52" t="s">
        <v>8059</v>
      </c>
      <c r="D6593" s="55" t="s">
        <v>8060</v>
      </c>
    </row>
    <row r="6594" spans="3:4" ht="15" customHeight="1" x14ac:dyDescent="0.25">
      <c r="C6594" s="52" t="s">
        <v>8061</v>
      </c>
      <c r="D6594" s="55" t="s">
        <v>8062</v>
      </c>
    </row>
    <row r="6595" spans="3:4" ht="15" customHeight="1" x14ac:dyDescent="0.25">
      <c r="C6595" s="52" t="s">
        <v>8063</v>
      </c>
      <c r="D6595" s="55" t="s">
        <v>8064</v>
      </c>
    </row>
    <row r="6596" spans="3:4" ht="15" customHeight="1" x14ac:dyDescent="0.25">
      <c r="C6596" s="52" t="s">
        <v>8065</v>
      </c>
      <c r="D6596" s="55" t="s">
        <v>8066</v>
      </c>
    </row>
    <row r="6597" spans="3:4" ht="15" customHeight="1" x14ac:dyDescent="0.25">
      <c r="C6597" s="52" t="s">
        <v>8067</v>
      </c>
      <c r="D6597" s="55" t="s">
        <v>8068</v>
      </c>
    </row>
    <row r="6598" spans="3:4" ht="15" customHeight="1" x14ac:dyDescent="0.25">
      <c r="C6598" s="52" t="s">
        <v>8069</v>
      </c>
      <c r="D6598" s="55" t="s">
        <v>8070</v>
      </c>
    </row>
    <row r="6599" spans="3:4" ht="15" customHeight="1" x14ac:dyDescent="0.25">
      <c r="C6599" s="52" t="s">
        <v>8071</v>
      </c>
      <c r="D6599" s="55" t="s">
        <v>8072</v>
      </c>
    </row>
    <row r="6600" spans="3:4" ht="15" customHeight="1" x14ac:dyDescent="0.25">
      <c r="C6600" s="52" t="s">
        <v>8073</v>
      </c>
      <c r="D6600" s="55" t="s">
        <v>8074</v>
      </c>
    </row>
    <row r="6601" spans="3:4" ht="15" customHeight="1" x14ac:dyDescent="0.25">
      <c r="C6601" s="52" t="s">
        <v>8075</v>
      </c>
      <c r="D6601" s="55" t="s">
        <v>8076</v>
      </c>
    </row>
    <row r="6602" spans="3:4" ht="15" customHeight="1" x14ac:dyDescent="0.25">
      <c r="C6602" s="52" t="s">
        <v>8077</v>
      </c>
      <c r="D6602" s="55" t="s">
        <v>8078</v>
      </c>
    </row>
    <row r="6603" spans="3:4" ht="15" customHeight="1" x14ac:dyDescent="0.25">
      <c r="C6603" s="52" t="s">
        <v>8079</v>
      </c>
      <c r="D6603" s="55" t="s">
        <v>8080</v>
      </c>
    </row>
    <row r="6604" spans="3:4" ht="15" customHeight="1" x14ac:dyDescent="0.25">
      <c r="C6604" s="52" t="s">
        <v>8081</v>
      </c>
      <c r="D6604" s="55" t="s">
        <v>8082</v>
      </c>
    </row>
    <row r="6605" spans="3:4" ht="15" customHeight="1" x14ac:dyDescent="0.25">
      <c r="C6605" s="52" t="s">
        <v>8083</v>
      </c>
      <c r="D6605" s="55" t="s">
        <v>8084</v>
      </c>
    </row>
    <row r="6606" spans="3:4" ht="15" customHeight="1" x14ac:dyDescent="0.25">
      <c r="C6606" s="52" t="s">
        <v>8085</v>
      </c>
      <c r="D6606" s="55" t="s">
        <v>8086</v>
      </c>
    </row>
    <row r="6607" spans="3:4" ht="15" customHeight="1" x14ac:dyDescent="0.25">
      <c r="C6607" s="52" t="s">
        <v>8087</v>
      </c>
      <c r="D6607" s="55" t="s">
        <v>8088</v>
      </c>
    </row>
    <row r="6608" spans="3:4" ht="15" customHeight="1" x14ac:dyDescent="0.25">
      <c r="C6608" s="52" t="s">
        <v>8089</v>
      </c>
      <c r="D6608" s="55" t="s">
        <v>8090</v>
      </c>
    </row>
    <row r="6609" spans="3:4" ht="15" customHeight="1" x14ac:dyDescent="0.25">
      <c r="C6609" s="52" t="s">
        <v>8091</v>
      </c>
      <c r="D6609" s="55" t="s">
        <v>8092</v>
      </c>
    </row>
    <row r="6610" spans="3:4" ht="15" customHeight="1" x14ac:dyDescent="0.25">
      <c r="C6610" s="52" t="s">
        <v>8093</v>
      </c>
      <c r="D6610" s="55" t="s">
        <v>8094</v>
      </c>
    </row>
    <row r="6611" spans="3:4" ht="15" customHeight="1" x14ac:dyDescent="0.25">
      <c r="C6611" s="52" t="s">
        <v>8095</v>
      </c>
      <c r="D6611" s="55" t="s">
        <v>8096</v>
      </c>
    </row>
    <row r="6612" spans="3:4" ht="15" customHeight="1" x14ac:dyDescent="0.25">
      <c r="C6612" s="52" t="s">
        <v>8097</v>
      </c>
      <c r="D6612" s="55" t="s">
        <v>8098</v>
      </c>
    </row>
    <row r="6613" spans="3:4" ht="15" customHeight="1" x14ac:dyDescent="0.25">
      <c r="C6613" s="52" t="s">
        <v>8099</v>
      </c>
      <c r="D6613" s="55" t="s">
        <v>8100</v>
      </c>
    </row>
    <row r="6614" spans="3:4" ht="15" customHeight="1" x14ac:dyDescent="0.25">
      <c r="C6614" s="52" t="s">
        <v>8101</v>
      </c>
      <c r="D6614" s="55" t="s">
        <v>458</v>
      </c>
    </row>
    <row r="6615" spans="3:4" ht="15" customHeight="1" x14ac:dyDescent="0.25">
      <c r="C6615" s="52" t="s">
        <v>8102</v>
      </c>
      <c r="D6615" s="55" t="s">
        <v>458</v>
      </c>
    </row>
    <row r="6616" spans="3:4" ht="15" customHeight="1" x14ac:dyDescent="0.25">
      <c r="C6616" s="52" t="s">
        <v>8103</v>
      </c>
      <c r="D6616" s="55" t="s">
        <v>461</v>
      </c>
    </row>
    <row r="6617" spans="3:4" ht="15" customHeight="1" x14ac:dyDescent="0.25">
      <c r="C6617" s="52" t="s">
        <v>8104</v>
      </c>
      <c r="D6617" s="55" t="s">
        <v>463</v>
      </c>
    </row>
    <row r="6618" spans="3:4" ht="15" customHeight="1" x14ac:dyDescent="0.25">
      <c r="C6618" s="52" t="s">
        <v>8105</v>
      </c>
      <c r="D6618" s="55" t="s">
        <v>465</v>
      </c>
    </row>
    <row r="6619" spans="3:4" ht="15" customHeight="1" x14ac:dyDescent="0.25">
      <c r="C6619" s="52" t="s">
        <v>8106</v>
      </c>
      <c r="D6619" s="55" t="s">
        <v>467</v>
      </c>
    </row>
    <row r="6620" spans="3:4" ht="15" customHeight="1" x14ac:dyDescent="0.25">
      <c r="C6620" s="52" t="s">
        <v>8107</v>
      </c>
      <c r="D6620" s="55" t="s">
        <v>469</v>
      </c>
    </row>
    <row r="6621" spans="3:4" ht="15" customHeight="1" x14ac:dyDescent="0.25">
      <c r="C6621" s="52" t="s">
        <v>8108</v>
      </c>
      <c r="D6621" s="55" t="s">
        <v>471</v>
      </c>
    </row>
    <row r="6622" spans="3:4" ht="15" customHeight="1" x14ac:dyDescent="0.25">
      <c r="C6622" s="52" t="s">
        <v>8109</v>
      </c>
      <c r="D6622" s="55" t="s">
        <v>473</v>
      </c>
    </row>
    <row r="6623" spans="3:4" ht="15" customHeight="1" x14ac:dyDescent="0.25">
      <c r="C6623" s="52" t="s">
        <v>8110</v>
      </c>
      <c r="D6623" s="55" t="s">
        <v>473</v>
      </c>
    </row>
    <row r="6624" spans="3:4" ht="15" customHeight="1" x14ac:dyDescent="0.25">
      <c r="C6624" s="52" t="s">
        <v>8111</v>
      </c>
      <c r="D6624" s="55" t="s">
        <v>34</v>
      </c>
    </row>
    <row r="6625" spans="3:5" ht="15" customHeight="1" x14ac:dyDescent="0.25">
      <c r="C6625" s="52" t="s">
        <v>8112</v>
      </c>
      <c r="D6625" s="55" t="s">
        <v>34</v>
      </c>
    </row>
    <row r="6626" spans="3:5" ht="15" customHeight="1" x14ac:dyDescent="0.25">
      <c r="C6626" s="52" t="s">
        <v>8113</v>
      </c>
      <c r="D6626" s="55" t="s">
        <v>8022</v>
      </c>
      <c r="E6626" s="56"/>
    </row>
    <row r="6627" spans="3:5" ht="15" customHeight="1" x14ac:dyDescent="0.25">
      <c r="C6627" s="52" t="s">
        <v>8114</v>
      </c>
      <c r="D6627" s="55" t="s">
        <v>8062</v>
      </c>
      <c r="E6627" s="56"/>
    </row>
    <row r="6628" spans="3:5" ht="15" customHeight="1" x14ac:dyDescent="0.25">
      <c r="C6628" s="52" t="s">
        <v>8115</v>
      </c>
      <c r="D6628" s="55" t="s">
        <v>8080</v>
      </c>
      <c r="E6628" s="56"/>
    </row>
    <row r="6629" spans="3:5" ht="15" customHeight="1" x14ac:dyDescent="0.25">
      <c r="C6629" s="52" t="s">
        <v>8116</v>
      </c>
      <c r="D6629" s="55" t="s">
        <v>7944</v>
      </c>
      <c r="E6629" s="56"/>
    </row>
    <row r="6630" spans="3:5" ht="15" customHeight="1" x14ac:dyDescent="0.25">
      <c r="C6630" s="52" t="s">
        <v>8117</v>
      </c>
      <c r="D6630" s="55" t="s">
        <v>8032</v>
      </c>
      <c r="E6630" s="56"/>
    </row>
    <row r="6631" spans="3:5" ht="15" customHeight="1" x14ac:dyDescent="0.25">
      <c r="C6631" s="52" t="s">
        <v>8118</v>
      </c>
      <c r="D6631" s="55" t="s">
        <v>8088</v>
      </c>
      <c r="E6631" s="56"/>
    </row>
    <row r="6632" spans="3:5" ht="15" customHeight="1" x14ac:dyDescent="0.25">
      <c r="C6632" s="52" t="s">
        <v>8119</v>
      </c>
      <c r="D6632" s="55" t="s">
        <v>8120</v>
      </c>
      <c r="E6632" s="56"/>
    </row>
    <row r="6633" spans="3:5" ht="15" customHeight="1" x14ac:dyDescent="0.25">
      <c r="C6633" s="52" t="s">
        <v>8121</v>
      </c>
      <c r="D6633" s="55" t="s">
        <v>8098</v>
      </c>
      <c r="E6633" s="56"/>
    </row>
    <row r="6634" spans="3:5" ht="15" customHeight="1" x14ac:dyDescent="0.25">
      <c r="C6634" s="52" t="s">
        <v>8122</v>
      </c>
      <c r="D6634" s="55" t="s">
        <v>7946</v>
      </c>
      <c r="E6634" s="56"/>
    </row>
    <row r="6635" spans="3:5" ht="15" customHeight="1" x14ac:dyDescent="0.25">
      <c r="C6635" s="52" t="s">
        <v>8123</v>
      </c>
      <c r="D6635" s="55" t="s">
        <v>8124</v>
      </c>
      <c r="E6635" s="56"/>
    </row>
    <row r="6636" spans="3:5" ht="15" customHeight="1" x14ac:dyDescent="0.25">
      <c r="C6636" s="52" t="s">
        <v>8125</v>
      </c>
      <c r="D6636" s="55" t="s">
        <v>8126</v>
      </c>
      <c r="E6636" s="56"/>
    </row>
    <row r="6637" spans="3:5" ht="15" customHeight="1" x14ac:dyDescent="0.25">
      <c r="C6637" s="52" t="s">
        <v>8127</v>
      </c>
      <c r="D6637" s="55" t="s">
        <v>8128</v>
      </c>
      <c r="E6637" s="56"/>
    </row>
    <row r="6638" spans="3:5" ht="15" customHeight="1" x14ac:dyDescent="0.25">
      <c r="C6638" s="52" t="s">
        <v>8129</v>
      </c>
      <c r="D6638" s="55" t="s">
        <v>8006</v>
      </c>
      <c r="E6638" s="56"/>
    </row>
    <row r="6639" spans="3:5" ht="15" customHeight="1" x14ac:dyDescent="0.25">
      <c r="C6639" s="52" t="s">
        <v>8130</v>
      </c>
      <c r="D6639" s="55" t="s">
        <v>7998</v>
      </c>
      <c r="E6639" s="56"/>
    </row>
    <row r="6640" spans="3:5" ht="15" customHeight="1" x14ac:dyDescent="0.25">
      <c r="C6640" s="52" t="s">
        <v>8131</v>
      </c>
      <c r="D6640" s="55" t="s">
        <v>8036</v>
      </c>
      <c r="E6640" s="56"/>
    </row>
    <row r="6641" spans="3:5" ht="15" customHeight="1" x14ac:dyDescent="0.25">
      <c r="C6641" s="52" t="s">
        <v>8132</v>
      </c>
      <c r="D6641" s="55" t="s">
        <v>8078</v>
      </c>
      <c r="E6641" s="56"/>
    </row>
    <row r="6642" spans="3:5" ht="15" customHeight="1" x14ac:dyDescent="0.25">
      <c r="C6642" s="52" t="s">
        <v>8133</v>
      </c>
      <c r="D6642" s="55" t="s">
        <v>8134</v>
      </c>
      <c r="E6642" s="56"/>
    </row>
    <row r="6643" spans="3:5" ht="15" customHeight="1" x14ac:dyDescent="0.25">
      <c r="C6643" s="52" t="s">
        <v>8135</v>
      </c>
      <c r="D6643" s="55" t="s">
        <v>8136</v>
      </c>
      <c r="E6643" s="56"/>
    </row>
    <row r="6644" spans="3:5" ht="15" customHeight="1" x14ac:dyDescent="0.25">
      <c r="C6644" s="52" t="s">
        <v>8137</v>
      </c>
      <c r="D6644" s="55" t="s">
        <v>8138</v>
      </c>
      <c r="E6644" s="56"/>
    </row>
    <row r="6645" spans="3:5" ht="15" customHeight="1" x14ac:dyDescent="0.25">
      <c r="C6645" s="52" t="s">
        <v>8139</v>
      </c>
      <c r="D6645" s="55" t="s">
        <v>7964</v>
      </c>
      <c r="E6645" s="56"/>
    </row>
    <row r="6646" spans="3:5" ht="15" customHeight="1" x14ac:dyDescent="0.25">
      <c r="C6646" s="52" t="s">
        <v>8140</v>
      </c>
      <c r="D6646" s="55" t="s">
        <v>8050</v>
      </c>
      <c r="E6646" s="56"/>
    </row>
    <row r="6647" spans="3:5" ht="15" customHeight="1" x14ac:dyDescent="0.25">
      <c r="C6647" s="52" t="s">
        <v>8141</v>
      </c>
      <c r="D6647" s="55" t="s">
        <v>8038</v>
      </c>
      <c r="E6647" s="56"/>
    </row>
    <row r="6648" spans="3:5" ht="15" customHeight="1" x14ac:dyDescent="0.25">
      <c r="C6648" s="52" t="s">
        <v>8142</v>
      </c>
      <c r="D6648" s="55" t="s">
        <v>8143</v>
      </c>
      <c r="E6648" s="56"/>
    </row>
    <row r="6649" spans="3:5" ht="15" customHeight="1" x14ac:dyDescent="0.25">
      <c r="C6649" s="52" t="s">
        <v>8144</v>
      </c>
      <c r="D6649" s="55" t="s">
        <v>7970</v>
      </c>
      <c r="E6649" s="56"/>
    </row>
    <row r="6650" spans="3:5" ht="15" customHeight="1" x14ac:dyDescent="0.25">
      <c r="C6650" s="52" t="s">
        <v>8145</v>
      </c>
      <c r="D6650" s="55" t="s">
        <v>8146</v>
      </c>
      <c r="E6650" s="56"/>
    </row>
    <row r="6651" spans="3:5" ht="15" customHeight="1" x14ac:dyDescent="0.25">
      <c r="C6651" s="52" t="s">
        <v>8147</v>
      </c>
      <c r="D6651" s="55" t="s">
        <v>7938</v>
      </c>
      <c r="E6651" s="56"/>
    </row>
    <row r="6652" spans="3:5" ht="15" customHeight="1" x14ac:dyDescent="0.25">
      <c r="C6652" s="52" t="s">
        <v>8148</v>
      </c>
      <c r="D6652" s="55" t="s">
        <v>7968</v>
      </c>
      <c r="E6652" s="56"/>
    </row>
    <row r="6653" spans="3:5" ht="15" customHeight="1" x14ac:dyDescent="0.25">
      <c r="C6653" s="52" t="s">
        <v>8149</v>
      </c>
      <c r="D6653" s="55" t="s">
        <v>7986</v>
      </c>
      <c r="E6653" s="56"/>
    </row>
    <row r="6654" spans="3:5" ht="15" customHeight="1" x14ac:dyDescent="0.25">
      <c r="C6654" s="52" t="s">
        <v>8150</v>
      </c>
      <c r="D6654" s="55" t="s">
        <v>7948</v>
      </c>
      <c r="E6654" s="56"/>
    </row>
    <row r="6655" spans="3:5" ht="15" customHeight="1" x14ac:dyDescent="0.25">
      <c r="C6655" s="52" t="s">
        <v>8151</v>
      </c>
      <c r="D6655" s="55" t="s">
        <v>8066</v>
      </c>
      <c r="E6655" s="56"/>
    </row>
    <row r="6656" spans="3:5" ht="15" customHeight="1" x14ac:dyDescent="0.25">
      <c r="C6656" s="52" t="s">
        <v>8152</v>
      </c>
      <c r="D6656" s="55" t="s">
        <v>7996</v>
      </c>
      <c r="E6656" s="56"/>
    </row>
    <row r="6657" spans="3:5" ht="15" customHeight="1" x14ac:dyDescent="0.25">
      <c r="C6657" s="52" t="s">
        <v>8153</v>
      </c>
      <c r="D6657" s="55" t="s">
        <v>7974</v>
      </c>
      <c r="E6657" s="56"/>
    </row>
    <row r="6658" spans="3:5" ht="15" customHeight="1" x14ac:dyDescent="0.25">
      <c r="C6658" s="52" t="s">
        <v>8154</v>
      </c>
      <c r="D6658" s="55" t="s">
        <v>8155</v>
      </c>
      <c r="E6658" s="56"/>
    </row>
    <row r="6659" spans="3:5" ht="15" customHeight="1" x14ac:dyDescent="0.25">
      <c r="C6659" s="52" t="s">
        <v>8156</v>
      </c>
      <c r="D6659" s="55" t="s">
        <v>8157</v>
      </c>
      <c r="E6659" s="56"/>
    </row>
    <row r="6660" spans="3:5" ht="15" customHeight="1" x14ac:dyDescent="0.25">
      <c r="C6660" s="52" t="s">
        <v>8158</v>
      </c>
      <c r="D6660" s="55" t="s">
        <v>7962</v>
      </c>
      <c r="E6660" s="56"/>
    </row>
    <row r="6661" spans="3:5" ht="15" customHeight="1" x14ac:dyDescent="0.25">
      <c r="C6661" s="52" t="s">
        <v>8159</v>
      </c>
      <c r="D6661" s="55" t="s">
        <v>8160</v>
      </c>
      <c r="E6661" s="56"/>
    </row>
    <row r="6662" spans="3:5" ht="15" customHeight="1" x14ac:dyDescent="0.25">
      <c r="C6662" s="52" t="s">
        <v>8161</v>
      </c>
      <c r="D6662" s="55" t="s">
        <v>8048</v>
      </c>
      <c r="E6662" s="56"/>
    </row>
    <row r="6663" spans="3:5" ht="15" customHeight="1" x14ac:dyDescent="0.25">
      <c r="C6663" s="52" t="s">
        <v>8162</v>
      </c>
      <c r="D6663" s="55" t="s">
        <v>8163</v>
      </c>
      <c r="E6663" s="56"/>
    </row>
    <row r="6664" spans="3:5" ht="15" customHeight="1" x14ac:dyDescent="0.25">
      <c r="C6664" s="52" t="s">
        <v>8164</v>
      </c>
      <c r="D6664" s="55" t="s">
        <v>8014</v>
      </c>
      <c r="E6664" s="56"/>
    </row>
    <row r="6665" spans="3:5" ht="15" customHeight="1" x14ac:dyDescent="0.25">
      <c r="C6665" s="52" t="s">
        <v>8165</v>
      </c>
      <c r="D6665" s="55" t="s">
        <v>8166</v>
      </c>
      <c r="E6665" s="56"/>
    </row>
    <row r="6666" spans="3:5" ht="15" customHeight="1" x14ac:dyDescent="0.25">
      <c r="C6666" s="52" t="s">
        <v>8167</v>
      </c>
      <c r="D6666" s="55" t="s">
        <v>8168</v>
      </c>
      <c r="E6666" s="56"/>
    </row>
    <row r="6667" spans="3:5" ht="15" customHeight="1" x14ac:dyDescent="0.25">
      <c r="C6667" s="52" t="s">
        <v>8169</v>
      </c>
      <c r="D6667" s="55" t="s">
        <v>8170</v>
      </c>
      <c r="E6667" s="56"/>
    </row>
    <row r="6668" spans="3:5" ht="15" customHeight="1" x14ac:dyDescent="0.25">
      <c r="C6668" s="52" t="s">
        <v>8171</v>
      </c>
      <c r="D6668" s="55" t="s">
        <v>7980</v>
      </c>
      <c r="E6668" s="56"/>
    </row>
    <row r="6669" spans="3:5" ht="15" customHeight="1" x14ac:dyDescent="0.25">
      <c r="C6669" s="52" t="s">
        <v>8172</v>
      </c>
      <c r="D6669" s="55" t="s">
        <v>7992</v>
      </c>
      <c r="E6669" s="56"/>
    </row>
    <row r="6670" spans="3:5" ht="15" customHeight="1" x14ac:dyDescent="0.25">
      <c r="C6670" s="52" t="s">
        <v>8173</v>
      </c>
      <c r="D6670" s="55" t="s">
        <v>8174</v>
      </c>
      <c r="E6670" s="56"/>
    </row>
    <row r="6671" spans="3:5" ht="15" customHeight="1" x14ac:dyDescent="0.25">
      <c r="C6671" s="52" t="s">
        <v>8175</v>
      </c>
      <c r="D6671" s="55" t="s">
        <v>8176</v>
      </c>
      <c r="E6671" s="56"/>
    </row>
    <row r="6672" spans="3:5" ht="15" customHeight="1" x14ac:dyDescent="0.25">
      <c r="C6672" s="52" t="s">
        <v>8177</v>
      </c>
      <c r="D6672" s="55" t="s">
        <v>8076</v>
      </c>
      <c r="E6672" s="56"/>
    </row>
    <row r="6673" spans="3:5" ht="15" customHeight="1" x14ac:dyDescent="0.25">
      <c r="C6673" s="52" t="s">
        <v>8178</v>
      </c>
      <c r="D6673" s="55" t="s">
        <v>8179</v>
      </c>
      <c r="E6673" s="56"/>
    </row>
    <row r="6674" spans="3:5" ht="15" customHeight="1" x14ac:dyDescent="0.25">
      <c r="C6674" s="52" t="s">
        <v>8180</v>
      </c>
      <c r="D6674" s="55" t="s">
        <v>8060</v>
      </c>
      <c r="E6674" s="56"/>
    </row>
    <row r="6675" spans="3:5" ht="15" customHeight="1" x14ac:dyDescent="0.25">
      <c r="C6675" s="52" t="s">
        <v>8181</v>
      </c>
      <c r="D6675" s="55" t="s">
        <v>7988</v>
      </c>
      <c r="E6675" s="56"/>
    </row>
    <row r="6676" spans="3:5" ht="15" customHeight="1" x14ac:dyDescent="0.25">
      <c r="C6676" s="52" t="s">
        <v>8182</v>
      </c>
      <c r="D6676" s="55" t="s">
        <v>8183</v>
      </c>
      <c r="E6676" s="56"/>
    </row>
    <row r="6677" spans="3:5" ht="15" customHeight="1" x14ac:dyDescent="0.25">
      <c r="C6677" s="52" t="s">
        <v>8184</v>
      </c>
      <c r="D6677" s="55" t="s">
        <v>8028</v>
      </c>
      <c r="E6677" s="56"/>
    </row>
    <row r="6678" spans="3:5" ht="15" customHeight="1" x14ac:dyDescent="0.25">
      <c r="C6678" s="52" t="s">
        <v>8185</v>
      </c>
      <c r="D6678" s="55" t="s">
        <v>8044</v>
      </c>
      <c r="E6678" s="56"/>
    </row>
    <row r="6679" spans="3:5" ht="15" customHeight="1" x14ac:dyDescent="0.25">
      <c r="C6679" s="52" t="s">
        <v>8186</v>
      </c>
      <c r="D6679" s="55" t="s">
        <v>7966</v>
      </c>
      <c r="E6679" s="56"/>
    </row>
    <row r="6680" spans="3:5" ht="15" customHeight="1" x14ac:dyDescent="0.25">
      <c r="C6680" s="52" t="s">
        <v>8187</v>
      </c>
      <c r="D6680" s="55" t="s">
        <v>8030</v>
      </c>
      <c r="E6680" s="56"/>
    </row>
    <row r="6681" spans="3:5" ht="15" customHeight="1" x14ac:dyDescent="0.25">
      <c r="C6681" s="52" t="s">
        <v>8188</v>
      </c>
      <c r="D6681" s="55" t="s">
        <v>7950</v>
      </c>
      <c r="E6681" s="56"/>
    </row>
    <row r="6682" spans="3:5" ht="15" customHeight="1" x14ac:dyDescent="0.25">
      <c r="C6682" s="52" t="s">
        <v>8189</v>
      </c>
      <c r="D6682" s="55" t="s">
        <v>7954</v>
      </c>
      <c r="E6682" s="56"/>
    </row>
    <row r="6683" spans="3:5" ht="15" customHeight="1" x14ac:dyDescent="0.25">
      <c r="C6683" s="52" t="s">
        <v>8190</v>
      </c>
      <c r="D6683" s="55" t="s">
        <v>8074</v>
      </c>
      <c r="E6683" s="56"/>
    </row>
    <row r="6684" spans="3:5" ht="15" customHeight="1" x14ac:dyDescent="0.25">
      <c r="C6684" s="52" t="s">
        <v>8191</v>
      </c>
      <c r="D6684" s="55" t="s">
        <v>7940</v>
      </c>
      <c r="E6684" s="56"/>
    </row>
    <row r="6685" spans="3:5" ht="15" customHeight="1" x14ac:dyDescent="0.25">
      <c r="C6685" s="52" t="s">
        <v>8192</v>
      </c>
      <c r="D6685" s="55" t="s">
        <v>8010</v>
      </c>
      <c r="E6685" s="56"/>
    </row>
    <row r="6686" spans="3:5" ht="15" customHeight="1" x14ac:dyDescent="0.25">
      <c r="C6686" s="52" t="s">
        <v>8193</v>
      </c>
      <c r="D6686" s="55" t="s">
        <v>8008</v>
      </c>
      <c r="E6686" s="56"/>
    </row>
    <row r="6687" spans="3:5" ht="15" customHeight="1" x14ac:dyDescent="0.25">
      <c r="C6687" s="52" t="s">
        <v>8194</v>
      </c>
      <c r="D6687" s="55" t="s">
        <v>8082</v>
      </c>
      <c r="E6687" s="56"/>
    </row>
    <row r="6688" spans="3:5" ht="15" customHeight="1" x14ac:dyDescent="0.25">
      <c r="C6688" s="52" t="s">
        <v>8195</v>
      </c>
      <c r="D6688" s="55" t="s">
        <v>8058</v>
      </c>
      <c r="E6688" s="56"/>
    </row>
    <row r="6689" spans="3:5" ht="15" customHeight="1" x14ac:dyDescent="0.25">
      <c r="C6689" s="52" t="s">
        <v>8196</v>
      </c>
      <c r="D6689" s="55" t="s">
        <v>7976</v>
      </c>
      <c r="E6689" s="56"/>
    </row>
    <row r="6690" spans="3:5" ht="15" customHeight="1" x14ac:dyDescent="0.25">
      <c r="C6690" s="52" t="s">
        <v>8197</v>
      </c>
      <c r="D6690" s="55" t="s">
        <v>7958</v>
      </c>
      <c r="E6690" s="56"/>
    </row>
    <row r="6691" spans="3:5" ht="15" customHeight="1" x14ac:dyDescent="0.25">
      <c r="C6691" s="52" t="s">
        <v>8198</v>
      </c>
      <c r="D6691" s="55" t="s">
        <v>8052</v>
      </c>
      <c r="E6691" s="56"/>
    </row>
    <row r="6692" spans="3:5" ht="15" customHeight="1" x14ac:dyDescent="0.25">
      <c r="C6692" s="52" t="s">
        <v>8199</v>
      </c>
      <c r="D6692" s="55" t="s">
        <v>7982</v>
      </c>
      <c r="E6692" s="56"/>
    </row>
    <row r="6693" spans="3:5" ht="15" customHeight="1" x14ac:dyDescent="0.25">
      <c r="C6693" s="52" t="s">
        <v>8200</v>
      </c>
      <c r="D6693" s="55" t="s">
        <v>8201</v>
      </c>
      <c r="E6693" s="56"/>
    </row>
    <row r="6694" spans="3:5" ht="15" customHeight="1" x14ac:dyDescent="0.25">
      <c r="C6694" s="52" t="s">
        <v>8202</v>
      </c>
      <c r="D6694" s="55" t="s">
        <v>8004</v>
      </c>
      <c r="E6694" s="56"/>
    </row>
    <row r="6695" spans="3:5" ht="15" customHeight="1" x14ac:dyDescent="0.25">
      <c r="C6695" s="52" t="s">
        <v>8203</v>
      </c>
      <c r="D6695" s="55" t="s">
        <v>8204</v>
      </c>
      <c r="E6695" s="56"/>
    </row>
    <row r="6696" spans="3:5" ht="15" customHeight="1" x14ac:dyDescent="0.25">
      <c r="C6696" s="52" t="s">
        <v>8205</v>
      </c>
      <c r="D6696" s="55" t="s">
        <v>8206</v>
      </c>
      <c r="E6696" s="56"/>
    </row>
    <row r="6697" spans="3:5" ht="15" customHeight="1" x14ac:dyDescent="0.25">
      <c r="C6697" s="52" t="s">
        <v>8207</v>
      </c>
      <c r="D6697" s="55" t="s">
        <v>8208</v>
      </c>
      <c r="E6697" s="56"/>
    </row>
    <row r="6698" spans="3:5" ht="15" customHeight="1" x14ac:dyDescent="0.25">
      <c r="C6698" s="52" t="s">
        <v>8209</v>
      </c>
      <c r="D6698" s="55" t="s">
        <v>8020</v>
      </c>
      <c r="E6698" s="56"/>
    </row>
    <row r="6699" spans="3:5" ht="15" customHeight="1" x14ac:dyDescent="0.25">
      <c r="C6699" s="52" t="s">
        <v>8210</v>
      </c>
      <c r="D6699" s="55" t="s">
        <v>8040</v>
      </c>
      <c r="E6699" s="56"/>
    </row>
    <row r="6700" spans="3:5" ht="15" customHeight="1" x14ac:dyDescent="0.25">
      <c r="C6700" s="52" t="s">
        <v>8211</v>
      </c>
      <c r="D6700" s="55" t="s">
        <v>8212</v>
      </c>
      <c r="E6700" s="56"/>
    </row>
    <row r="6701" spans="3:5" ht="15" customHeight="1" x14ac:dyDescent="0.25">
      <c r="C6701" s="52" t="s">
        <v>8213</v>
      </c>
      <c r="D6701" s="55" t="s">
        <v>8214</v>
      </c>
      <c r="E6701" s="56"/>
    </row>
    <row r="6702" spans="3:5" ht="15" customHeight="1" x14ac:dyDescent="0.25">
      <c r="C6702" s="52" t="s">
        <v>8215</v>
      </c>
      <c r="D6702" s="55" t="s">
        <v>8216</v>
      </c>
      <c r="E6702" s="56"/>
    </row>
    <row r="6703" spans="3:5" ht="15" customHeight="1" x14ac:dyDescent="0.25">
      <c r="C6703" s="52" t="s">
        <v>8217</v>
      </c>
      <c r="D6703" s="55" t="s">
        <v>8218</v>
      </c>
      <c r="E6703" s="56"/>
    </row>
    <row r="6704" spans="3:5" ht="15" customHeight="1" x14ac:dyDescent="0.25">
      <c r="C6704" s="52" t="s">
        <v>8219</v>
      </c>
      <c r="D6704" s="55" t="s">
        <v>8220</v>
      </c>
      <c r="E6704" s="56"/>
    </row>
    <row r="6705" spans="3:5" ht="15" customHeight="1" x14ac:dyDescent="0.25">
      <c r="C6705" s="52" t="s">
        <v>8221</v>
      </c>
      <c r="D6705" s="55" t="s">
        <v>8096</v>
      </c>
      <c r="E6705" s="56"/>
    </row>
    <row r="6706" spans="3:5" ht="15" customHeight="1" x14ac:dyDescent="0.25">
      <c r="C6706" s="52" t="s">
        <v>8222</v>
      </c>
      <c r="D6706" s="55" t="s">
        <v>8026</v>
      </c>
      <c r="E6706" s="56"/>
    </row>
    <row r="6707" spans="3:5" ht="15" customHeight="1" x14ac:dyDescent="0.25">
      <c r="C6707" s="52" t="s">
        <v>8223</v>
      </c>
      <c r="D6707" s="55" t="s">
        <v>8068</v>
      </c>
      <c r="E6707" s="56"/>
    </row>
    <row r="6708" spans="3:5" ht="15" customHeight="1" x14ac:dyDescent="0.25">
      <c r="C6708" s="52" t="s">
        <v>8224</v>
      </c>
      <c r="D6708" s="55" t="s">
        <v>8225</v>
      </c>
      <c r="E6708" s="56"/>
    </row>
    <row r="6709" spans="3:5" ht="15" customHeight="1" x14ac:dyDescent="0.25">
      <c r="C6709" s="52" t="s">
        <v>8226</v>
      </c>
      <c r="D6709" s="55" t="s">
        <v>8000</v>
      </c>
      <c r="E6709" s="56"/>
    </row>
    <row r="6710" spans="3:5" ht="15" customHeight="1" x14ac:dyDescent="0.25">
      <c r="C6710" s="52" t="s">
        <v>8227</v>
      </c>
      <c r="D6710" s="55" t="s">
        <v>458</v>
      </c>
      <c r="E6710" s="56"/>
    </row>
    <row r="6711" spans="3:5" ht="15" customHeight="1" x14ac:dyDescent="0.25">
      <c r="C6711" s="52" t="s">
        <v>8228</v>
      </c>
      <c r="D6711" s="55" t="s">
        <v>458</v>
      </c>
      <c r="E6711" s="56"/>
    </row>
    <row r="6712" spans="3:5" ht="15" customHeight="1" x14ac:dyDescent="0.25">
      <c r="C6712" s="52" t="s">
        <v>8229</v>
      </c>
      <c r="D6712" s="55" t="s">
        <v>461</v>
      </c>
      <c r="E6712" s="56"/>
    </row>
    <row r="6713" spans="3:5" ht="15" customHeight="1" x14ac:dyDescent="0.25">
      <c r="C6713" s="52" t="s">
        <v>8230</v>
      </c>
      <c r="D6713" s="55" t="s">
        <v>463</v>
      </c>
      <c r="E6713" s="56"/>
    </row>
    <row r="6714" spans="3:5" ht="15" customHeight="1" x14ac:dyDescent="0.25">
      <c r="C6714" s="52" t="s">
        <v>8231</v>
      </c>
      <c r="D6714" s="55" t="s">
        <v>465</v>
      </c>
      <c r="E6714" s="56"/>
    </row>
    <row r="6715" spans="3:5" ht="15" customHeight="1" x14ac:dyDescent="0.25">
      <c r="C6715" s="52" t="s">
        <v>8232</v>
      </c>
      <c r="D6715" s="55" t="s">
        <v>467</v>
      </c>
      <c r="E6715" s="56"/>
    </row>
    <row r="6716" spans="3:5" ht="15" customHeight="1" x14ac:dyDescent="0.25">
      <c r="C6716" s="52" t="s">
        <v>8233</v>
      </c>
      <c r="D6716" s="55" t="s">
        <v>469</v>
      </c>
      <c r="E6716" s="56"/>
    </row>
    <row r="6717" spans="3:5" ht="15" customHeight="1" x14ac:dyDescent="0.25">
      <c r="C6717" s="52" t="s">
        <v>8234</v>
      </c>
      <c r="D6717" s="55" t="s">
        <v>471</v>
      </c>
      <c r="E6717" s="56"/>
    </row>
    <row r="6718" spans="3:5" ht="15" customHeight="1" x14ac:dyDescent="0.25">
      <c r="C6718" s="52" t="s">
        <v>8235</v>
      </c>
      <c r="D6718" s="55" t="s">
        <v>473</v>
      </c>
      <c r="E6718" s="56"/>
    </row>
    <row r="6719" spans="3:5" ht="15" customHeight="1" x14ac:dyDescent="0.25">
      <c r="C6719" s="52" t="s">
        <v>8236</v>
      </c>
      <c r="D6719" s="55" t="s">
        <v>473</v>
      </c>
      <c r="E6719" s="56"/>
    </row>
    <row r="6720" spans="3:5" ht="15" customHeight="1" x14ac:dyDescent="0.25">
      <c r="C6720" s="52" t="s">
        <v>8237</v>
      </c>
      <c r="D6720" s="55" t="s">
        <v>34</v>
      </c>
      <c r="E6720" s="56"/>
    </row>
    <row r="6721" spans="3:5" ht="15" customHeight="1" x14ac:dyDescent="0.25">
      <c r="C6721" s="52" t="s">
        <v>8238</v>
      </c>
      <c r="D6721" s="55" t="s">
        <v>34</v>
      </c>
      <c r="E6721" s="56"/>
    </row>
    <row r="6722" spans="3:5" ht="15" customHeight="1" x14ac:dyDescent="0.25">
      <c r="C6722" s="52" t="s">
        <v>8239</v>
      </c>
      <c r="D6722" s="55" t="s">
        <v>8240</v>
      </c>
    </row>
    <row r="6723" spans="3:5" ht="15" customHeight="1" x14ac:dyDescent="0.25">
      <c r="C6723" s="52" t="s">
        <v>8241</v>
      </c>
      <c r="D6723" s="55" t="s">
        <v>8242</v>
      </c>
    </row>
    <row r="6724" spans="3:5" ht="15" customHeight="1" x14ac:dyDescent="0.25">
      <c r="C6724" s="52" t="s">
        <v>8243</v>
      </c>
      <c r="D6724" s="55" t="s">
        <v>8244</v>
      </c>
    </row>
    <row r="6725" spans="3:5" ht="15" customHeight="1" x14ac:dyDescent="0.25">
      <c r="C6725" s="52" t="s">
        <v>8245</v>
      </c>
      <c r="D6725" s="55" t="s">
        <v>8246</v>
      </c>
    </row>
    <row r="6726" spans="3:5" ht="15" customHeight="1" x14ac:dyDescent="0.25">
      <c r="C6726" s="52" t="s">
        <v>8247</v>
      </c>
      <c r="D6726" s="55" t="s">
        <v>8248</v>
      </c>
    </row>
    <row r="6727" spans="3:5" ht="15" customHeight="1" x14ac:dyDescent="0.25">
      <c r="C6727" s="52" t="s">
        <v>8249</v>
      </c>
      <c r="D6727" s="55" t="s">
        <v>8250</v>
      </c>
    </row>
    <row r="6728" spans="3:5" ht="15" customHeight="1" x14ac:dyDescent="0.25">
      <c r="C6728" s="52" t="s">
        <v>8251</v>
      </c>
      <c r="D6728" s="55" t="s">
        <v>8252</v>
      </c>
    </row>
    <row r="6729" spans="3:5" ht="15" customHeight="1" x14ac:dyDescent="0.25">
      <c r="C6729" s="52" t="s">
        <v>8253</v>
      </c>
      <c r="D6729" s="55" t="s">
        <v>8254</v>
      </c>
    </row>
    <row r="6730" spans="3:5" ht="15" customHeight="1" x14ac:dyDescent="0.25">
      <c r="C6730" s="52" t="s">
        <v>8255</v>
      </c>
      <c r="D6730" s="55" t="s">
        <v>8256</v>
      </c>
    </row>
    <row r="6731" spans="3:5" ht="15" customHeight="1" x14ac:dyDescent="0.25">
      <c r="C6731" s="52" t="s">
        <v>8257</v>
      </c>
      <c r="D6731" s="55" t="s">
        <v>8258</v>
      </c>
    </row>
    <row r="6732" spans="3:5" ht="15" customHeight="1" x14ac:dyDescent="0.25">
      <c r="C6732" s="52" t="s">
        <v>8259</v>
      </c>
      <c r="D6732" s="55" t="s">
        <v>8260</v>
      </c>
    </row>
    <row r="6733" spans="3:5" ht="15" customHeight="1" x14ac:dyDescent="0.25">
      <c r="C6733" s="52" t="s">
        <v>8261</v>
      </c>
      <c r="D6733" s="55" t="s">
        <v>8262</v>
      </c>
    </row>
    <row r="6734" spans="3:5" ht="15" customHeight="1" x14ac:dyDescent="0.25">
      <c r="C6734" s="52" t="s">
        <v>8263</v>
      </c>
      <c r="D6734" s="55" t="s">
        <v>8264</v>
      </c>
    </row>
    <row r="6735" spans="3:5" ht="15" customHeight="1" x14ac:dyDescent="0.25">
      <c r="C6735" s="52" t="s">
        <v>8265</v>
      </c>
      <c r="D6735" s="55" t="s">
        <v>8266</v>
      </c>
    </row>
    <row r="6736" spans="3:5" ht="15" customHeight="1" x14ac:dyDescent="0.25">
      <c r="C6736" s="52" t="s">
        <v>8267</v>
      </c>
      <c r="D6736" s="55" t="s">
        <v>8268</v>
      </c>
    </row>
    <row r="6737" spans="3:4" ht="15" customHeight="1" x14ac:dyDescent="0.25">
      <c r="C6737" s="52" t="s">
        <v>8269</v>
      </c>
      <c r="D6737" s="55" t="s">
        <v>8270</v>
      </c>
    </row>
    <row r="6738" spans="3:4" ht="15" customHeight="1" x14ac:dyDescent="0.25">
      <c r="C6738" s="52" t="s">
        <v>8271</v>
      </c>
      <c r="D6738" s="55" t="s">
        <v>8272</v>
      </c>
    </row>
    <row r="6739" spans="3:4" ht="15" customHeight="1" x14ac:dyDescent="0.25">
      <c r="C6739" s="52" t="s">
        <v>8273</v>
      </c>
      <c r="D6739" s="55" t="s">
        <v>8274</v>
      </c>
    </row>
    <row r="6740" spans="3:4" ht="15" customHeight="1" x14ac:dyDescent="0.25">
      <c r="C6740" s="52" t="s">
        <v>8275</v>
      </c>
      <c r="D6740" s="55" t="s">
        <v>8276</v>
      </c>
    </row>
    <row r="6741" spans="3:4" ht="15" customHeight="1" x14ac:dyDescent="0.25">
      <c r="C6741" s="52" t="s">
        <v>8277</v>
      </c>
      <c r="D6741" s="55" t="s">
        <v>8278</v>
      </c>
    </row>
    <row r="6742" spans="3:4" ht="15" customHeight="1" x14ac:dyDescent="0.25">
      <c r="C6742" s="52" t="s">
        <v>8279</v>
      </c>
      <c r="D6742" s="55" t="s">
        <v>8280</v>
      </c>
    </row>
    <row r="6743" spans="3:4" ht="15" customHeight="1" x14ac:dyDescent="0.25">
      <c r="C6743" s="52" t="s">
        <v>8281</v>
      </c>
      <c r="D6743" s="55" t="s">
        <v>8282</v>
      </c>
    </row>
    <row r="6744" spans="3:4" ht="15" customHeight="1" x14ac:dyDescent="0.25">
      <c r="C6744" s="52" t="s">
        <v>8283</v>
      </c>
      <c r="D6744" s="55" t="s">
        <v>8284</v>
      </c>
    </row>
    <row r="6745" spans="3:4" ht="15" customHeight="1" x14ac:dyDescent="0.25">
      <c r="C6745" s="52" t="s">
        <v>8285</v>
      </c>
      <c r="D6745" s="55" t="s">
        <v>8286</v>
      </c>
    </row>
    <row r="6746" spans="3:4" ht="15" customHeight="1" x14ac:dyDescent="0.25">
      <c r="C6746" s="52" t="s">
        <v>8287</v>
      </c>
      <c r="D6746" s="55" t="s">
        <v>8288</v>
      </c>
    </row>
    <row r="6747" spans="3:4" ht="15" customHeight="1" x14ac:dyDescent="0.25">
      <c r="C6747" s="52" t="s">
        <v>8289</v>
      </c>
      <c r="D6747" s="55" t="s">
        <v>8290</v>
      </c>
    </row>
    <row r="6748" spans="3:4" ht="15" customHeight="1" x14ac:dyDescent="0.25">
      <c r="C6748" s="52" t="s">
        <v>8291</v>
      </c>
      <c r="D6748" s="55" t="s">
        <v>8292</v>
      </c>
    </row>
    <row r="6749" spans="3:4" ht="15" customHeight="1" x14ac:dyDescent="0.25">
      <c r="C6749" s="52" t="s">
        <v>8293</v>
      </c>
      <c r="D6749" s="55" t="s">
        <v>8294</v>
      </c>
    </row>
    <row r="6750" spans="3:4" ht="15" customHeight="1" x14ac:dyDescent="0.25">
      <c r="C6750" s="52" t="s">
        <v>8295</v>
      </c>
      <c r="D6750" s="55" t="s">
        <v>8296</v>
      </c>
    </row>
    <row r="6751" spans="3:4" ht="15" customHeight="1" x14ac:dyDescent="0.25">
      <c r="C6751" s="52" t="s">
        <v>8297</v>
      </c>
      <c r="D6751" s="55" t="s">
        <v>8298</v>
      </c>
    </row>
    <row r="6752" spans="3:4" ht="15" customHeight="1" x14ac:dyDescent="0.25">
      <c r="C6752" s="52" t="s">
        <v>8299</v>
      </c>
      <c r="D6752" s="55" t="s">
        <v>8300</v>
      </c>
    </row>
    <row r="6753" spans="3:4" ht="15" customHeight="1" x14ac:dyDescent="0.25">
      <c r="C6753" s="52" t="s">
        <v>8301</v>
      </c>
      <c r="D6753" s="55" t="s">
        <v>8302</v>
      </c>
    </row>
    <row r="6754" spans="3:4" ht="15" customHeight="1" x14ac:dyDescent="0.25">
      <c r="C6754" s="52" t="s">
        <v>8303</v>
      </c>
      <c r="D6754" s="55" t="s">
        <v>8304</v>
      </c>
    </row>
    <row r="6755" spans="3:4" ht="15" customHeight="1" x14ac:dyDescent="0.25">
      <c r="C6755" s="52" t="s">
        <v>8305</v>
      </c>
      <c r="D6755" s="55" t="s">
        <v>8306</v>
      </c>
    </row>
    <row r="6756" spans="3:4" ht="15" customHeight="1" x14ac:dyDescent="0.25">
      <c r="C6756" s="52" t="s">
        <v>8307</v>
      </c>
      <c r="D6756" s="55" t="s">
        <v>8308</v>
      </c>
    </row>
    <row r="6757" spans="3:4" ht="15" customHeight="1" x14ac:dyDescent="0.25">
      <c r="C6757" s="52" t="s">
        <v>8309</v>
      </c>
      <c r="D6757" s="55" t="s">
        <v>8310</v>
      </c>
    </row>
    <row r="6758" spans="3:4" ht="15" customHeight="1" x14ac:dyDescent="0.25">
      <c r="C6758" s="52" t="s">
        <v>8311</v>
      </c>
      <c r="D6758" s="55" t="s">
        <v>8312</v>
      </c>
    </row>
    <row r="6759" spans="3:4" ht="15" customHeight="1" x14ac:dyDescent="0.25">
      <c r="C6759" s="52" t="s">
        <v>8313</v>
      </c>
      <c r="D6759" s="55" t="s">
        <v>8314</v>
      </c>
    </row>
    <row r="6760" spans="3:4" ht="15" customHeight="1" x14ac:dyDescent="0.25">
      <c r="C6760" s="52" t="s">
        <v>8315</v>
      </c>
      <c r="D6760" s="55" t="s">
        <v>8316</v>
      </c>
    </row>
    <row r="6761" spans="3:4" ht="15" customHeight="1" x14ac:dyDescent="0.25">
      <c r="C6761" s="52" t="s">
        <v>8317</v>
      </c>
      <c r="D6761" s="55" t="s">
        <v>8318</v>
      </c>
    </row>
    <row r="6762" spans="3:4" ht="15" customHeight="1" x14ac:dyDescent="0.25">
      <c r="C6762" s="52" t="s">
        <v>8319</v>
      </c>
      <c r="D6762" s="55" t="s">
        <v>8320</v>
      </c>
    </row>
    <row r="6763" spans="3:4" ht="15" customHeight="1" x14ac:dyDescent="0.25">
      <c r="C6763" s="52" t="s">
        <v>8321</v>
      </c>
      <c r="D6763" s="55" t="s">
        <v>8322</v>
      </c>
    </row>
    <row r="6764" spans="3:4" ht="15" customHeight="1" x14ac:dyDescent="0.25">
      <c r="C6764" s="52" t="s">
        <v>8323</v>
      </c>
      <c r="D6764" s="55" t="s">
        <v>8324</v>
      </c>
    </row>
    <row r="6765" spans="3:4" ht="15" customHeight="1" x14ac:dyDescent="0.25">
      <c r="C6765" s="52" t="s">
        <v>8325</v>
      </c>
      <c r="D6765" s="55" t="s">
        <v>8326</v>
      </c>
    </row>
    <row r="6766" spans="3:4" ht="15" customHeight="1" x14ac:dyDescent="0.25">
      <c r="C6766" s="52" t="s">
        <v>8327</v>
      </c>
      <c r="D6766" s="55" t="s">
        <v>8328</v>
      </c>
    </row>
    <row r="6767" spans="3:4" ht="15" customHeight="1" x14ac:dyDescent="0.25">
      <c r="C6767" s="52" t="s">
        <v>8329</v>
      </c>
      <c r="D6767" s="55" t="s">
        <v>8330</v>
      </c>
    </row>
    <row r="6768" spans="3:4" ht="15" customHeight="1" x14ac:dyDescent="0.25">
      <c r="C6768" s="52" t="s">
        <v>8331</v>
      </c>
      <c r="D6768" s="55" t="s">
        <v>8332</v>
      </c>
    </row>
    <row r="6769" spans="3:4" ht="15" customHeight="1" x14ac:dyDescent="0.25">
      <c r="C6769" s="52" t="s">
        <v>8333</v>
      </c>
      <c r="D6769" s="55" t="s">
        <v>8334</v>
      </c>
    </row>
    <row r="6770" spans="3:4" ht="15" customHeight="1" x14ac:dyDescent="0.25">
      <c r="C6770" s="52" t="s">
        <v>8335</v>
      </c>
      <c r="D6770" s="55" t="s">
        <v>8336</v>
      </c>
    </row>
    <row r="6771" spans="3:4" ht="15" customHeight="1" x14ac:dyDescent="0.25">
      <c r="C6771" s="52" t="s">
        <v>8337</v>
      </c>
      <c r="D6771" s="55" t="s">
        <v>8338</v>
      </c>
    </row>
    <row r="6772" spans="3:4" ht="15" customHeight="1" x14ac:dyDescent="0.25">
      <c r="C6772" s="52" t="s">
        <v>8339</v>
      </c>
      <c r="D6772" s="55" t="s">
        <v>8340</v>
      </c>
    </row>
    <row r="6773" spans="3:4" ht="15" customHeight="1" x14ac:dyDescent="0.25">
      <c r="C6773" s="52" t="s">
        <v>8341</v>
      </c>
      <c r="D6773" s="55" t="s">
        <v>8342</v>
      </c>
    </row>
    <row r="6774" spans="3:4" ht="15" customHeight="1" x14ac:dyDescent="0.25">
      <c r="C6774" s="52" t="s">
        <v>8343</v>
      </c>
      <c r="D6774" s="55" t="s">
        <v>8344</v>
      </c>
    </row>
    <row r="6775" spans="3:4" ht="15" customHeight="1" x14ac:dyDescent="0.25">
      <c r="C6775" s="52" t="s">
        <v>8345</v>
      </c>
      <c r="D6775" s="55" t="s">
        <v>8346</v>
      </c>
    </row>
    <row r="6776" spans="3:4" ht="15" customHeight="1" x14ac:dyDescent="0.25">
      <c r="C6776" s="52" t="s">
        <v>8347</v>
      </c>
      <c r="D6776" s="55" t="s">
        <v>8348</v>
      </c>
    </row>
    <row r="6777" spans="3:4" ht="15" customHeight="1" x14ac:dyDescent="0.25">
      <c r="C6777" s="52" t="s">
        <v>8349</v>
      </c>
      <c r="D6777" s="55" t="s">
        <v>8350</v>
      </c>
    </row>
    <row r="6778" spans="3:4" ht="15" customHeight="1" x14ac:dyDescent="0.25">
      <c r="C6778" s="52" t="s">
        <v>8351</v>
      </c>
      <c r="D6778" s="55" t="s">
        <v>8352</v>
      </c>
    </row>
    <row r="6779" spans="3:4" ht="15" customHeight="1" x14ac:dyDescent="0.25">
      <c r="C6779" s="52" t="s">
        <v>8353</v>
      </c>
      <c r="D6779" s="55" t="s">
        <v>8354</v>
      </c>
    </row>
    <row r="6780" spans="3:4" ht="15" customHeight="1" x14ac:dyDescent="0.25">
      <c r="C6780" s="52" t="s">
        <v>8355</v>
      </c>
      <c r="D6780" s="55" t="s">
        <v>8356</v>
      </c>
    </row>
    <row r="6781" spans="3:4" ht="15" customHeight="1" x14ac:dyDescent="0.25">
      <c r="C6781" s="52" t="s">
        <v>8357</v>
      </c>
      <c r="D6781" s="55" t="s">
        <v>8358</v>
      </c>
    </row>
    <row r="6782" spans="3:4" ht="15" customHeight="1" x14ac:dyDescent="0.25">
      <c r="C6782" s="52" t="s">
        <v>8359</v>
      </c>
      <c r="D6782" s="55" t="s">
        <v>8360</v>
      </c>
    </row>
    <row r="6783" spans="3:4" ht="15" customHeight="1" x14ac:dyDescent="0.25">
      <c r="C6783" s="52" t="s">
        <v>8361</v>
      </c>
      <c r="D6783" s="55" t="s">
        <v>8362</v>
      </c>
    </row>
    <row r="6784" spans="3:4" ht="15" customHeight="1" x14ac:dyDescent="0.25">
      <c r="C6784" s="52" t="s">
        <v>8363</v>
      </c>
      <c r="D6784" s="55" t="s">
        <v>8364</v>
      </c>
    </row>
    <row r="6785" spans="3:4" ht="15" customHeight="1" x14ac:dyDescent="0.25">
      <c r="C6785" s="52" t="s">
        <v>8365</v>
      </c>
      <c r="D6785" s="55" t="s">
        <v>8366</v>
      </c>
    </row>
    <row r="6786" spans="3:4" ht="15" customHeight="1" x14ac:dyDescent="0.25">
      <c r="C6786" s="52" t="s">
        <v>8367</v>
      </c>
      <c r="D6786" s="55" t="s">
        <v>8368</v>
      </c>
    </row>
    <row r="6787" spans="3:4" ht="15" customHeight="1" x14ac:dyDescent="0.25">
      <c r="C6787" s="52" t="s">
        <v>8369</v>
      </c>
      <c r="D6787" s="55" t="s">
        <v>8370</v>
      </c>
    </row>
    <row r="6788" spans="3:4" ht="15" customHeight="1" x14ac:dyDescent="0.25">
      <c r="C6788" s="52" t="s">
        <v>8371</v>
      </c>
      <c r="D6788" s="55" t="s">
        <v>8372</v>
      </c>
    </row>
    <row r="6789" spans="3:4" ht="15" customHeight="1" x14ac:dyDescent="0.25">
      <c r="C6789" s="52" t="s">
        <v>8373</v>
      </c>
      <c r="D6789" s="55" t="s">
        <v>8374</v>
      </c>
    </row>
    <row r="6790" spans="3:4" ht="15" customHeight="1" x14ac:dyDescent="0.25">
      <c r="C6790" s="52" t="s">
        <v>8375</v>
      </c>
      <c r="D6790" s="55" t="s">
        <v>8376</v>
      </c>
    </row>
    <row r="6791" spans="3:4" ht="15" customHeight="1" x14ac:dyDescent="0.25">
      <c r="C6791" s="52" t="s">
        <v>8377</v>
      </c>
      <c r="D6791" s="55" t="s">
        <v>8378</v>
      </c>
    </row>
    <row r="6792" spans="3:4" ht="15" customHeight="1" x14ac:dyDescent="0.25">
      <c r="C6792" s="52" t="s">
        <v>8379</v>
      </c>
      <c r="D6792" s="55" t="s">
        <v>8380</v>
      </c>
    </row>
    <row r="6793" spans="3:4" ht="15" customHeight="1" x14ac:dyDescent="0.25">
      <c r="C6793" s="52" t="s">
        <v>8381</v>
      </c>
      <c r="D6793" s="55" t="s">
        <v>8382</v>
      </c>
    </row>
    <row r="6794" spans="3:4" ht="15" customHeight="1" x14ac:dyDescent="0.25">
      <c r="C6794" s="52" t="s">
        <v>8383</v>
      </c>
      <c r="D6794" s="55" t="s">
        <v>8384</v>
      </c>
    </row>
    <row r="6795" spans="3:4" ht="15" customHeight="1" x14ac:dyDescent="0.25">
      <c r="C6795" s="52" t="s">
        <v>8385</v>
      </c>
      <c r="D6795" s="55" t="s">
        <v>8386</v>
      </c>
    </row>
    <row r="6796" spans="3:4" ht="15" customHeight="1" x14ac:dyDescent="0.25">
      <c r="C6796" s="52" t="s">
        <v>8387</v>
      </c>
      <c r="D6796" s="55" t="s">
        <v>8388</v>
      </c>
    </row>
    <row r="6797" spans="3:4" ht="15" customHeight="1" x14ac:dyDescent="0.25">
      <c r="C6797" s="52" t="s">
        <v>8389</v>
      </c>
      <c r="D6797" s="55" t="s">
        <v>8390</v>
      </c>
    </row>
    <row r="6798" spans="3:4" ht="15" customHeight="1" x14ac:dyDescent="0.25">
      <c r="C6798" s="52" t="s">
        <v>8391</v>
      </c>
      <c r="D6798" s="55" t="s">
        <v>8392</v>
      </c>
    </row>
    <row r="6799" spans="3:4" ht="15" customHeight="1" x14ac:dyDescent="0.25">
      <c r="C6799" s="52" t="s">
        <v>8393</v>
      </c>
      <c r="D6799" s="55" t="s">
        <v>8394</v>
      </c>
    </row>
    <row r="6800" spans="3:4" ht="15" customHeight="1" x14ac:dyDescent="0.25">
      <c r="C6800" s="52" t="s">
        <v>8395</v>
      </c>
      <c r="D6800" s="55" t="s">
        <v>8396</v>
      </c>
    </row>
    <row r="6801" spans="3:4" ht="15" customHeight="1" x14ac:dyDescent="0.25">
      <c r="C6801" s="52" t="s">
        <v>8397</v>
      </c>
      <c r="D6801" s="55" t="s">
        <v>8398</v>
      </c>
    </row>
    <row r="6802" spans="3:4" ht="15" customHeight="1" x14ac:dyDescent="0.25">
      <c r="C6802" s="52" t="s">
        <v>8399</v>
      </c>
      <c r="D6802" s="55" t="s">
        <v>8400</v>
      </c>
    </row>
    <row r="6803" spans="3:4" ht="15" customHeight="1" x14ac:dyDescent="0.25">
      <c r="C6803" s="52" t="s">
        <v>8401</v>
      </c>
      <c r="D6803" s="55" t="s">
        <v>8402</v>
      </c>
    </row>
    <row r="6804" spans="3:4" ht="15" customHeight="1" x14ac:dyDescent="0.25">
      <c r="C6804" s="52" t="s">
        <v>8403</v>
      </c>
      <c r="D6804" s="55" t="s">
        <v>8404</v>
      </c>
    </row>
    <row r="6805" spans="3:4" ht="15" customHeight="1" x14ac:dyDescent="0.25">
      <c r="C6805" s="52" t="s">
        <v>8405</v>
      </c>
      <c r="D6805" s="55" t="s">
        <v>8406</v>
      </c>
    </row>
    <row r="6806" spans="3:4" ht="15" customHeight="1" x14ac:dyDescent="0.25">
      <c r="C6806" s="52" t="s">
        <v>8407</v>
      </c>
      <c r="D6806" s="55" t="s">
        <v>458</v>
      </c>
    </row>
    <row r="6807" spans="3:4" ht="15" customHeight="1" x14ac:dyDescent="0.25">
      <c r="C6807" s="52" t="s">
        <v>8408</v>
      </c>
      <c r="D6807" s="55" t="s">
        <v>458</v>
      </c>
    </row>
    <row r="6808" spans="3:4" ht="15" customHeight="1" x14ac:dyDescent="0.25">
      <c r="C6808" s="52" t="s">
        <v>8409</v>
      </c>
      <c r="D6808" s="55" t="s">
        <v>8410</v>
      </c>
    </row>
    <row r="6809" spans="3:4" ht="15" customHeight="1" x14ac:dyDescent="0.25">
      <c r="C6809" s="52" t="s">
        <v>8411</v>
      </c>
      <c r="D6809" s="55" t="s">
        <v>8412</v>
      </c>
    </row>
    <row r="6810" spans="3:4" ht="15" customHeight="1" x14ac:dyDescent="0.25">
      <c r="C6810" s="52" t="s">
        <v>8413</v>
      </c>
      <c r="D6810" s="55" t="s">
        <v>461</v>
      </c>
    </row>
    <row r="6811" spans="3:4" ht="15" customHeight="1" x14ac:dyDescent="0.25">
      <c r="C6811" s="52" t="s">
        <v>8414</v>
      </c>
      <c r="D6811" s="55" t="s">
        <v>463</v>
      </c>
    </row>
    <row r="6812" spans="3:4" ht="15" customHeight="1" x14ac:dyDescent="0.25">
      <c r="C6812" s="52" t="s">
        <v>8415</v>
      </c>
      <c r="D6812" s="55" t="s">
        <v>469</v>
      </c>
    </row>
    <row r="6813" spans="3:4" ht="15" customHeight="1" x14ac:dyDescent="0.25">
      <c r="C6813" s="52" t="s">
        <v>8416</v>
      </c>
      <c r="D6813" s="55" t="s">
        <v>471</v>
      </c>
    </row>
    <row r="6814" spans="3:4" ht="15" customHeight="1" x14ac:dyDescent="0.25">
      <c r="C6814" s="52" t="s">
        <v>8417</v>
      </c>
      <c r="D6814" s="55" t="s">
        <v>473</v>
      </c>
    </row>
    <row r="6815" spans="3:4" ht="15" customHeight="1" x14ac:dyDescent="0.25">
      <c r="C6815" s="52" t="s">
        <v>8418</v>
      </c>
      <c r="D6815" s="55" t="s">
        <v>473</v>
      </c>
    </row>
    <row r="6816" spans="3:4" ht="15" customHeight="1" x14ac:dyDescent="0.25">
      <c r="C6816" s="52" t="s">
        <v>8419</v>
      </c>
      <c r="D6816" s="55" t="s">
        <v>34</v>
      </c>
    </row>
    <row r="6817" spans="3:4" ht="15" customHeight="1" x14ac:dyDescent="0.25">
      <c r="C6817" s="52" t="s">
        <v>8420</v>
      </c>
      <c r="D6817" s="55" t="s">
        <v>34</v>
      </c>
    </row>
    <row r="7226" spans="4:4" ht="15" customHeight="1" x14ac:dyDescent="0.25">
      <c r="D7226" s="56"/>
    </row>
    <row r="7227" spans="4:4" ht="15" customHeight="1" x14ac:dyDescent="0.25">
      <c r="D7227" s="56"/>
    </row>
    <row r="7228" spans="4:4" ht="15" customHeight="1" x14ac:dyDescent="0.25">
      <c r="D7228" s="56"/>
    </row>
    <row r="7229" spans="4:4" ht="15" customHeight="1" x14ac:dyDescent="0.25">
      <c r="D7229" s="56"/>
    </row>
    <row r="7230" spans="4:4" ht="15" customHeight="1" x14ac:dyDescent="0.25">
      <c r="D7230" s="56"/>
    </row>
    <row r="7231" spans="4:4" ht="15" customHeight="1" x14ac:dyDescent="0.25">
      <c r="D7231" s="56"/>
    </row>
    <row r="7232" spans="4:4" ht="15" customHeight="1" x14ac:dyDescent="0.25">
      <c r="D7232" s="56"/>
    </row>
    <row r="7233" spans="4:4" ht="15" customHeight="1" x14ac:dyDescent="0.25">
      <c r="D7233" s="56"/>
    </row>
    <row r="7234" spans="4:4" ht="15" customHeight="1" x14ac:dyDescent="0.25">
      <c r="D7234" s="56"/>
    </row>
    <row r="7235" spans="4:4" ht="15" customHeight="1" x14ac:dyDescent="0.25">
      <c r="D7235" s="56"/>
    </row>
    <row r="7236" spans="4:4" ht="15" customHeight="1" x14ac:dyDescent="0.25">
      <c r="D7236" s="56"/>
    </row>
    <row r="7237" spans="4:4" ht="15" customHeight="1" x14ac:dyDescent="0.25">
      <c r="D7237" s="56"/>
    </row>
    <row r="7238" spans="4:4" ht="15" customHeight="1" x14ac:dyDescent="0.25">
      <c r="D7238" s="56"/>
    </row>
    <row r="7239" spans="4:4" ht="15" customHeight="1" x14ac:dyDescent="0.25">
      <c r="D7239" s="56"/>
    </row>
    <row r="7240" spans="4:4" ht="15" customHeight="1" x14ac:dyDescent="0.25">
      <c r="D7240" s="56"/>
    </row>
    <row r="7241" spans="4:4" ht="15" customHeight="1" x14ac:dyDescent="0.25">
      <c r="D7241" s="56"/>
    </row>
    <row r="7242" spans="4:4" ht="15" customHeight="1" x14ac:dyDescent="0.25">
      <c r="D7242" s="56"/>
    </row>
    <row r="7243" spans="4:4" ht="15" customHeight="1" x14ac:dyDescent="0.25">
      <c r="D7243" s="56"/>
    </row>
    <row r="7244" spans="4:4" ht="15" customHeight="1" x14ac:dyDescent="0.25">
      <c r="D7244" s="56"/>
    </row>
    <row r="7245" spans="4:4" ht="15" customHeight="1" x14ac:dyDescent="0.25">
      <c r="D7245" s="56"/>
    </row>
    <row r="7246" spans="4:4" ht="15" customHeight="1" x14ac:dyDescent="0.25">
      <c r="D7246" s="56"/>
    </row>
    <row r="7247" spans="4:4" ht="15" customHeight="1" x14ac:dyDescent="0.25">
      <c r="D7247" s="56"/>
    </row>
    <row r="7248" spans="4:4" ht="15" customHeight="1" x14ac:dyDescent="0.25">
      <c r="D7248" s="56"/>
    </row>
    <row r="7249" spans="4:4" ht="15" customHeight="1" x14ac:dyDescent="0.25">
      <c r="D7249" s="56"/>
    </row>
    <row r="7250" spans="4:4" ht="15" customHeight="1" x14ac:dyDescent="0.25">
      <c r="D7250" s="56"/>
    </row>
    <row r="7251" spans="4:4" ht="15" customHeight="1" x14ac:dyDescent="0.25">
      <c r="D7251" s="56"/>
    </row>
    <row r="7252" spans="4:4" ht="15" customHeight="1" x14ac:dyDescent="0.25">
      <c r="D7252" s="56"/>
    </row>
    <row r="7253" spans="4:4" ht="15" customHeight="1" x14ac:dyDescent="0.25">
      <c r="D7253" s="56"/>
    </row>
    <row r="7254" spans="4:4" ht="15" customHeight="1" x14ac:dyDescent="0.25">
      <c r="D7254" s="56"/>
    </row>
    <row r="7255" spans="4:4" ht="15" customHeight="1" x14ac:dyDescent="0.25">
      <c r="D7255" s="56"/>
    </row>
    <row r="7256" spans="4:4" ht="15" customHeight="1" x14ac:dyDescent="0.25">
      <c r="D7256" s="56"/>
    </row>
    <row r="7257" spans="4:4" ht="15" customHeight="1" x14ac:dyDescent="0.25">
      <c r="D7257" s="56"/>
    </row>
    <row r="7258" spans="4:4" ht="15" customHeight="1" x14ac:dyDescent="0.25">
      <c r="D7258" s="56"/>
    </row>
    <row r="7259" spans="4:4" ht="15" customHeight="1" x14ac:dyDescent="0.25">
      <c r="D7259" s="56"/>
    </row>
    <row r="7260" spans="4:4" ht="15" customHeight="1" x14ac:dyDescent="0.25">
      <c r="D7260" s="56"/>
    </row>
    <row r="7261" spans="4:4" ht="15" customHeight="1" x14ac:dyDescent="0.25">
      <c r="D7261" s="56"/>
    </row>
    <row r="7262" spans="4:4" ht="15" customHeight="1" x14ac:dyDescent="0.25">
      <c r="D7262" s="56"/>
    </row>
    <row r="7263" spans="4:4" ht="15" customHeight="1" x14ac:dyDescent="0.25">
      <c r="D7263" s="56"/>
    </row>
    <row r="7264" spans="4:4" ht="15" customHeight="1" x14ac:dyDescent="0.25">
      <c r="D7264" s="56"/>
    </row>
    <row r="7265" spans="4:4" ht="15" customHeight="1" x14ac:dyDescent="0.25">
      <c r="D7265" s="56"/>
    </row>
    <row r="7266" spans="4:4" ht="15" customHeight="1" x14ac:dyDescent="0.25">
      <c r="D7266" s="56"/>
    </row>
    <row r="7267" spans="4:4" ht="15" customHeight="1" x14ac:dyDescent="0.25">
      <c r="D7267" s="56"/>
    </row>
    <row r="7268" spans="4:4" ht="15" customHeight="1" x14ac:dyDescent="0.25">
      <c r="D7268" s="56"/>
    </row>
    <row r="7269" spans="4:4" ht="15" customHeight="1" x14ac:dyDescent="0.25">
      <c r="D7269" s="56"/>
    </row>
    <row r="7270" spans="4:4" ht="15" customHeight="1" x14ac:dyDescent="0.25">
      <c r="D7270" s="56"/>
    </row>
    <row r="7271" spans="4:4" ht="15" customHeight="1" x14ac:dyDescent="0.25">
      <c r="D7271" s="56"/>
    </row>
    <row r="7272" spans="4:4" ht="15" customHeight="1" x14ac:dyDescent="0.25">
      <c r="D7272" s="56"/>
    </row>
    <row r="7273" spans="4:4" ht="15" customHeight="1" x14ac:dyDescent="0.25">
      <c r="D7273" s="56"/>
    </row>
    <row r="7274" spans="4:4" ht="15" customHeight="1" x14ac:dyDescent="0.25">
      <c r="D7274" s="56"/>
    </row>
    <row r="7275" spans="4:4" ht="15" customHeight="1" x14ac:dyDescent="0.25">
      <c r="D7275" s="56"/>
    </row>
    <row r="7276" spans="4:4" ht="15" customHeight="1" x14ac:dyDescent="0.25">
      <c r="D7276" s="56"/>
    </row>
    <row r="7277" spans="4:4" ht="15" customHeight="1" x14ac:dyDescent="0.25">
      <c r="D7277" s="56"/>
    </row>
    <row r="7278" spans="4:4" ht="15" customHeight="1" x14ac:dyDescent="0.25">
      <c r="D7278" s="56"/>
    </row>
    <row r="7279" spans="4:4" ht="15" customHeight="1" x14ac:dyDescent="0.25">
      <c r="D7279" s="56"/>
    </row>
    <row r="7280" spans="4:4" ht="15" customHeight="1" x14ac:dyDescent="0.25">
      <c r="D7280" s="56"/>
    </row>
    <row r="7281" spans="4:4" ht="15" customHeight="1" x14ac:dyDescent="0.25">
      <c r="D7281" s="56"/>
    </row>
    <row r="7282" spans="4:4" ht="15" customHeight="1" x14ac:dyDescent="0.25">
      <c r="D7282" s="56"/>
    </row>
    <row r="7283" spans="4:4" ht="15" customHeight="1" x14ac:dyDescent="0.25">
      <c r="D7283" s="56"/>
    </row>
    <row r="7284" spans="4:4" ht="15" customHeight="1" x14ac:dyDescent="0.25">
      <c r="D7284" s="56"/>
    </row>
    <row r="7285" spans="4:4" ht="15" customHeight="1" x14ac:dyDescent="0.25">
      <c r="D7285" s="56"/>
    </row>
    <row r="7286" spans="4:4" ht="15" customHeight="1" x14ac:dyDescent="0.25">
      <c r="D7286" s="56"/>
    </row>
    <row r="7287" spans="4:4" ht="15" customHeight="1" x14ac:dyDescent="0.25">
      <c r="D7287" s="56"/>
    </row>
    <row r="7288" spans="4:4" ht="15" customHeight="1" x14ac:dyDescent="0.25">
      <c r="D7288" s="56"/>
    </row>
    <row r="7289" spans="4:4" ht="15" customHeight="1" x14ac:dyDescent="0.25">
      <c r="D7289" s="56"/>
    </row>
    <row r="7290" spans="4:4" ht="15" customHeight="1" x14ac:dyDescent="0.25">
      <c r="D7290" s="56"/>
    </row>
    <row r="7291" spans="4:4" ht="15" customHeight="1" x14ac:dyDescent="0.25">
      <c r="D7291" s="56"/>
    </row>
    <row r="7292" spans="4:4" ht="15" customHeight="1" x14ac:dyDescent="0.25">
      <c r="D7292" s="56"/>
    </row>
    <row r="7293" spans="4:4" ht="15" customHeight="1" x14ac:dyDescent="0.25">
      <c r="D7293" s="56"/>
    </row>
    <row r="7294" spans="4:4" ht="15" customHeight="1" x14ac:dyDescent="0.25">
      <c r="D7294" s="56"/>
    </row>
    <row r="7295" spans="4:4" ht="15" customHeight="1" x14ac:dyDescent="0.25">
      <c r="D7295" s="56"/>
    </row>
    <row r="7296" spans="4:4" ht="15" customHeight="1" x14ac:dyDescent="0.25">
      <c r="D7296" s="56"/>
    </row>
    <row r="7297" spans="4:4" ht="15" customHeight="1" x14ac:dyDescent="0.25">
      <c r="D7297" s="56"/>
    </row>
    <row r="7298" spans="4:4" ht="15" customHeight="1" x14ac:dyDescent="0.25">
      <c r="D7298" s="56"/>
    </row>
    <row r="7299" spans="4:4" ht="15" customHeight="1" x14ac:dyDescent="0.25">
      <c r="D7299" s="56"/>
    </row>
    <row r="7300" spans="4:4" ht="15" customHeight="1" x14ac:dyDescent="0.25">
      <c r="D7300" s="56"/>
    </row>
    <row r="7301" spans="4:4" ht="15" customHeight="1" x14ac:dyDescent="0.25">
      <c r="D7301" s="56"/>
    </row>
    <row r="7302" spans="4:4" ht="15" customHeight="1" x14ac:dyDescent="0.25">
      <c r="D7302" s="56"/>
    </row>
    <row r="7303" spans="4:4" ht="15" customHeight="1" x14ac:dyDescent="0.25">
      <c r="D7303" s="56"/>
    </row>
    <row r="7304" spans="4:4" ht="15" customHeight="1" x14ac:dyDescent="0.25">
      <c r="D7304" s="56"/>
    </row>
    <row r="7305" spans="4:4" ht="15" customHeight="1" x14ac:dyDescent="0.25">
      <c r="D7305" s="56"/>
    </row>
    <row r="7306" spans="4:4" ht="15" customHeight="1" x14ac:dyDescent="0.25">
      <c r="D7306" s="56"/>
    </row>
    <row r="7307" spans="4:4" ht="15" customHeight="1" x14ac:dyDescent="0.25">
      <c r="D7307" s="56"/>
    </row>
    <row r="7308" spans="4:4" ht="15" customHeight="1" x14ac:dyDescent="0.25">
      <c r="D7308" s="56"/>
    </row>
    <row r="7309" spans="4:4" ht="15" customHeight="1" x14ac:dyDescent="0.25">
      <c r="D7309" s="56"/>
    </row>
    <row r="7982" spans="4:4" ht="15" customHeight="1" x14ac:dyDescent="0.25">
      <c r="D7982" s="56"/>
    </row>
    <row r="7983" spans="4:4" ht="15" customHeight="1" x14ac:dyDescent="0.25">
      <c r="D7983" s="56"/>
    </row>
    <row r="7984" spans="4:4" ht="15" customHeight="1" x14ac:dyDescent="0.25">
      <c r="D7984" s="56"/>
    </row>
    <row r="7985" spans="4:4" ht="15" customHeight="1" x14ac:dyDescent="0.25">
      <c r="D7985" s="56"/>
    </row>
    <row r="7986" spans="4:4" ht="15" customHeight="1" x14ac:dyDescent="0.25">
      <c r="D7986" s="56"/>
    </row>
    <row r="7987" spans="4:4" ht="15" customHeight="1" x14ac:dyDescent="0.25">
      <c r="D7987" s="56"/>
    </row>
    <row r="7988" spans="4:4" ht="15" customHeight="1" x14ac:dyDescent="0.25">
      <c r="D7988" s="56"/>
    </row>
    <row r="7989" spans="4:4" ht="15" customHeight="1" x14ac:dyDescent="0.25">
      <c r="D7989" s="56"/>
    </row>
    <row r="7990" spans="4:4" ht="15" customHeight="1" x14ac:dyDescent="0.25">
      <c r="D7990" s="56"/>
    </row>
    <row r="7991" spans="4:4" ht="15" customHeight="1" x14ac:dyDescent="0.25">
      <c r="D7991" s="56"/>
    </row>
    <row r="7992" spans="4:4" ht="15" customHeight="1" x14ac:dyDescent="0.25">
      <c r="D7992" s="56"/>
    </row>
    <row r="7993" spans="4:4" ht="15" customHeight="1" x14ac:dyDescent="0.25">
      <c r="D7993" s="56"/>
    </row>
    <row r="7994" spans="4:4" ht="15" customHeight="1" x14ac:dyDescent="0.25">
      <c r="D7994" s="56"/>
    </row>
    <row r="7995" spans="4:4" ht="15" customHeight="1" x14ac:dyDescent="0.25">
      <c r="D7995" s="56"/>
    </row>
    <row r="7996" spans="4:4" ht="15" customHeight="1" x14ac:dyDescent="0.25">
      <c r="D7996" s="56"/>
    </row>
    <row r="7997" spans="4:4" ht="15" customHeight="1" x14ac:dyDescent="0.25">
      <c r="D7997" s="56"/>
    </row>
    <row r="7998" spans="4:4" ht="15" customHeight="1" x14ac:dyDescent="0.25">
      <c r="D7998" s="56"/>
    </row>
    <row r="7999" spans="4:4" ht="15" customHeight="1" x14ac:dyDescent="0.25">
      <c r="D7999" s="56"/>
    </row>
    <row r="8000" spans="4:4" ht="15" customHeight="1" x14ac:dyDescent="0.25">
      <c r="D8000" s="56"/>
    </row>
    <row r="8001" spans="4:4" ht="15" customHeight="1" x14ac:dyDescent="0.25">
      <c r="D8001" s="56"/>
    </row>
    <row r="8002" spans="4:4" ht="15" customHeight="1" x14ac:dyDescent="0.25">
      <c r="D8002" s="56"/>
    </row>
    <row r="8003" spans="4:4" ht="15" customHeight="1" x14ac:dyDescent="0.25">
      <c r="D8003" s="56"/>
    </row>
    <row r="8004" spans="4:4" ht="15" customHeight="1" x14ac:dyDescent="0.25">
      <c r="D8004" s="56"/>
    </row>
    <row r="8005" spans="4:4" ht="15" customHeight="1" x14ac:dyDescent="0.25">
      <c r="D8005" s="56"/>
    </row>
    <row r="8006" spans="4:4" ht="15" customHeight="1" x14ac:dyDescent="0.25">
      <c r="D8006" s="56"/>
    </row>
    <row r="8007" spans="4:4" ht="15" customHeight="1" x14ac:dyDescent="0.25">
      <c r="D8007" s="56"/>
    </row>
    <row r="8008" spans="4:4" ht="15" customHeight="1" x14ac:dyDescent="0.25">
      <c r="D8008" s="56"/>
    </row>
    <row r="8009" spans="4:4" ht="15" customHeight="1" x14ac:dyDescent="0.25">
      <c r="D8009" s="56"/>
    </row>
    <row r="8010" spans="4:4" ht="15" customHeight="1" x14ac:dyDescent="0.25">
      <c r="D8010" s="56"/>
    </row>
    <row r="8011" spans="4:4" ht="15" customHeight="1" x14ac:dyDescent="0.25">
      <c r="D8011" s="56"/>
    </row>
    <row r="8012" spans="4:4" ht="15" customHeight="1" x14ac:dyDescent="0.25">
      <c r="D8012" s="56"/>
    </row>
    <row r="8013" spans="4:4" ht="15" customHeight="1" x14ac:dyDescent="0.25">
      <c r="D8013" s="56"/>
    </row>
    <row r="8014" spans="4:4" ht="15" customHeight="1" x14ac:dyDescent="0.25">
      <c r="D8014" s="56"/>
    </row>
    <row r="8015" spans="4:4" ht="15" customHeight="1" x14ac:dyDescent="0.25">
      <c r="D8015" s="56"/>
    </row>
    <row r="8016" spans="4:4" ht="15" customHeight="1" x14ac:dyDescent="0.25">
      <c r="D8016" s="56"/>
    </row>
    <row r="8017" spans="4:4" ht="15" customHeight="1" x14ac:dyDescent="0.25">
      <c r="D8017" s="56"/>
    </row>
    <row r="8018" spans="4:4" ht="15" customHeight="1" x14ac:dyDescent="0.25">
      <c r="D8018" s="56"/>
    </row>
    <row r="8019" spans="4:4" ht="15" customHeight="1" x14ac:dyDescent="0.25">
      <c r="D8019" s="56"/>
    </row>
    <row r="8020" spans="4:4" ht="15" customHeight="1" x14ac:dyDescent="0.25">
      <c r="D8020" s="56"/>
    </row>
    <row r="8021" spans="4:4" ht="15" customHeight="1" x14ac:dyDescent="0.25">
      <c r="D8021" s="56"/>
    </row>
    <row r="8022" spans="4:4" ht="15" customHeight="1" x14ac:dyDescent="0.25">
      <c r="D8022" s="56"/>
    </row>
    <row r="8023" spans="4:4" ht="15" customHeight="1" x14ac:dyDescent="0.25">
      <c r="D8023" s="56"/>
    </row>
    <row r="8024" spans="4:4" ht="15" customHeight="1" x14ac:dyDescent="0.25">
      <c r="D8024" s="56"/>
    </row>
    <row r="8025" spans="4:4" ht="15" customHeight="1" x14ac:dyDescent="0.25">
      <c r="D8025" s="56"/>
    </row>
    <row r="8026" spans="4:4" ht="15" customHeight="1" x14ac:dyDescent="0.25">
      <c r="D8026" s="56"/>
    </row>
    <row r="8027" spans="4:4" ht="15" customHeight="1" x14ac:dyDescent="0.25">
      <c r="D8027" s="56"/>
    </row>
    <row r="8028" spans="4:4" ht="15" customHeight="1" x14ac:dyDescent="0.25">
      <c r="D8028" s="56"/>
    </row>
    <row r="8029" spans="4:4" ht="15" customHeight="1" x14ac:dyDescent="0.25">
      <c r="D8029" s="56"/>
    </row>
    <row r="8030" spans="4:4" ht="15" customHeight="1" x14ac:dyDescent="0.25">
      <c r="D8030" s="56"/>
    </row>
    <row r="8031" spans="4:4" ht="15" customHeight="1" x14ac:dyDescent="0.25">
      <c r="D8031" s="56"/>
    </row>
    <row r="8032" spans="4:4" ht="15" customHeight="1" x14ac:dyDescent="0.25">
      <c r="D8032" s="56"/>
    </row>
    <row r="8033" spans="4:4" ht="15" customHeight="1" x14ac:dyDescent="0.25">
      <c r="D8033" s="56"/>
    </row>
    <row r="8034" spans="4:4" ht="15" customHeight="1" x14ac:dyDescent="0.25">
      <c r="D8034" s="56"/>
    </row>
    <row r="8035" spans="4:4" ht="15" customHeight="1" x14ac:dyDescent="0.25">
      <c r="D8035" s="56"/>
    </row>
    <row r="8036" spans="4:4" ht="15" customHeight="1" x14ac:dyDescent="0.25">
      <c r="D8036" s="56"/>
    </row>
    <row r="8037" spans="4:4" ht="15" customHeight="1" x14ac:dyDescent="0.25">
      <c r="D8037" s="56"/>
    </row>
    <row r="8038" spans="4:4" ht="15" customHeight="1" x14ac:dyDescent="0.25">
      <c r="D8038" s="56"/>
    </row>
    <row r="8039" spans="4:4" ht="15" customHeight="1" x14ac:dyDescent="0.25">
      <c r="D8039" s="56"/>
    </row>
    <row r="8040" spans="4:4" ht="15" customHeight="1" x14ac:dyDescent="0.25">
      <c r="D8040" s="56"/>
    </row>
    <row r="8041" spans="4:4" ht="15" customHeight="1" x14ac:dyDescent="0.25">
      <c r="D8041" s="56"/>
    </row>
    <row r="8042" spans="4:4" ht="15" customHeight="1" x14ac:dyDescent="0.25">
      <c r="D8042" s="56"/>
    </row>
    <row r="8043" spans="4:4" ht="15" customHeight="1" x14ac:dyDescent="0.25">
      <c r="D8043" s="56"/>
    </row>
    <row r="8044" spans="4:4" ht="15" customHeight="1" x14ac:dyDescent="0.25">
      <c r="D8044" s="56"/>
    </row>
    <row r="8045" spans="4:4" ht="15" customHeight="1" x14ac:dyDescent="0.25">
      <c r="D8045" s="56"/>
    </row>
    <row r="8046" spans="4:4" ht="15" customHeight="1" x14ac:dyDescent="0.25">
      <c r="D8046" s="56"/>
    </row>
    <row r="8047" spans="4:4" ht="15" customHeight="1" x14ac:dyDescent="0.25">
      <c r="D8047" s="56"/>
    </row>
    <row r="8048" spans="4:4" ht="15" customHeight="1" x14ac:dyDescent="0.25">
      <c r="D8048" s="56"/>
    </row>
    <row r="8049" spans="4:4" ht="15" customHeight="1" x14ac:dyDescent="0.25">
      <c r="D8049" s="56"/>
    </row>
    <row r="8050" spans="4:4" ht="15" customHeight="1" x14ac:dyDescent="0.25">
      <c r="D8050" s="56"/>
    </row>
    <row r="8051" spans="4:4" ht="15" customHeight="1" x14ac:dyDescent="0.25">
      <c r="D8051" s="56"/>
    </row>
    <row r="8052" spans="4:4" ht="15" customHeight="1" x14ac:dyDescent="0.25">
      <c r="D8052" s="56"/>
    </row>
    <row r="8053" spans="4:4" ht="15" customHeight="1" x14ac:dyDescent="0.25">
      <c r="D8053" s="56"/>
    </row>
    <row r="8054" spans="4:4" ht="15" customHeight="1" x14ac:dyDescent="0.25">
      <c r="D8054" s="56"/>
    </row>
    <row r="8055" spans="4:4" ht="15" customHeight="1" x14ac:dyDescent="0.25">
      <c r="D8055" s="56"/>
    </row>
    <row r="8056" spans="4:4" ht="15" customHeight="1" x14ac:dyDescent="0.25">
      <c r="D8056" s="56"/>
    </row>
    <row r="8057" spans="4:4" ht="15" customHeight="1" x14ac:dyDescent="0.25">
      <c r="D8057" s="56"/>
    </row>
    <row r="8058" spans="4:4" ht="15" customHeight="1" x14ac:dyDescent="0.25">
      <c r="D8058" s="56"/>
    </row>
    <row r="8059" spans="4:4" ht="15" customHeight="1" x14ac:dyDescent="0.25">
      <c r="D8059" s="56"/>
    </row>
    <row r="8060" spans="4:4" ht="15" customHeight="1" x14ac:dyDescent="0.25">
      <c r="D8060" s="56"/>
    </row>
    <row r="8061" spans="4:4" ht="15" customHeight="1" x14ac:dyDescent="0.25">
      <c r="D8061" s="56"/>
    </row>
    <row r="8062" spans="4:4" ht="15" customHeight="1" x14ac:dyDescent="0.25">
      <c r="D8062" s="56"/>
    </row>
    <row r="8063" spans="4:4" ht="15" customHeight="1" x14ac:dyDescent="0.25">
      <c r="D8063" s="56"/>
    </row>
    <row r="8064" spans="4:4" ht="15" customHeight="1" x14ac:dyDescent="0.25">
      <c r="D8064" s="56"/>
    </row>
    <row r="8065" spans="4:4" ht="15" customHeight="1" x14ac:dyDescent="0.25">
      <c r="D8065" s="56"/>
    </row>
    <row r="8258" spans="5:5" ht="15" customHeight="1" x14ac:dyDescent="0.25">
      <c r="E8258" s="56"/>
    </row>
    <row r="8259" spans="5:5" ht="15" customHeight="1" x14ac:dyDescent="0.25">
      <c r="E8259" s="56"/>
    </row>
    <row r="8260" spans="5:5" ht="15" customHeight="1" x14ac:dyDescent="0.25">
      <c r="E8260" s="56"/>
    </row>
    <row r="8261" spans="5:5" ht="15" customHeight="1" x14ac:dyDescent="0.25">
      <c r="E8261" s="56"/>
    </row>
    <row r="8262" spans="5:5" ht="15" customHeight="1" x14ac:dyDescent="0.25">
      <c r="E8262" s="56"/>
    </row>
    <row r="8263" spans="5:5" ht="15" customHeight="1" x14ac:dyDescent="0.25">
      <c r="E8263" s="56"/>
    </row>
    <row r="8264" spans="5:5" ht="15" customHeight="1" x14ac:dyDescent="0.25">
      <c r="E8264" s="56"/>
    </row>
    <row r="8265" spans="5:5" ht="15" customHeight="1" x14ac:dyDescent="0.25">
      <c r="E8265" s="56"/>
    </row>
    <row r="8266" spans="5:5" ht="15" customHeight="1" x14ac:dyDescent="0.25">
      <c r="E8266" s="56"/>
    </row>
    <row r="8267" spans="5:5" ht="15" customHeight="1" x14ac:dyDescent="0.25">
      <c r="E8267" s="56"/>
    </row>
    <row r="8268" spans="5:5" ht="15" customHeight="1" x14ac:dyDescent="0.25">
      <c r="E8268" s="56"/>
    </row>
    <row r="8269" spans="5:5" ht="15" customHeight="1" x14ac:dyDescent="0.25">
      <c r="E8269" s="56"/>
    </row>
    <row r="8270" spans="5:5" ht="15" customHeight="1" x14ac:dyDescent="0.25">
      <c r="E8270" s="56"/>
    </row>
    <row r="8271" spans="5:5" ht="15" customHeight="1" x14ac:dyDescent="0.25">
      <c r="E8271" s="56"/>
    </row>
    <row r="8272" spans="5:5" ht="15" customHeight="1" x14ac:dyDescent="0.25">
      <c r="E8272" s="56"/>
    </row>
    <row r="8273" spans="5:5" ht="15" customHeight="1" x14ac:dyDescent="0.25">
      <c r="E8273" s="56"/>
    </row>
    <row r="8274" spans="5:5" ht="15" customHeight="1" x14ac:dyDescent="0.25">
      <c r="E8274" s="56"/>
    </row>
    <row r="8275" spans="5:5" ht="15" customHeight="1" x14ac:dyDescent="0.25">
      <c r="E8275" s="56"/>
    </row>
    <row r="8276" spans="5:5" ht="15" customHeight="1" x14ac:dyDescent="0.25">
      <c r="E8276" s="56"/>
    </row>
    <row r="8277" spans="5:5" ht="15" customHeight="1" x14ac:dyDescent="0.25">
      <c r="E8277" s="56"/>
    </row>
    <row r="8278" spans="5:5" ht="15" customHeight="1" x14ac:dyDescent="0.25">
      <c r="E8278" s="56"/>
    </row>
    <row r="8279" spans="5:5" ht="15" customHeight="1" x14ac:dyDescent="0.25">
      <c r="E8279" s="56"/>
    </row>
    <row r="8280" spans="5:5" ht="15" customHeight="1" x14ac:dyDescent="0.25">
      <c r="E8280" s="56"/>
    </row>
    <row r="8281" spans="5:5" ht="15" customHeight="1" x14ac:dyDescent="0.25">
      <c r="E8281" s="56"/>
    </row>
    <row r="8282" spans="5:5" ht="15" customHeight="1" x14ac:dyDescent="0.25">
      <c r="E8282" s="56"/>
    </row>
    <row r="8283" spans="5:5" ht="15" customHeight="1" x14ac:dyDescent="0.25">
      <c r="E8283" s="56"/>
    </row>
    <row r="8284" spans="5:5" ht="15" customHeight="1" x14ac:dyDescent="0.25">
      <c r="E8284" s="56"/>
    </row>
    <row r="8285" spans="5:5" ht="15" customHeight="1" x14ac:dyDescent="0.25">
      <c r="E8285" s="56"/>
    </row>
    <row r="8286" spans="5:5" ht="15" customHeight="1" x14ac:dyDescent="0.25">
      <c r="E8286" s="56"/>
    </row>
    <row r="8287" spans="5:5" ht="15" customHeight="1" x14ac:dyDescent="0.25">
      <c r="E8287" s="56"/>
    </row>
    <row r="8288" spans="5:5" ht="15" customHeight="1" x14ac:dyDescent="0.25">
      <c r="E8288" s="56"/>
    </row>
    <row r="8289" spans="5:5" ht="15" customHeight="1" x14ac:dyDescent="0.25">
      <c r="E8289" s="56"/>
    </row>
    <row r="8290" spans="5:5" ht="15" customHeight="1" x14ac:dyDescent="0.25">
      <c r="E8290" s="56"/>
    </row>
    <row r="8291" spans="5:5" ht="15" customHeight="1" x14ac:dyDescent="0.25">
      <c r="E8291" s="56"/>
    </row>
    <row r="8292" spans="5:5" ht="15" customHeight="1" x14ac:dyDescent="0.25">
      <c r="E8292" s="56"/>
    </row>
    <row r="8293" spans="5:5" ht="15" customHeight="1" x14ac:dyDescent="0.25">
      <c r="E8293" s="56"/>
    </row>
    <row r="8294" spans="5:5" ht="15" customHeight="1" x14ac:dyDescent="0.25">
      <c r="E8294" s="56"/>
    </row>
    <row r="8295" spans="5:5" ht="15" customHeight="1" x14ac:dyDescent="0.25">
      <c r="E8295" s="56"/>
    </row>
    <row r="8296" spans="5:5" ht="15" customHeight="1" x14ac:dyDescent="0.25">
      <c r="E8296" s="56"/>
    </row>
    <row r="8297" spans="5:5" ht="15" customHeight="1" x14ac:dyDescent="0.25">
      <c r="E8297" s="56"/>
    </row>
    <row r="8298" spans="5:5" ht="15" customHeight="1" x14ac:dyDescent="0.25">
      <c r="E8298" s="56"/>
    </row>
    <row r="8299" spans="5:5" ht="15" customHeight="1" x14ac:dyDescent="0.25">
      <c r="E8299" s="56"/>
    </row>
    <row r="8300" spans="5:5" ht="15" customHeight="1" x14ac:dyDescent="0.25">
      <c r="E8300" s="56"/>
    </row>
    <row r="8301" spans="5:5" ht="15" customHeight="1" x14ac:dyDescent="0.25">
      <c r="E8301" s="56"/>
    </row>
    <row r="8302" spans="5:5" ht="15" customHeight="1" x14ac:dyDescent="0.25">
      <c r="E8302" s="56"/>
    </row>
    <row r="8303" spans="5:5" ht="15" customHeight="1" x14ac:dyDescent="0.25">
      <c r="E8303" s="56"/>
    </row>
    <row r="8304" spans="5:5" ht="15" customHeight="1" x14ac:dyDescent="0.25">
      <c r="E8304" s="56"/>
    </row>
    <row r="8305" spans="5:5" ht="15" customHeight="1" x14ac:dyDescent="0.25">
      <c r="E8305" s="56"/>
    </row>
    <row r="8306" spans="5:5" ht="15" customHeight="1" x14ac:dyDescent="0.25">
      <c r="E8306" s="56"/>
    </row>
    <row r="8307" spans="5:5" ht="15" customHeight="1" x14ac:dyDescent="0.25">
      <c r="E8307" s="56"/>
    </row>
    <row r="8308" spans="5:5" ht="15" customHeight="1" x14ac:dyDescent="0.25">
      <c r="E8308" s="56"/>
    </row>
    <row r="8309" spans="5:5" ht="15" customHeight="1" x14ac:dyDescent="0.25">
      <c r="E8309" s="56"/>
    </row>
    <row r="8310" spans="5:5" ht="15" customHeight="1" x14ac:dyDescent="0.25">
      <c r="E8310" s="56"/>
    </row>
    <row r="8311" spans="5:5" ht="15" customHeight="1" x14ac:dyDescent="0.25">
      <c r="E8311" s="56"/>
    </row>
    <row r="8312" spans="5:5" ht="15" customHeight="1" x14ac:dyDescent="0.25">
      <c r="E8312" s="56"/>
    </row>
    <row r="8313" spans="5:5" ht="15" customHeight="1" x14ac:dyDescent="0.25">
      <c r="E8313" s="56"/>
    </row>
    <row r="8314" spans="5:5" ht="15" customHeight="1" x14ac:dyDescent="0.25">
      <c r="E8314" s="56"/>
    </row>
    <row r="8315" spans="5:5" ht="15" customHeight="1" x14ac:dyDescent="0.25">
      <c r="E8315" s="56"/>
    </row>
    <row r="8316" spans="5:5" ht="15" customHeight="1" x14ac:dyDescent="0.25">
      <c r="E8316" s="56"/>
    </row>
    <row r="8317" spans="5:5" ht="15" customHeight="1" x14ac:dyDescent="0.25">
      <c r="E8317" s="56"/>
    </row>
    <row r="8318" spans="5:5" ht="15" customHeight="1" x14ac:dyDescent="0.25">
      <c r="E8318" s="56"/>
    </row>
    <row r="8319" spans="5:5" ht="15" customHeight="1" x14ac:dyDescent="0.25">
      <c r="E8319" s="56"/>
    </row>
    <row r="8320" spans="5:5" ht="15" customHeight="1" x14ac:dyDescent="0.25">
      <c r="E8320" s="56"/>
    </row>
    <row r="8321" spans="5:5" ht="15" customHeight="1" x14ac:dyDescent="0.25">
      <c r="E8321" s="56"/>
    </row>
    <row r="8322" spans="5:5" ht="15" customHeight="1" x14ac:dyDescent="0.25">
      <c r="E8322" s="56"/>
    </row>
    <row r="8323" spans="5:5" ht="15" customHeight="1" x14ac:dyDescent="0.25">
      <c r="E8323" s="56"/>
    </row>
    <row r="8324" spans="5:5" ht="15" customHeight="1" x14ac:dyDescent="0.25">
      <c r="E8324" s="56"/>
    </row>
    <row r="8325" spans="5:5" ht="15" customHeight="1" x14ac:dyDescent="0.25">
      <c r="E8325" s="56"/>
    </row>
    <row r="8326" spans="5:5" ht="15" customHeight="1" x14ac:dyDescent="0.25">
      <c r="E8326" s="56"/>
    </row>
    <row r="8327" spans="5:5" ht="15" customHeight="1" x14ac:dyDescent="0.25">
      <c r="E8327" s="56"/>
    </row>
    <row r="8328" spans="5:5" ht="15" customHeight="1" x14ac:dyDescent="0.25">
      <c r="E8328" s="56"/>
    </row>
    <row r="8329" spans="5:5" ht="15" customHeight="1" x14ac:dyDescent="0.25">
      <c r="E8329" s="56"/>
    </row>
    <row r="8330" spans="5:5" ht="15" customHeight="1" x14ac:dyDescent="0.25">
      <c r="E8330" s="56"/>
    </row>
    <row r="8331" spans="5:5" ht="15" customHeight="1" x14ac:dyDescent="0.25">
      <c r="E8331" s="56"/>
    </row>
    <row r="8332" spans="5:5" ht="15" customHeight="1" x14ac:dyDescent="0.25">
      <c r="E8332" s="56"/>
    </row>
    <row r="8333" spans="5:5" ht="15" customHeight="1" x14ac:dyDescent="0.25">
      <c r="E8333" s="56"/>
    </row>
    <row r="8334" spans="5:5" ht="15" customHeight="1" x14ac:dyDescent="0.25">
      <c r="E8334" s="56"/>
    </row>
    <row r="8335" spans="5:5" ht="15" customHeight="1" x14ac:dyDescent="0.25">
      <c r="E8335" s="56"/>
    </row>
    <row r="8336" spans="5:5" ht="15" customHeight="1" x14ac:dyDescent="0.25">
      <c r="E8336" s="56"/>
    </row>
    <row r="8337" spans="5:5" ht="15" customHeight="1" x14ac:dyDescent="0.25">
      <c r="E8337" s="56"/>
    </row>
    <row r="8338" spans="5:5" ht="15" customHeight="1" x14ac:dyDescent="0.25">
      <c r="E8338" s="56"/>
    </row>
    <row r="8339" spans="5:5" ht="15" customHeight="1" x14ac:dyDescent="0.25">
      <c r="E8339" s="56"/>
    </row>
    <row r="8340" spans="5:5" ht="15" customHeight="1" x14ac:dyDescent="0.25">
      <c r="E8340" s="56"/>
    </row>
    <row r="8341" spans="5:5" ht="15" customHeight="1" x14ac:dyDescent="0.25">
      <c r="E8341" s="56"/>
    </row>
    <row r="8342" spans="5:5" ht="15" customHeight="1" x14ac:dyDescent="0.25">
      <c r="E8342" s="56"/>
    </row>
    <row r="8343" spans="5:5" ht="15" customHeight="1" x14ac:dyDescent="0.25">
      <c r="E8343" s="56"/>
    </row>
    <row r="8344" spans="5:5" ht="15" customHeight="1" x14ac:dyDescent="0.25">
      <c r="E8344" s="56"/>
    </row>
    <row r="8345" spans="5:5" ht="15" customHeight="1" x14ac:dyDescent="0.25">
      <c r="E8345" s="56"/>
    </row>
    <row r="8346" spans="5:5" ht="15" customHeight="1" x14ac:dyDescent="0.25">
      <c r="E8346" s="56"/>
    </row>
    <row r="8347" spans="5:5" ht="15" customHeight="1" x14ac:dyDescent="0.25">
      <c r="E8347" s="56"/>
    </row>
    <row r="8348" spans="5:5" ht="15" customHeight="1" x14ac:dyDescent="0.25">
      <c r="E8348" s="56"/>
    </row>
    <row r="8349" spans="5:5" ht="15" customHeight="1" x14ac:dyDescent="0.25">
      <c r="E8349" s="56"/>
    </row>
    <row r="8350" spans="5:5" ht="15" customHeight="1" x14ac:dyDescent="0.25">
      <c r="E8350" s="56"/>
    </row>
    <row r="8351" spans="5:5" ht="15" customHeight="1" x14ac:dyDescent="0.25">
      <c r="E8351" s="56"/>
    </row>
    <row r="8352" spans="5:5" ht="15" customHeight="1" x14ac:dyDescent="0.25">
      <c r="E8352" s="56"/>
    </row>
    <row r="8353" spans="5:5" ht="15" customHeight="1" x14ac:dyDescent="0.25">
      <c r="E8353" s="56"/>
    </row>
    <row r="9122" spans="5:5" ht="15" customHeight="1" x14ac:dyDescent="0.25">
      <c r="E9122" s="56"/>
    </row>
    <row r="9123" spans="5:5" ht="15" customHeight="1" x14ac:dyDescent="0.25">
      <c r="E9123" s="56"/>
    </row>
    <row r="9124" spans="5:5" ht="15" customHeight="1" x14ac:dyDescent="0.25">
      <c r="E9124" s="56"/>
    </row>
    <row r="9125" spans="5:5" ht="15" customHeight="1" x14ac:dyDescent="0.25">
      <c r="E9125" s="56"/>
    </row>
    <row r="9126" spans="5:5" ht="15" customHeight="1" x14ac:dyDescent="0.25">
      <c r="E9126" s="56"/>
    </row>
    <row r="9127" spans="5:5" ht="15" customHeight="1" x14ac:dyDescent="0.25">
      <c r="E9127" s="56"/>
    </row>
    <row r="9128" spans="5:5" ht="15" customHeight="1" x14ac:dyDescent="0.25">
      <c r="E9128" s="56"/>
    </row>
    <row r="9129" spans="5:5" ht="15" customHeight="1" x14ac:dyDescent="0.25">
      <c r="E9129" s="56"/>
    </row>
    <row r="9130" spans="5:5" ht="15" customHeight="1" x14ac:dyDescent="0.25">
      <c r="E9130" s="56"/>
    </row>
    <row r="9131" spans="5:5" ht="15" customHeight="1" x14ac:dyDescent="0.25">
      <c r="E9131" s="56"/>
    </row>
    <row r="9132" spans="5:5" ht="15" customHeight="1" x14ac:dyDescent="0.25">
      <c r="E9132" s="56"/>
    </row>
    <row r="9133" spans="5:5" ht="15" customHeight="1" x14ac:dyDescent="0.25">
      <c r="E9133" s="56"/>
    </row>
    <row r="9134" spans="5:5" ht="15" customHeight="1" x14ac:dyDescent="0.25">
      <c r="E9134" s="56"/>
    </row>
    <row r="9135" spans="5:5" ht="15" customHeight="1" x14ac:dyDescent="0.25">
      <c r="E9135" s="56"/>
    </row>
    <row r="9136" spans="5:5" ht="15" customHeight="1" x14ac:dyDescent="0.25">
      <c r="E9136" s="56"/>
    </row>
    <row r="9137" spans="5:5" ht="15" customHeight="1" x14ac:dyDescent="0.25">
      <c r="E9137" s="56"/>
    </row>
    <row r="9138" spans="5:5" ht="15" customHeight="1" x14ac:dyDescent="0.25">
      <c r="E9138" s="56"/>
    </row>
    <row r="9139" spans="5:5" ht="15" customHeight="1" x14ac:dyDescent="0.25">
      <c r="E9139" s="56"/>
    </row>
    <row r="9140" spans="5:5" ht="15" customHeight="1" x14ac:dyDescent="0.25">
      <c r="E9140" s="56"/>
    </row>
    <row r="9141" spans="5:5" ht="15" customHeight="1" x14ac:dyDescent="0.25">
      <c r="E9141" s="56"/>
    </row>
    <row r="9142" spans="5:5" ht="15" customHeight="1" x14ac:dyDescent="0.25">
      <c r="E9142" s="56"/>
    </row>
    <row r="9143" spans="5:5" ht="15" customHeight="1" x14ac:dyDescent="0.25">
      <c r="E9143" s="56"/>
    </row>
    <row r="9144" spans="5:5" ht="15" customHeight="1" x14ac:dyDescent="0.25">
      <c r="E9144" s="56"/>
    </row>
    <row r="9145" spans="5:5" ht="15" customHeight="1" x14ac:dyDescent="0.25">
      <c r="E9145" s="56"/>
    </row>
    <row r="9146" spans="5:5" ht="15" customHeight="1" x14ac:dyDescent="0.25">
      <c r="E9146" s="56"/>
    </row>
    <row r="9147" spans="5:5" ht="15" customHeight="1" x14ac:dyDescent="0.25">
      <c r="E9147" s="56"/>
    </row>
    <row r="9148" spans="5:5" ht="15" customHeight="1" x14ac:dyDescent="0.25">
      <c r="E9148" s="56"/>
    </row>
    <row r="9149" spans="5:5" ht="15" customHeight="1" x14ac:dyDescent="0.25">
      <c r="E9149" s="56"/>
    </row>
    <row r="9150" spans="5:5" ht="15" customHeight="1" x14ac:dyDescent="0.25">
      <c r="E9150" s="56"/>
    </row>
    <row r="9151" spans="5:5" ht="15" customHeight="1" x14ac:dyDescent="0.25">
      <c r="E9151" s="56"/>
    </row>
    <row r="9152" spans="5:5" ht="15" customHeight="1" x14ac:dyDescent="0.25">
      <c r="E9152" s="56"/>
    </row>
    <row r="9153" spans="5:5" ht="15" customHeight="1" x14ac:dyDescent="0.25">
      <c r="E9153" s="56"/>
    </row>
    <row r="9154" spans="5:5" ht="15" customHeight="1" x14ac:dyDescent="0.25">
      <c r="E9154" s="56"/>
    </row>
    <row r="9155" spans="5:5" ht="15" customHeight="1" x14ac:dyDescent="0.25">
      <c r="E9155" s="56"/>
    </row>
    <row r="9156" spans="5:5" ht="15" customHeight="1" x14ac:dyDescent="0.25">
      <c r="E9156" s="56"/>
    </row>
    <row r="9157" spans="5:5" ht="15" customHeight="1" x14ac:dyDescent="0.25">
      <c r="E9157" s="56"/>
    </row>
    <row r="9158" spans="5:5" ht="15" customHeight="1" x14ac:dyDescent="0.25">
      <c r="E9158" s="56"/>
    </row>
    <row r="9159" spans="5:5" ht="15" customHeight="1" x14ac:dyDescent="0.25">
      <c r="E9159" s="56"/>
    </row>
    <row r="9160" spans="5:5" ht="15" customHeight="1" x14ac:dyDescent="0.25">
      <c r="E9160" s="56"/>
    </row>
    <row r="9161" spans="5:5" ht="15" customHeight="1" x14ac:dyDescent="0.25">
      <c r="E9161" s="56"/>
    </row>
    <row r="9162" spans="5:5" ht="15" customHeight="1" x14ac:dyDescent="0.25">
      <c r="E9162" s="56"/>
    </row>
    <row r="9163" spans="5:5" ht="15" customHeight="1" x14ac:dyDescent="0.25">
      <c r="E9163" s="56"/>
    </row>
    <row r="9164" spans="5:5" ht="15" customHeight="1" x14ac:dyDescent="0.25">
      <c r="E9164" s="56"/>
    </row>
    <row r="9165" spans="5:5" ht="15" customHeight="1" x14ac:dyDescent="0.25">
      <c r="E9165" s="56"/>
    </row>
    <row r="9166" spans="5:5" ht="15" customHeight="1" x14ac:dyDescent="0.25">
      <c r="E9166" s="56"/>
    </row>
    <row r="9167" spans="5:5" ht="15" customHeight="1" x14ac:dyDescent="0.25">
      <c r="E9167" s="56"/>
    </row>
    <row r="9168" spans="5:5" ht="15" customHeight="1" x14ac:dyDescent="0.25">
      <c r="E9168" s="56"/>
    </row>
    <row r="9169" spans="5:5" ht="15" customHeight="1" x14ac:dyDescent="0.25">
      <c r="E9169" s="56"/>
    </row>
    <row r="9170" spans="5:5" ht="15" customHeight="1" x14ac:dyDescent="0.25">
      <c r="E9170" s="56"/>
    </row>
    <row r="9171" spans="5:5" ht="15" customHeight="1" x14ac:dyDescent="0.25">
      <c r="E9171" s="56"/>
    </row>
    <row r="9172" spans="5:5" ht="15" customHeight="1" x14ac:dyDescent="0.25">
      <c r="E9172" s="56"/>
    </row>
    <row r="9173" spans="5:5" ht="15" customHeight="1" x14ac:dyDescent="0.25">
      <c r="E9173" s="56"/>
    </row>
    <row r="9174" spans="5:5" ht="15" customHeight="1" x14ac:dyDescent="0.25">
      <c r="E9174" s="56"/>
    </row>
    <row r="9175" spans="5:5" ht="15" customHeight="1" x14ac:dyDescent="0.25">
      <c r="E9175" s="56"/>
    </row>
    <row r="9176" spans="5:5" ht="15" customHeight="1" x14ac:dyDescent="0.25">
      <c r="E9176" s="56"/>
    </row>
    <row r="9177" spans="5:5" ht="15" customHeight="1" x14ac:dyDescent="0.25">
      <c r="E9177" s="56"/>
    </row>
    <row r="9178" spans="5:5" ht="15" customHeight="1" x14ac:dyDescent="0.25">
      <c r="E9178" s="56"/>
    </row>
    <row r="9179" spans="5:5" ht="15" customHeight="1" x14ac:dyDescent="0.25">
      <c r="E9179" s="56"/>
    </row>
    <row r="9180" spans="5:5" ht="15" customHeight="1" x14ac:dyDescent="0.25">
      <c r="E9180" s="56"/>
    </row>
    <row r="9181" spans="5:5" ht="15" customHeight="1" x14ac:dyDescent="0.25">
      <c r="E9181" s="56"/>
    </row>
    <row r="9182" spans="5:5" ht="15" customHeight="1" x14ac:dyDescent="0.25">
      <c r="E9182" s="56"/>
    </row>
    <row r="9183" spans="5:5" ht="15" customHeight="1" x14ac:dyDescent="0.25">
      <c r="E9183" s="56"/>
    </row>
    <row r="9184" spans="5:5" ht="15" customHeight="1" x14ac:dyDescent="0.25">
      <c r="E9184" s="56"/>
    </row>
    <row r="9185" spans="5:5" ht="15" customHeight="1" x14ac:dyDescent="0.25">
      <c r="E9185" s="56"/>
    </row>
    <row r="9186" spans="5:5" ht="15" customHeight="1" x14ac:dyDescent="0.25">
      <c r="E9186" s="56"/>
    </row>
    <row r="9187" spans="5:5" ht="15" customHeight="1" x14ac:dyDescent="0.25">
      <c r="E9187" s="56"/>
    </row>
    <row r="9188" spans="5:5" ht="15" customHeight="1" x14ac:dyDescent="0.25">
      <c r="E9188" s="56"/>
    </row>
    <row r="9189" spans="5:5" ht="15" customHeight="1" x14ac:dyDescent="0.25">
      <c r="E9189" s="56"/>
    </row>
    <row r="9190" spans="5:5" ht="15" customHeight="1" x14ac:dyDescent="0.25">
      <c r="E9190" s="56"/>
    </row>
    <row r="9191" spans="5:5" ht="15" customHeight="1" x14ac:dyDescent="0.25">
      <c r="E9191" s="56"/>
    </row>
    <row r="9192" spans="5:5" ht="15" customHeight="1" x14ac:dyDescent="0.25">
      <c r="E9192" s="56"/>
    </row>
    <row r="9193" spans="5:5" ht="15" customHeight="1" x14ac:dyDescent="0.25">
      <c r="E9193" s="56"/>
    </row>
    <row r="9194" spans="5:5" ht="15" customHeight="1" x14ac:dyDescent="0.25">
      <c r="E9194" s="56"/>
    </row>
    <row r="9195" spans="5:5" ht="15" customHeight="1" x14ac:dyDescent="0.25">
      <c r="E9195" s="56"/>
    </row>
    <row r="9196" spans="5:5" ht="15" customHeight="1" x14ac:dyDescent="0.25">
      <c r="E9196" s="56"/>
    </row>
    <row r="9197" spans="5:5" ht="15" customHeight="1" x14ac:dyDescent="0.25">
      <c r="E9197" s="56"/>
    </row>
    <row r="9198" spans="5:5" ht="15" customHeight="1" x14ac:dyDescent="0.25">
      <c r="E9198" s="56"/>
    </row>
    <row r="9199" spans="5:5" ht="15" customHeight="1" x14ac:dyDescent="0.25">
      <c r="E9199" s="56"/>
    </row>
    <row r="9200" spans="5:5" ht="15" customHeight="1" x14ac:dyDescent="0.25">
      <c r="E9200" s="56"/>
    </row>
    <row r="9201" spans="5:5" ht="15" customHeight="1" x14ac:dyDescent="0.25">
      <c r="E9201" s="56"/>
    </row>
    <row r="9202" spans="5:5" ht="15" customHeight="1" x14ac:dyDescent="0.25">
      <c r="E9202" s="56"/>
    </row>
    <row r="9203" spans="5:5" ht="15" customHeight="1" x14ac:dyDescent="0.25">
      <c r="E9203" s="56"/>
    </row>
    <row r="9204" spans="5:5" ht="15" customHeight="1" x14ac:dyDescent="0.25">
      <c r="E9204" s="56"/>
    </row>
    <row r="9205" spans="5:5" ht="15" customHeight="1" x14ac:dyDescent="0.25">
      <c r="E9205" s="56"/>
    </row>
    <row r="9206" spans="5:5" ht="15" customHeight="1" x14ac:dyDescent="0.25">
      <c r="E9206" s="56"/>
    </row>
    <row r="9207" spans="5:5" ht="15" customHeight="1" x14ac:dyDescent="0.25">
      <c r="E9207" s="56"/>
    </row>
    <row r="9208" spans="5:5" ht="15" customHeight="1" x14ac:dyDescent="0.25">
      <c r="E9208" s="56"/>
    </row>
    <row r="9209" spans="5:5" ht="15" customHeight="1" x14ac:dyDescent="0.25">
      <c r="E9209" s="56"/>
    </row>
    <row r="9210" spans="5:5" ht="15" customHeight="1" x14ac:dyDescent="0.25">
      <c r="E9210" s="56"/>
    </row>
    <row r="9211" spans="5:5" ht="15" customHeight="1" x14ac:dyDescent="0.25">
      <c r="E9211" s="56"/>
    </row>
    <row r="9212" spans="5:5" ht="15" customHeight="1" x14ac:dyDescent="0.25">
      <c r="E9212" s="56"/>
    </row>
    <row r="9213" spans="5:5" ht="15" customHeight="1" x14ac:dyDescent="0.25">
      <c r="E9213" s="56"/>
    </row>
    <row r="9214" spans="5:5" ht="15" customHeight="1" x14ac:dyDescent="0.25">
      <c r="E9214" s="56"/>
    </row>
    <row r="9215" spans="5:5" ht="15" customHeight="1" x14ac:dyDescent="0.25">
      <c r="E9215" s="56"/>
    </row>
    <row r="9216" spans="5:5" ht="15" customHeight="1" x14ac:dyDescent="0.25">
      <c r="E9216" s="56"/>
    </row>
    <row r="9217" spans="5:5" ht="15" customHeight="1" x14ac:dyDescent="0.25">
      <c r="E9217" s="56"/>
    </row>
    <row r="12014" spans="4:4" ht="15" customHeight="1" x14ac:dyDescent="0.25">
      <c r="D12014" s="56"/>
    </row>
    <row r="12015" spans="4:4" ht="15" customHeight="1" x14ac:dyDescent="0.25">
      <c r="D12015" s="56"/>
    </row>
    <row r="12016" spans="4:4" ht="15" customHeight="1" x14ac:dyDescent="0.25">
      <c r="D12016" s="56"/>
    </row>
    <row r="12017" spans="4:4" ht="15" customHeight="1" x14ac:dyDescent="0.25">
      <c r="D12017" s="56"/>
    </row>
    <row r="12018" spans="4:4" ht="15" customHeight="1" x14ac:dyDescent="0.25">
      <c r="D12018" s="56"/>
    </row>
    <row r="12019" spans="4:4" ht="15" customHeight="1" x14ac:dyDescent="0.25">
      <c r="D12019" s="56"/>
    </row>
    <row r="12020" spans="4:4" ht="15" customHeight="1" x14ac:dyDescent="0.25">
      <c r="D12020" s="56"/>
    </row>
    <row r="12021" spans="4:4" ht="15" customHeight="1" x14ac:dyDescent="0.25">
      <c r="D12021" s="56"/>
    </row>
    <row r="12022" spans="4:4" ht="15" customHeight="1" x14ac:dyDescent="0.25">
      <c r="D12022" s="56"/>
    </row>
    <row r="12023" spans="4:4" ht="15" customHeight="1" x14ac:dyDescent="0.25">
      <c r="D12023" s="56"/>
    </row>
    <row r="12024" spans="4:4" ht="15" customHeight="1" x14ac:dyDescent="0.25">
      <c r="D12024" s="56"/>
    </row>
    <row r="12025" spans="4:4" ht="15" customHeight="1" x14ac:dyDescent="0.25">
      <c r="D12025" s="56"/>
    </row>
    <row r="12026" spans="4:4" ht="15" customHeight="1" x14ac:dyDescent="0.25">
      <c r="D12026" s="56"/>
    </row>
    <row r="12027" spans="4:4" ht="15" customHeight="1" x14ac:dyDescent="0.25">
      <c r="D12027" s="56"/>
    </row>
    <row r="12028" spans="4:4" ht="15" customHeight="1" x14ac:dyDescent="0.25">
      <c r="D12028" s="56"/>
    </row>
    <row r="12029" spans="4:4" ht="15" customHeight="1" x14ac:dyDescent="0.25">
      <c r="D12029" s="56"/>
    </row>
    <row r="12030" spans="4:4" ht="15" customHeight="1" x14ac:dyDescent="0.25">
      <c r="D12030" s="56"/>
    </row>
    <row r="12031" spans="4:4" ht="15" customHeight="1" x14ac:dyDescent="0.25">
      <c r="D12031" s="56"/>
    </row>
    <row r="12032" spans="4:4" ht="15" customHeight="1" x14ac:dyDescent="0.25">
      <c r="D12032" s="56"/>
    </row>
    <row r="12033" spans="4:4" ht="15" customHeight="1" x14ac:dyDescent="0.25">
      <c r="D12033" s="56"/>
    </row>
    <row r="12034" spans="4:4" ht="15" customHeight="1" x14ac:dyDescent="0.25">
      <c r="D12034" s="56"/>
    </row>
    <row r="12035" spans="4:4" ht="15" customHeight="1" x14ac:dyDescent="0.25">
      <c r="D12035" s="56"/>
    </row>
    <row r="12036" spans="4:4" ht="15" customHeight="1" x14ac:dyDescent="0.25">
      <c r="D12036" s="56"/>
    </row>
    <row r="12037" spans="4:4" ht="15" customHeight="1" x14ac:dyDescent="0.25">
      <c r="D12037" s="56"/>
    </row>
    <row r="12038" spans="4:4" ht="15" customHeight="1" x14ac:dyDescent="0.25">
      <c r="D12038" s="56"/>
    </row>
    <row r="12039" spans="4:4" ht="15" customHeight="1" x14ac:dyDescent="0.25">
      <c r="D12039" s="56"/>
    </row>
    <row r="12040" spans="4:4" ht="15" customHeight="1" x14ac:dyDescent="0.25">
      <c r="D12040" s="56"/>
    </row>
    <row r="12041" spans="4:4" ht="15" customHeight="1" x14ac:dyDescent="0.25">
      <c r="D12041" s="56"/>
    </row>
    <row r="12042" spans="4:4" ht="15" customHeight="1" x14ac:dyDescent="0.25">
      <c r="D12042" s="56"/>
    </row>
    <row r="12043" spans="4:4" ht="15" customHeight="1" x14ac:dyDescent="0.25">
      <c r="D12043" s="56"/>
    </row>
    <row r="12044" spans="4:4" ht="15" customHeight="1" x14ac:dyDescent="0.25">
      <c r="D12044" s="56"/>
    </row>
    <row r="12045" spans="4:4" ht="15" customHeight="1" x14ac:dyDescent="0.25">
      <c r="D12045" s="56"/>
    </row>
    <row r="12046" spans="4:4" ht="15" customHeight="1" x14ac:dyDescent="0.25">
      <c r="D12046" s="56"/>
    </row>
    <row r="12047" spans="4:4" ht="15" customHeight="1" x14ac:dyDescent="0.25">
      <c r="D12047" s="56"/>
    </row>
    <row r="12048" spans="4:4" ht="15" customHeight="1" x14ac:dyDescent="0.25">
      <c r="D12048" s="56"/>
    </row>
    <row r="12049" spans="4:4" ht="15" customHeight="1" x14ac:dyDescent="0.25">
      <c r="D12049" s="56"/>
    </row>
    <row r="12050" spans="4:4" ht="15" customHeight="1" x14ac:dyDescent="0.25">
      <c r="D12050" s="56"/>
    </row>
    <row r="12051" spans="4:4" ht="15" customHeight="1" x14ac:dyDescent="0.25">
      <c r="D12051" s="56"/>
    </row>
    <row r="12052" spans="4:4" ht="15" customHeight="1" x14ac:dyDescent="0.25">
      <c r="D12052" s="56"/>
    </row>
    <row r="12053" spans="4:4" ht="15" customHeight="1" x14ac:dyDescent="0.25">
      <c r="D12053" s="56"/>
    </row>
    <row r="12054" spans="4:4" ht="15" customHeight="1" x14ac:dyDescent="0.25">
      <c r="D12054" s="56"/>
    </row>
    <row r="12055" spans="4:4" ht="15" customHeight="1" x14ac:dyDescent="0.25">
      <c r="D12055" s="56"/>
    </row>
    <row r="12056" spans="4:4" ht="15" customHeight="1" x14ac:dyDescent="0.25">
      <c r="D12056" s="56"/>
    </row>
    <row r="12057" spans="4:4" ht="15" customHeight="1" x14ac:dyDescent="0.25">
      <c r="D12057" s="56"/>
    </row>
    <row r="12058" spans="4:4" ht="15" customHeight="1" x14ac:dyDescent="0.25">
      <c r="D12058" s="56"/>
    </row>
    <row r="12059" spans="4:4" ht="15" customHeight="1" x14ac:dyDescent="0.25">
      <c r="D12059" s="56"/>
    </row>
    <row r="12060" spans="4:4" ht="15" customHeight="1" x14ac:dyDescent="0.25">
      <c r="D12060" s="56"/>
    </row>
    <row r="12061" spans="4:4" ht="15" customHeight="1" x14ac:dyDescent="0.25">
      <c r="D12061" s="56"/>
    </row>
    <row r="12062" spans="4:4" ht="15" customHeight="1" x14ac:dyDescent="0.25">
      <c r="D12062" s="56"/>
    </row>
    <row r="12063" spans="4:4" ht="15" customHeight="1" x14ac:dyDescent="0.25">
      <c r="D12063" s="56"/>
    </row>
    <row r="12064" spans="4:4" ht="15" customHeight="1" x14ac:dyDescent="0.25">
      <c r="D12064" s="56"/>
    </row>
    <row r="12065" spans="4:4" ht="15" customHeight="1" x14ac:dyDescent="0.25">
      <c r="D12065" s="56"/>
    </row>
    <row r="12066" spans="4:4" ht="15" customHeight="1" x14ac:dyDescent="0.25">
      <c r="D12066" s="56"/>
    </row>
    <row r="12067" spans="4:4" ht="15" customHeight="1" x14ac:dyDescent="0.25">
      <c r="D12067" s="56"/>
    </row>
    <row r="12068" spans="4:4" ht="15" customHeight="1" x14ac:dyDescent="0.25">
      <c r="D12068" s="56"/>
    </row>
    <row r="12069" spans="4:4" ht="15" customHeight="1" x14ac:dyDescent="0.25">
      <c r="D12069" s="56"/>
    </row>
    <row r="12070" spans="4:4" ht="15" customHeight="1" x14ac:dyDescent="0.25">
      <c r="D12070" s="56"/>
    </row>
    <row r="12071" spans="4:4" ht="15" customHeight="1" x14ac:dyDescent="0.25">
      <c r="D12071" s="56"/>
    </row>
    <row r="12072" spans="4:4" ht="15" customHeight="1" x14ac:dyDescent="0.25">
      <c r="D12072" s="56"/>
    </row>
    <row r="12073" spans="4:4" ht="15" customHeight="1" x14ac:dyDescent="0.25">
      <c r="D12073" s="56"/>
    </row>
    <row r="12074" spans="4:4" ht="15" customHeight="1" x14ac:dyDescent="0.25">
      <c r="D12074" s="56"/>
    </row>
    <row r="12075" spans="4:4" ht="15" customHeight="1" x14ac:dyDescent="0.25">
      <c r="D12075" s="56"/>
    </row>
    <row r="12076" spans="4:4" ht="15" customHeight="1" x14ac:dyDescent="0.25">
      <c r="D12076" s="56"/>
    </row>
    <row r="12077" spans="4:4" ht="15" customHeight="1" x14ac:dyDescent="0.25">
      <c r="D12077" s="56"/>
    </row>
    <row r="12078" spans="4:4" ht="15" customHeight="1" x14ac:dyDescent="0.25">
      <c r="D12078" s="56"/>
    </row>
    <row r="12079" spans="4:4" ht="15" customHeight="1" x14ac:dyDescent="0.25">
      <c r="D12079" s="56"/>
    </row>
    <row r="12080" spans="4:4" ht="15" customHeight="1" x14ac:dyDescent="0.25">
      <c r="D12080" s="56"/>
    </row>
    <row r="12081" spans="4:4" ht="15" customHeight="1" x14ac:dyDescent="0.25">
      <c r="D12081" s="56"/>
    </row>
    <row r="12082" spans="4:4" ht="15" customHeight="1" x14ac:dyDescent="0.25">
      <c r="D12082" s="56"/>
    </row>
    <row r="12083" spans="4:4" ht="15" customHeight="1" x14ac:dyDescent="0.25">
      <c r="D12083" s="56"/>
    </row>
    <row r="12084" spans="4:4" ht="15" customHeight="1" x14ac:dyDescent="0.25">
      <c r="D12084" s="56"/>
    </row>
    <row r="12085" spans="4:4" ht="15" customHeight="1" x14ac:dyDescent="0.25">
      <c r="D12085" s="56"/>
    </row>
    <row r="12086" spans="4:4" ht="15" customHeight="1" x14ac:dyDescent="0.25">
      <c r="D12086" s="56"/>
    </row>
    <row r="12087" spans="4:4" ht="15" customHeight="1" x14ac:dyDescent="0.25">
      <c r="D12087" s="56"/>
    </row>
    <row r="12088" spans="4:4" ht="15" customHeight="1" x14ac:dyDescent="0.25">
      <c r="D12088" s="56"/>
    </row>
    <row r="12089" spans="4:4" ht="15" customHeight="1" x14ac:dyDescent="0.25">
      <c r="D12089" s="56"/>
    </row>
    <row r="12090" spans="4:4" ht="15" customHeight="1" x14ac:dyDescent="0.25">
      <c r="D12090" s="56"/>
    </row>
    <row r="12091" spans="4:4" ht="15" customHeight="1" x14ac:dyDescent="0.25">
      <c r="D12091" s="56"/>
    </row>
    <row r="12092" spans="4:4" ht="15" customHeight="1" x14ac:dyDescent="0.25">
      <c r="D12092" s="56"/>
    </row>
    <row r="12093" spans="4:4" ht="15" customHeight="1" x14ac:dyDescent="0.25">
      <c r="D12093" s="56"/>
    </row>
    <row r="12094" spans="4:4" ht="15" customHeight="1" x14ac:dyDescent="0.25">
      <c r="D12094" s="56"/>
    </row>
    <row r="12095" spans="4:4" ht="15" customHeight="1" x14ac:dyDescent="0.25">
      <c r="D12095" s="56"/>
    </row>
    <row r="12096" spans="4:4" ht="15" customHeight="1" x14ac:dyDescent="0.25">
      <c r="D12096" s="56"/>
    </row>
    <row r="12097" spans="4:4" ht="15" customHeight="1" x14ac:dyDescent="0.25">
      <c r="D12097" s="56"/>
    </row>
    <row r="13730" spans="5:5" ht="15" customHeight="1" x14ac:dyDescent="0.25">
      <c r="E13730" s="56"/>
    </row>
    <row r="13731" spans="5:5" ht="15" customHeight="1" x14ac:dyDescent="0.25">
      <c r="E13731" s="56"/>
    </row>
    <row r="13732" spans="5:5" ht="15" customHeight="1" x14ac:dyDescent="0.25">
      <c r="E13732" s="56"/>
    </row>
    <row r="13733" spans="5:5" ht="15" customHeight="1" x14ac:dyDescent="0.25">
      <c r="E13733" s="56"/>
    </row>
    <row r="13734" spans="5:5" ht="15" customHeight="1" x14ac:dyDescent="0.25">
      <c r="E13734" s="56"/>
    </row>
    <row r="13735" spans="5:5" ht="15" customHeight="1" x14ac:dyDescent="0.25">
      <c r="E13735" s="56"/>
    </row>
    <row r="13736" spans="5:5" ht="15" customHeight="1" x14ac:dyDescent="0.25">
      <c r="E13736" s="56"/>
    </row>
    <row r="13737" spans="5:5" ht="15" customHeight="1" x14ac:dyDescent="0.25">
      <c r="E13737" s="56"/>
    </row>
    <row r="13738" spans="5:5" ht="15" customHeight="1" x14ac:dyDescent="0.25">
      <c r="E13738" s="56"/>
    </row>
    <row r="13739" spans="5:5" ht="15" customHeight="1" x14ac:dyDescent="0.25">
      <c r="E13739" s="56"/>
    </row>
    <row r="13740" spans="5:5" ht="15" customHeight="1" x14ac:dyDescent="0.25">
      <c r="E13740" s="56"/>
    </row>
    <row r="13741" spans="5:5" ht="15" customHeight="1" x14ac:dyDescent="0.25">
      <c r="E13741" s="56"/>
    </row>
    <row r="13742" spans="5:5" ht="15" customHeight="1" x14ac:dyDescent="0.25">
      <c r="E13742" s="56"/>
    </row>
    <row r="13743" spans="5:5" ht="15" customHeight="1" x14ac:dyDescent="0.25">
      <c r="E13743" s="56"/>
    </row>
    <row r="13744" spans="5:5" ht="15" customHeight="1" x14ac:dyDescent="0.25">
      <c r="E13744" s="56"/>
    </row>
    <row r="13745" spans="5:5" ht="15" customHeight="1" x14ac:dyDescent="0.25">
      <c r="E13745" s="56"/>
    </row>
    <row r="13746" spans="5:5" ht="15" customHeight="1" x14ac:dyDescent="0.25">
      <c r="E13746" s="56"/>
    </row>
    <row r="13747" spans="5:5" ht="15" customHeight="1" x14ac:dyDescent="0.25">
      <c r="E13747" s="56"/>
    </row>
    <row r="13748" spans="5:5" ht="15" customHeight="1" x14ac:dyDescent="0.25">
      <c r="E13748" s="56"/>
    </row>
    <row r="13749" spans="5:5" ht="15" customHeight="1" x14ac:dyDescent="0.25">
      <c r="E13749" s="56"/>
    </row>
    <row r="13750" spans="5:5" ht="15" customHeight="1" x14ac:dyDescent="0.25">
      <c r="E13750" s="56"/>
    </row>
    <row r="13751" spans="5:5" ht="15" customHeight="1" x14ac:dyDescent="0.25">
      <c r="E13751" s="56"/>
    </row>
    <row r="13752" spans="5:5" ht="15" customHeight="1" x14ac:dyDescent="0.25">
      <c r="E13752" s="56"/>
    </row>
    <row r="13753" spans="5:5" ht="15" customHeight="1" x14ac:dyDescent="0.25">
      <c r="E13753" s="56"/>
    </row>
    <row r="13754" spans="5:5" ht="15" customHeight="1" x14ac:dyDescent="0.25">
      <c r="E13754" s="56"/>
    </row>
    <row r="13755" spans="5:5" ht="15" customHeight="1" x14ac:dyDescent="0.25">
      <c r="E13755" s="56"/>
    </row>
    <row r="13756" spans="5:5" ht="15" customHeight="1" x14ac:dyDescent="0.25">
      <c r="E13756" s="56"/>
    </row>
    <row r="13757" spans="5:5" ht="15" customHeight="1" x14ac:dyDescent="0.25">
      <c r="E13757" s="56"/>
    </row>
    <row r="13758" spans="5:5" ht="15" customHeight="1" x14ac:dyDescent="0.25">
      <c r="E13758" s="56"/>
    </row>
    <row r="13759" spans="5:5" ht="15" customHeight="1" x14ac:dyDescent="0.25">
      <c r="E13759" s="56"/>
    </row>
    <row r="13760" spans="5:5" ht="15" customHeight="1" x14ac:dyDescent="0.25">
      <c r="E13760" s="56"/>
    </row>
    <row r="13761" spans="5:5" ht="15" customHeight="1" x14ac:dyDescent="0.25">
      <c r="E13761" s="56"/>
    </row>
    <row r="13762" spans="5:5" ht="15" customHeight="1" x14ac:dyDescent="0.25">
      <c r="E13762" s="56"/>
    </row>
    <row r="13763" spans="5:5" ht="15" customHeight="1" x14ac:dyDescent="0.25">
      <c r="E13763" s="56"/>
    </row>
    <row r="13764" spans="5:5" ht="15" customHeight="1" x14ac:dyDescent="0.25">
      <c r="E13764" s="56"/>
    </row>
    <row r="13765" spans="5:5" ht="15" customHeight="1" x14ac:dyDescent="0.25">
      <c r="E13765" s="56"/>
    </row>
    <row r="13766" spans="5:5" ht="15" customHeight="1" x14ac:dyDescent="0.25">
      <c r="E13766" s="56"/>
    </row>
    <row r="13767" spans="5:5" ht="15" customHeight="1" x14ac:dyDescent="0.25">
      <c r="E13767" s="56"/>
    </row>
    <row r="13768" spans="5:5" ht="15" customHeight="1" x14ac:dyDescent="0.25">
      <c r="E13768" s="56"/>
    </row>
    <row r="13769" spans="5:5" ht="15" customHeight="1" x14ac:dyDescent="0.25">
      <c r="E13769" s="56"/>
    </row>
    <row r="13770" spans="5:5" ht="15" customHeight="1" x14ac:dyDescent="0.25">
      <c r="E13770" s="56"/>
    </row>
    <row r="13771" spans="5:5" ht="15" customHeight="1" x14ac:dyDescent="0.25">
      <c r="E13771" s="56"/>
    </row>
    <row r="13772" spans="5:5" ht="15" customHeight="1" x14ac:dyDescent="0.25">
      <c r="E13772" s="56"/>
    </row>
    <row r="13773" spans="5:5" ht="15" customHeight="1" x14ac:dyDescent="0.25">
      <c r="E13773" s="56"/>
    </row>
    <row r="13774" spans="5:5" ht="15" customHeight="1" x14ac:dyDescent="0.25">
      <c r="E13774" s="56"/>
    </row>
    <row r="13775" spans="5:5" ht="15" customHeight="1" x14ac:dyDescent="0.25">
      <c r="E13775" s="56"/>
    </row>
    <row r="13776" spans="5:5" ht="15" customHeight="1" x14ac:dyDescent="0.25">
      <c r="E13776" s="56"/>
    </row>
    <row r="13777" spans="5:5" ht="15" customHeight="1" x14ac:dyDescent="0.25">
      <c r="E13777" s="56"/>
    </row>
    <row r="13778" spans="5:5" ht="15" customHeight="1" x14ac:dyDescent="0.25">
      <c r="E13778" s="56"/>
    </row>
    <row r="13779" spans="5:5" ht="15" customHeight="1" x14ac:dyDescent="0.25">
      <c r="E13779" s="56"/>
    </row>
    <row r="13780" spans="5:5" ht="15" customHeight="1" x14ac:dyDescent="0.25">
      <c r="E13780" s="56"/>
    </row>
    <row r="13781" spans="5:5" ht="15" customHeight="1" x14ac:dyDescent="0.25">
      <c r="E13781" s="56"/>
    </row>
    <row r="13782" spans="5:5" ht="15" customHeight="1" x14ac:dyDescent="0.25">
      <c r="E13782" s="56"/>
    </row>
    <row r="13783" spans="5:5" ht="15" customHeight="1" x14ac:dyDescent="0.25">
      <c r="E13783" s="56"/>
    </row>
    <row r="13784" spans="5:5" ht="15" customHeight="1" x14ac:dyDescent="0.25">
      <c r="E13784" s="56"/>
    </row>
    <row r="13785" spans="5:5" ht="15" customHeight="1" x14ac:dyDescent="0.25">
      <c r="E13785" s="56"/>
    </row>
    <row r="13786" spans="5:5" ht="15" customHeight="1" x14ac:dyDescent="0.25">
      <c r="E13786" s="56"/>
    </row>
    <row r="13787" spans="5:5" ht="15" customHeight="1" x14ac:dyDescent="0.25">
      <c r="E13787" s="56"/>
    </row>
    <row r="13788" spans="5:5" ht="15" customHeight="1" x14ac:dyDescent="0.25">
      <c r="E13788" s="56"/>
    </row>
    <row r="13789" spans="5:5" ht="15" customHeight="1" x14ac:dyDescent="0.25">
      <c r="E13789" s="56"/>
    </row>
    <row r="13790" spans="5:5" ht="15" customHeight="1" x14ac:dyDescent="0.25">
      <c r="E13790" s="56"/>
    </row>
    <row r="13791" spans="5:5" ht="15" customHeight="1" x14ac:dyDescent="0.25">
      <c r="E13791" s="56"/>
    </row>
    <row r="13792" spans="5:5" ht="15" customHeight="1" x14ac:dyDescent="0.25">
      <c r="E13792" s="56"/>
    </row>
    <row r="13793" spans="5:5" ht="15" customHeight="1" x14ac:dyDescent="0.25">
      <c r="E13793" s="56"/>
    </row>
    <row r="13794" spans="5:5" ht="15" customHeight="1" x14ac:dyDescent="0.25">
      <c r="E13794" s="56"/>
    </row>
    <row r="13795" spans="5:5" ht="15" customHeight="1" x14ac:dyDescent="0.25">
      <c r="E13795" s="56"/>
    </row>
    <row r="13796" spans="5:5" ht="15" customHeight="1" x14ac:dyDescent="0.25">
      <c r="E13796" s="56"/>
    </row>
    <row r="13797" spans="5:5" ht="15" customHeight="1" x14ac:dyDescent="0.25">
      <c r="E13797" s="56"/>
    </row>
    <row r="13798" spans="5:5" ht="15" customHeight="1" x14ac:dyDescent="0.25">
      <c r="E13798" s="56"/>
    </row>
    <row r="13799" spans="5:5" ht="15" customHeight="1" x14ac:dyDescent="0.25">
      <c r="E13799" s="56"/>
    </row>
    <row r="13800" spans="5:5" ht="15" customHeight="1" x14ac:dyDescent="0.25">
      <c r="E13800" s="56"/>
    </row>
    <row r="13801" spans="5:5" ht="15" customHeight="1" x14ac:dyDescent="0.25">
      <c r="E13801" s="56"/>
    </row>
    <row r="13802" spans="5:5" ht="15" customHeight="1" x14ac:dyDescent="0.25">
      <c r="E13802" s="56"/>
    </row>
    <row r="13803" spans="5:5" ht="15" customHeight="1" x14ac:dyDescent="0.25">
      <c r="E13803" s="56"/>
    </row>
    <row r="13804" spans="5:5" ht="15" customHeight="1" x14ac:dyDescent="0.25">
      <c r="E13804" s="56"/>
    </row>
    <row r="13805" spans="5:5" ht="15" customHeight="1" x14ac:dyDescent="0.25">
      <c r="E13805" s="56"/>
    </row>
    <row r="13806" spans="5:5" ht="15" customHeight="1" x14ac:dyDescent="0.25">
      <c r="E13806" s="56"/>
    </row>
    <row r="13807" spans="5:5" ht="15" customHeight="1" x14ac:dyDescent="0.25">
      <c r="E13807" s="56"/>
    </row>
    <row r="13808" spans="5:5" ht="15" customHeight="1" x14ac:dyDescent="0.25">
      <c r="E13808" s="56"/>
    </row>
    <row r="13809" spans="5:5" ht="15" customHeight="1" x14ac:dyDescent="0.25">
      <c r="E13809" s="56"/>
    </row>
    <row r="13810" spans="5:5" ht="15" customHeight="1" x14ac:dyDescent="0.25">
      <c r="E13810" s="56"/>
    </row>
    <row r="13811" spans="5:5" ht="15" customHeight="1" x14ac:dyDescent="0.25">
      <c r="E13811" s="56"/>
    </row>
    <row r="13812" spans="5:5" ht="15" customHeight="1" x14ac:dyDescent="0.25">
      <c r="E13812" s="56"/>
    </row>
    <row r="13813" spans="5:5" ht="15" customHeight="1" x14ac:dyDescent="0.25">
      <c r="E13813" s="56"/>
    </row>
    <row r="13814" spans="5:5" ht="15" customHeight="1" x14ac:dyDescent="0.25">
      <c r="E13814" s="56"/>
    </row>
    <row r="13815" spans="5:5" ht="15" customHeight="1" x14ac:dyDescent="0.25">
      <c r="E13815" s="56"/>
    </row>
    <row r="13816" spans="5:5" ht="15" customHeight="1" x14ac:dyDescent="0.25">
      <c r="E13816" s="56"/>
    </row>
    <row r="13817" spans="5:5" ht="15" customHeight="1" x14ac:dyDescent="0.25">
      <c r="E13817" s="56"/>
    </row>
    <row r="13818" spans="5:5" ht="15" customHeight="1" x14ac:dyDescent="0.25">
      <c r="E13818" s="56"/>
    </row>
    <row r="13819" spans="5:5" ht="15" customHeight="1" x14ac:dyDescent="0.25">
      <c r="E13819" s="56"/>
    </row>
    <row r="13820" spans="5:5" ht="15" customHeight="1" x14ac:dyDescent="0.25">
      <c r="E13820" s="56"/>
    </row>
    <row r="13821" spans="5:5" ht="15" customHeight="1" x14ac:dyDescent="0.25">
      <c r="E13821" s="56"/>
    </row>
    <row r="13822" spans="5:5" ht="15" customHeight="1" x14ac:dyDescent="0.25">
      <c r="E13822" s="56"/>
    </row>
    <row r="13823" spans="5:5" ht="15" customHeight="1" x14ac:dyDescent="0.25">
      <c r="E13823" s="56"/>
    </row>
    <row r="13824" spans="5:5" ht="15" customHeight="1" x14ac:dyDescent="0.25">
      <c r="E13824" s="56"/>
    </row>
    <row r="13825" spans="5:5" ht="15" customHeight="1" x14ac:dyDescent="0.25">
      <c r="E13825" s="56"/>
    </row>
    <row r="15962" spans="4:4" ht="15" customHeight="1" x14ac:dyDescent="0.25">
      <c r="D15962" s="56"/>
    </row>
    <row r="15963" spans="4:4" ht="15" customHeight="1" x14ac:dyDescent="0.25">
      <c r="D15963" s="56"/>
    </row>
    <row r="15964" spans="4:4" ht="15" customHeight="1" x14ac:dyDescent="0.25">
      <c r="D15964" s="56"/>
    </row>
    <row r="15965" spans="4:4" ht="15" customHeight="1" x14ac:dyDescent="0.25">
      <c r="D15965" s="56"/>
    </row>
    <row r="15966" spans="4:4" ht="15" customHeight="1" x14ac:dyDescent="0.25">
      <c r="D15966" s="56"/>
    </row>
    <row r="15967" spans="4:4" ht="15" customHeight="1" x14ac:dyDescent="0.25">
      <c r="D15967" s="56"/>
    </row>
    <row r="15968" spans="4:4" ht="15" customHeight="1" x14ac:dyDescent="0.25">
      <c r="D15968" s="56"/>
    </row>
    <row r="15969" spans="4:4" ht="15" customHeight="1" x14ac:dyDescent="0.25">
      <c r="D15969" s="56"/>
    </row>
    <row r="15970" spans="4:4" ht="15" customHeight="1" x14ac:dyDescent="0.25">
      <c r="D15970" s="56"/>
    </row>
    <row r="15971" spans="4:4" ht="15" customHeight="1" x14ac:dyDescent="0.25">
      <c r="D15971" s="56"/>
    </row>
    <row r="15972" spans="4:4" ht="15" customHeight="1" x14ac:dyDescent="0.25">
      <c r="D15972" s="56"/>
    </row>
    <row r="15973" spans="4:4" ht="15" customHeight="1" x14ac:dyDescent="0.25">
      <c r="D15973" s="56"/>
    </row>
    <row r="15974" spans="4:4" ht="15" customHeight="1" x14ac:dyDescent="0.25">
      <c r="D15974" s="56"/>
    </row>
    <row r="15975" spans="4:4" ht="15" customHeight="1" x14ac:dyDescent="0.25">
      <c r="D15975" s="56"/>
    </row>
    <row r="15976" spans="4:4" ht="15" customHeight="1" x14ac:dyDescent="0.25">
      <c r="D15976" s="56"/>
    </row>
    <row r="15977" spans="4:4" ht="15" customHeight="1" x14ac:dyDescent="0.25">
      <c r="D15977" s="56"/>
    </row>
    <row r="15978" spans="4:4" ht="15" customHeight="1" x14ac:dyDescent="0.25">
      <c r="D15978" s="56"/>
    </row>
    <row r="15979" spans="4:4" ht="15" customHeight="1" x14ac:dyDescent="0.25">
      <c r="D15979" s="56"/>
    </row>
    <row r="15980" spans="4:4" ht="15" customHeight="1" x14ac:dyDescent="0.25">
      <c r="D15980" s="56"/>
    </row>
    <row r="15981" spans="4:4" ht="15" customHeight="1" x14ac:dyDescent="0.25">
      <c r="D15981" s="56"/>
    </row>
    <row r="15982" spans="4:4" ht="15" customHeight="1" x14ac:dyDescent="0.25">
      <c r="D15982" s="56"/>
    </row>
    <row r="15983" spans="4:4" ht="15" customHeight="1" x14ac:dyDescent="0.25">
      <c r="D15983" s="56"/>
    </row>
    <row r="15984" spans="4:4" ht="15" customHeight="1" x14ac:dyDescent="0.25">
      <c r="D15984" s="56"/>
    </row>
    <row r="15985" spans="4:4" ht="15" customHeight="1" x14ac:dyDescent="0.25">
      <c r="D15985" s="56"/>
    </row>
    <row r="15986" spans="4:4" ht="15" customHeight="1" x14ac:dyDescent="0.25">
      <c r="D15986" s="56"/>
    </row>
    <row r="15987" spans="4:4" ht="15" customHeight="1" x14ac:dyDescent="0.25">
      <c r="D15987" s="56"/>
    </row>
    <row r="15988" spans="4:4" ht="15" customHeight="1" x14ac:dyDescent="0.25">
      <c r="D15988" s="56"/>
    </row>
    <row r="15989" spans="4:4" ht="15" customHeight="1" x14ac:dyDescent="0.25">
      <c r="D15989" s="56"/>
    </row>
    <row r="15990" spans="4:4" ht="15" customHeight="1" x14ac:dyDescent="0.25">
      <c r="D15990" s="56"/>
    </row>
    <row r="15991" spans="4:4" ht="15" customHeight="1" x14ac:dyDescent="0.25">
      <c r="D15991" s="56"/>
    </row>
    <row r="15992" spans="4:4" ht="15" customHeight="1" x14ac:dyDescent="0.25">
      <c r="D15992" s="56"/>
    </row>
    <row r="15993" spans="4:4" ht="15" customHeight="1" x14ac:dyDescent="0.25">
      <c r="D15993" s="56"/>
    </row>
    <row r="15994" spans="4:4" ht="15" customHeight="1" x14ac:dyDescent="0.25">
      <c r="D15994" s="56"/>
    </row>
    <row r="15995" spans="4:4" ht="15" customHeight="1" x14ac:dyDescent="0.25">
      <c r="D15995" s="56"/>
    </row>
    <row r="15996" spans="4:4" ht="15" customHeight="1" x14ac:dyDescent="0.25">
      <c r="D15996" s="56"/>
    </row>
    <row r="15997" spans="4:4" ht="15" customHeight="1" x14ac:dyDescent="0.25">
      <c r="D15997" s="56"/>
    </row>
    <row r="15998" spans="4:4" ht="15" customHeight="1" x14ac:dyDescent="0.25">
      <c r="D15998" s="56"/>
    </row>
    <row r="15999" spans="4:4" ht="15" customHeight="1" x14ac:dyDescent="0.25">
      <c r="D15999" s="56"/>
    </row>
    <row r="16000" spans="4:4" ht="15" customHeight="1" x14ac:dyDescent="0.25">
      <c r="D16000" s="56"/>
    </row>
    <row r="16001" spans="4:4" ht="15" customHeight="1" x14ac:dyDescent="0.25">
      <c r="D16001" s="56"/>
    </row>
    <row r="16002" spans="4:4" ht="15" customHeight="1" x14ac:dyDescent="0.25">
      <c r="D16002" s="56"/>
    </row>
    <row r="16003" spans="4:4" ht="15" customHeight="1" x14ac:dyDescent="0.25">
      <c r="D16003" s="56"/>
    </row>
    <row r="16004" spans="4:4" ht="15" customHeight="1" x14ac:dyDescent="0.25">
      <c r="D16004" s="56"/>
    </row>
    <row r="16005" spans="4:4" ht="15" customHeight="1" x14ac:dyDescent="0.25">
      <c r="D16005" s="56"/>
    </row>
    <row r="16006" spans="4:4" ht="15" customHeight="1" x14ac:dyDescent="0.25">
      <c r="D16006" s="56"/>
    </row>
    <row r="16007" spans="4:4" ht="15" customHeight="1" x14ac:dyDescent="0.25">
      <c r="D16007" s="56"/>
    </row>
    <row r="16008" spans="4:4" ht="15" customHeight="1" x14ac:dyDescent="0.25">
      <c r="D16008" s="56"/>
    </row>
    <row r="16009" spans="4:4" ht="15" customHeight="1" x14ac:dyDescent="0.25">
      <c r="D16009" s="56"/>
    </row>
    <row r="16010" spans="4:4" ht="15" customHeight="1" x14ac:dyDescent="0.25">
      <c r="D16010" s="56"/>
    </row>
    <row r="16011" spans="4:4" ht="15" customHeight="1" x14ac:dyDescent="0.25">
      <c r="D16011" s="56"/>
    </row>
    <row r="16012" spans="4:4" ht="15" customHeight="1" x14ac:dyDescent="0.25">
      <c r="D16012" s="56"/>
    </row>
    <row r="16013" spans="4:4" ht="15" customHeight="1" x14ac:dyDescent="0.25">
      <c r="D16013" s="56"/>
    </row>
    <row r="16014" spans="4:4" ht="15" customHeight="1" x14ac:dyDescent="0.25">
      <c r="D16014" s="56"/>
    </row>
    <row r="16015" spans="4:4" ht="15" customHeight="1" x14ac:dyDescent="0.25">
      <c r="D16015" s="56"/>
    </row>
    <row r="16016" spans="4:4" ht="15" customHeight="1" x14ac:dyDescent="0.25">
      <c r="D16016" s="56"/>
    </row>
    <row r="16017" spans="4:4" ht="15" customHeight="1" x14ac:dyDescent="0.25">
      <c r="D16017" s="56"/>
    </row>
    <row r="16018" spans="4:4" ht="15" customHeight="1" x14ac:dyDescent="0.25">
      <c r="D16018" s="56"/>
    </row>
    <row r="16019" spans="4:4" ht="15" customHeight="1" x14ac:dyDescent="0.25">
      <c r="D16019" s="56"/>
    </row>
    <row r="16020" spans="4:4" ht="15" customHeight="1" x14ac:dyDescent="0.25">
      <c r="D16020" s="56"/>
    </row>
    <row r="16021" spans="4:4" ht="15" customHeight="1" x14ac:dyDescent="0.25">
      <c r="D16021" s="56"/>
    </row>
    <row r="16022" spans="4:4" ht="15" customHeight="1" x14ac:dyDescent="0.25">
      <c r="D16022" s="56"/>
    </row>
    <row r="16023" spans="4:4" ht="15" customHeight="1" x14ac:dyDescent="0.25">
      <c r="D16023" s="56"/>
    </row>
    <row r="16024" spans="4:4" ht="15" customHeight="1" x14ac:dyDescent="0.25">
      <c r="D16024" s="56"/>
    </row>
    <row r="16025" spans="4:4" ht="15" customHeight="1" x14ac:dyDescent="0.25">
      <c r="D16025" s="56"/>
    </row>
    <row r="16026" spans="4:4" ht="15" customHeight="1" x14ac:dyDescent="0.25">
      <c r="D16026" s="56"/>
    </row>
    <row r="16027" spans="4:4" ht="15" customHeight="1" x14ac:dyDescent="0.25">
      <c r="D16027" s="56"/>
    </row>
    <row r="16028" spans="4:4" ht="15" customHeight="1" x14ac:dyDescent="0.25">
      <c r="D16028" s="56"/>
    </row>
    <row r="16029" spans="4:4" ht="15" customHeight="1" x14ac:dyDescent="0.25">
      <c r="D16029" s="56"/>
    </row>
    <row r="16030" spans="4:4" ht="15" customHeight="1" x14ac:dyDescent="0.25">
      <c r="D16030" s="56"/>
    </row>
    <row r="16031" spans="4:4" ht="15" customHeight="1" x14ac:dyDescent="0.25">
      <c r="D16031" s="56"/>
    </row>
    <row r="16032" spans="4:4" ht="15" customHeight="1" x14ac:dyDescent="0.25">
      <c r="D16032" s="56"/>
    </row>
    <row r="16033" spans="4:4" ht="15" customHeight="1" x14ac:dyDescent="0.25">
      <c r="D16033" s="56"/>
    </row>
    <row r="16034" spans="4:4" ht="15" customHeight="1" x14ac:dyDescent="0.25">
      <c r="D16034" s="56"/>
    </row>
    <row r="16035" spans="4:4" ht="15" customHeight="1" x14ac:dyDescent="0.25">
      <c r="D16035" s="56"/>
    </row>
    <row r="16036" spans="4:4" ht="15" customHeight="1" x14ac:dyDescent="0.25">
      <c r="D16036" s="56"/>
    </row>
    <row r="16037" spans="4:4" ht="15" customHeight="1" x14ac:dyDescent="0.25">
      <c r="D16037" s="56"/>
    </row>
    <row r="16038" spans="4:4" ht="15" customHeight="1" x14ac:dyDescent="0.25">
      <c r="D16038" s="56"/>
    </row>
    <row r="16039" spans="4:4" ht="15" customHeight="1" x14ac:dyDescent="0.25">
      <c r="D16039" s="56"/>
    </row>
    <row r="16040" spans="4:4" ht="15" customHeight="1" x14ac:dyDescent="0.25">
      <c r="D16040" s="56"/>
    </row>
    <row r="16041" spans="4:4" ht="15" customHeight="1" x14ac:dyDescent="0.25">
      <c r="D16041" s="56"/>
    </row>
    <row r="16042" spans="4:4" ht="15" customHeight="1" x14ac:dyDescent="0.25">
      <c r="D16042" s="56"/>
    </row>
    <row r="16043" spans="4:4" ht="15" customHeight="1" x14ac:dyDescent="0.25">
      <c r="D16043" s="56"/>
    </row>
    <row r="16044" spans="4:4" ht="15" customHeight="1" x14ac:dyDescent="0.25">
      <c r="D16044" s="56"/>
    </row>
    <row r="16045" spans="4:4" ht="15" customHeight="1" x14ac:dyDescent="0.25">
      <c r="D16045" s="56"/>
    </row>
    <row r="18242" spans="5:5" ht="15" customHeight="1" x14ac:dyDescent="0.25">
      <c r="E18242" s="56"/>
    </row>
    <row r="18243" spans="5:5" ht="15" customHeight="1" x14ac:dyDescent="0.25">
      <c r="E18243" s="56"/>
    </row>
    <row r="18244" spans="5:5" ht="15" customHeight="1" x14ac:dyDescent="0.25">
      <c r="E18244" s="56"/>
    </row>
    <row r="18245" spans="5:5" ht="15" customHeight="1" x14ac:dyDescent="0.25">
      <c r="E18245" s="56"/>
    </row>
    <row r="18246" spans="5:5" ht="15" customHeight="1" x14ac:dyDescent="0.25">
      <c r="E18246" s="56"/>
    </row>
    <row r="18247" spans="5:5" ht="15" customHeight="1" x14ac:dyDescent="0.25">
      <c r="E18247" s="56"/>
    </row>
    <row r="18248" spans="5:5" ht="15" customHeight="1" x14ac:dyDescent="0.25">
      <c r="E18248" s="56"/>
    </row>
    <row r="18249" spans="5:5" ht="15" customHeight="1" x14ac:dyDescent="0.25">
      <c r="E18249" s="56"/>
    </row>
    <row r="18250" spans="5:5" ht="15" customHeight="1" x14ac:dyDescent="0.25">
      <c r="E18250" s="56"/>
    </row>
    <row r="18251" spans="5:5" ht="15" customHeight="1" x14ac:dyDescent="0.25">
      <c r="E18251" s="56"/>
    </row>
    <row r="18252" spans="5:5" ht="15" customHeight="1" x14ac:dyDescent="0.25">
      <c r="E18252" s="56"/>
    </row>
    <row r="18253" spans="5:5" ht="15" customHeight="1" x14ac:dyDescent="0.25">
      <c r="E18253" s="56"/>
    </row>
    <row r="18254" spans="5:5" ht="15" customHeight="1" x14ac:dyDescent="0.25">
      <c r="E18254" s="56"/>
    </row>
    <row r="18255" spans="5:5" ht="15" customHeight="1" x14ac:dyDescent="0.25">
      <c r="E18255" s="56"/>
    </row>
    <row r="18256" spans="5:5" ht="15" customHeight="1" x14ac:dyDescent="0.25">
      <c r="E18256" s="56"/>
    </row>
    <row r="18257" spans="5:5" ht="15" customHeight="1" x14ac:dyDescent="0.25">
      <c r="E18257" s="56"/>
    </row>
    <row r="18258" spans="5:5" ht="15" customHeight="1" x14ac:dyDescent="0.25">
      <c r="E18258" s="56"/>
    </row>
    <row r="18259" spans="5:5" ht="15" customHeight="1" x14ac:dyDescent="0.25">
      <c r="E18259" s="56"/>
    </row>
    <row r="18260" spans="5:5" ht="15" customHeight="1" x14ac:dyDescent="0.25">
      <c r="E18260" s="56"/>
    </row>
    <row r="18261" spans="5:5" ht="15" customHeight="1" x14ac:dyDescent="0.25">
      <c r="E18261" s="56"/>
    </row>
    <row r="18262" spans="5:5" ht="15" customHeight="1" x14ac:dyDescent="0.25">
      <c r="E18262" s="56"/>
    </row>
    <row r="18263" spans="5:5" ht="15" customHeight="1" x14ac:dyDescent="0.25">
      <c r="E18263" s="56"/>
    </row>
    <row r="18264" spans="5:5" ht="15" customHeight="1" x14ac:dyDescent="0.25">
      <c r="E18264" s="56"/>
    </row>
    <row r="18265" spans="5:5" ht="15" customHeight="1" x14ac:dyDescent="0.25">
      <c r="E18265" s="56"/>
    </row>
    <row r="18266" spans="5:5" ht="15" customHeight="1" x14ac:dyDescent="0.25">
      <c r="E18266" s="56"/>
    </row>
    <row r="18267" spans="5:5" ht="15" customHeight="1" x14ac:dyDescent="0.25">
      <c r="E18267" s="56"/>
    </row>
    <row r="18268" spans="5:5" ht="15" customHeight="1" x14ac:dyDescent="0.25">
      <c r="E18268" s="56"/>
    </row>
    <row r="18269" spans="5:5" ht="15" customHeight="1" x14ac:dyDescent="0.25">
      <c r="E18269" s="56"/>
    </row>
    <row r="18270" spans="5:5" ht="15" customHeight="1" x14ac:dyDescent="0.25">
      <c r="E18270" s="56"/>
    </row>
    <row r="18271" spans="5:5" ht="15" customHeight="1" x14ac:dyDescent="0.25">
      <c r="E18271" s="56"/>
    </row>
    <row r="18272" spans="5:5" ht="15" customHeight="1" x14ac:dyDescent="0.25">
      <c r="E18272" s="56"/>
    </row>
    <row r="18273" spans="5:5" ht="15" customHeight="1" x14ac:dyDescent="0.25">
      <c r="E18273" s="56"/>
    </row>
    <row r="18274" spans="5:5" ht="15" customHeight="1" x14ac:dyDescent="0.25">
      <c r="E18274" s="56"/>
    </row>
    <row r="18275" spans="5:5" ht="15" customHeight="1" x14ac:dyDescent="0.25">
      <c r="E18275" s="56"/>
    </row>
    <row r="18276" spans="5:5" ht="15" customHeight="1" x14ac:dyDescent="0.25">
      <c r="E18276" s="56"/>
    </row>
    <row r="18277" spans="5:5" ht="15" customHeight="1" x14ac:dyDescent="0.25">
      <c r="E18277" s="56"/>
    </row>
    <row r="18278" spans="5:5" ht="15" customHeight="1" x14ac:dyDescent="0.25">
      <c r="E18278" s="56"/>
    </row>
    <row r="18279" spans="5:5" ht="15" customHeight="1" x14ac:dyDescent="0.25">
      <c r="E18279" s="56"/>
    </row>
    <row r="18280" spans="5:5" ht="15" customHeight="1" x14ac:dyDescent="0.25">
      <c r="E18280" s="56"/>
    </row>
    <row r="18281" spans="5:5" ht="15" customHeight="1" x14ac:dyDescent="0.25">
      <c r="E18281" s="56"/>
    </row>
    <row r="18282" spans="5:5" ht="15" customHeight="1" x14ac:dyDescent="0.25">
      <c r="E18282" s="56"/>
    </row>
    <row r="18283" spans="5:5" ht="15" customHeight="1" x14ac:dyDescent="0.25">
      <c r="E18283" s="56"/>
    </row>
    <row r="18284" spans="5:5" ht="15" customHeight="1" x14ac:dyDescent="0.25">
      <c r="E18284" s="56"/>
    </row>
    <row r="18285" spans="5:5" ht="15" customHeight="1" x14ac:dyDescent="0.25">
      <c r="E18285" s="56"/>
    </row>
    <row r="18286" spans="5:5" ht="15" customHeight="1" x14ac:dyDescent="0.25">
      <c r="E18286" s="56"/>
    </row>
    <row r="18287" spans="5:5" ht="15" customHeight="1" x14ac:dyDescent="0.25">
      <c r="E18287" s="56"/>
    </row>
    <row r="18288" spans="5:5" ht="15" customHeight="1" x14ac:dyDescent="0.25">
      <c r="E18288" s="56"/>
    </row>
    <row r="18289" spans="5:5" ht="15" customHeight="1" x14ac:dyDescent="0.25">
      <c r="E18289" s="56"/>
    </row>
    <row r="18290" spans="5:5" ht="15" customHeight="1" x14ac:dyDescent="0.25">
      <c r="E18290" s="56"/>
    </row>
    <row r="18291" spans="5:5" ht="15" customHeight="1" x14ac:dyDescent="0.25">
      <c r="E18291" s="56"/>
    </row>
    <row r="18292" spans="5:5" ht="15" customHeight="1" x14ac:dyDescent="0.25">
      <c r="E18292" s="56"/>
    </row>
    <row r="18293" spans="5:5" ht="15" customHeight="1" x14ac:dyDescent="0.25">
      <c r="E18293" s="56"/>
    </row>
    <row r="18294" spans="5:5" ht="15" customHeight="1" x14ac:dyDescent="0.25">
      <c r="E18294" s="56"/>
    </row>
    <row r="18295" spans="5:5" ht="15" customHeight="1" x14ac:dyDescent="0.25">
      <c r="E18295" s="56"/>
    </row>
    <row r="18296" spans="5:5" ht="15" customHeight="1" x14ac:dyDescent="0.25">
      <c r="E18296" s="56"/>
    </row>
    <row r="18297" spans="5:5" ht="15" customHeight="1" x14ac:dyDescent="0.25">
      <c r="E18297" s="56"/>
    </row>
    <row r="18298" spans="5:5" ht="15" customHeight="1" x14ac:dyDescent="0.25">
      <c r="E18298" s="56"/>
    </row>
    <row r="18299" spans="5:5" ht="15" customHeight="1" x14ac:dyDescent="0.25">
      <c r="E18299" s="56"/>
    </row>
    <row r="18300" spans="5:5" ht="15" customHeight="1" x14ac:dyDescent="0.25">
      <c r="E18300" s="56"/>
    </row>
    <row r="18301" spans="5:5" ht="15" customHeight="1" x14ac:dyDescent="0.25">
      <c r="E18301" s="56"/>
    </row>
    <row r="18302" spans="5:5" ht="15" customHeight="1" x14ac:dyDescent="0.25">
      <c r="E18302" s="56"/>
    </row>
    <row r="18303" spans="5:5" ht="15" customHeight="1" x14ac:dyDescent="0.25">
      <c r="E18303" s="56"/>
    </row>
    <row r="18304" spans="5:5" ht="15" customHeight="1" x14ac:dyDescent="0.25">
      <c r="E18304" s="56"/>
    </row>
    <row r="18305" spans="5:5" ht="15" customHeight="1" x14ac:dyDescent="0.25">
      <c r="E18305" s="56"/>
    </row>
    <row r="18306" spans="5:5" ht="15" customHeight="1" x14ac:dyDescent="0.25">
      <c r="E18306" s="56"/>
    </row>
    <row r="18307" spans="5:5" ht="15" customHeight="1" x14ac:dyDescent="0.25">
      <c r="E18307" s="56"/>
    </row>
    <row r="18308" spans="5:5" ht="15" customHeight="1" x14ac:dyDescent="0.25">
      <c r="E18308" s="56"/>
    </row>
    <row r="18309" spans="5:5" ht="15" customHeight="1" x14ac:dyDescent="0.25">
      <c r="E18309" s="56"/>
    </row>
    <row r="18310" spans="5:5" ht="15" customHeight="1" x14ac:dyDescent="0.25">
      <c r="E18310" s="56"/>
    </row>
    <row r="18311" spans="5:5" ht="15" customHeight="1" x14ac:dyDescent="0.25">
      <c r="E18311" s="56"/>
    </row>
    <row r="18312" spans="5:5" ht="15" customHeight="1" x14ac:dyDescent="0.25">
      <c r="E18312" s="56"/>
    </row>
    <row r="18313" spans="5:5" ht="15" customHeight="1" x14ac:dyDescent="0.25">
      <c r="E18313" s="56"/>
    </row>
    <row r="18314" spans="5:5" ht="15" customHeight="1" x14ac:dyDescent="0.25">
      <c r="E18314" s="56"/>
    </row>
    <row r="18315" spans="5:5" ht="15" customHeight="1" x14ac:dyDescent="0.25">
      <c r="E18315" s="56"/>
    </row>
    <row r="18316" spans="5:5" ht="15" customHeight="1" x14ac:dyDescent="0.25">
      <c r="E18316" s="56"/>
    </row>
    <row r="18317" spans="5:5" ht="15" customHeight="1" x14ac:dyDescent="0.25">
      <c r="E18317" s="56"/>
    </row>
    <row r="18318" spans="5:5" ht="15" customHeight="1" x14ac:dyDescent="0.25">
      <c r="E18318" s="56"/>
    </row>
    <row r="18319" spans="5:5" ht="15" customHeight="1" x14ac:dyDescent="0.25">
      <c r="E18319" s="56"/>
    </row>
    <row r="18320" spans="5:5" ht="15" customHeight="1" x14ac:dyDescent="0.25">
      <c r="E18320" s="56"/>
    </row>
    <row r="18321" spans="5:5" ht="15" customHeight="1" x14ac:dyDescent="0.25">
      <c r="E18321" s="56"/>
    </row>
    <row r="18322" spans="5:5" ht="15" customHeight="1" x14ac:dyDescent="0.25">
      <c r="E18322" s="56"/>
    </row>
    <row r="18323" spans="5:5" ht="15" customHeight="1" x14ac:dyDescent="0.25">
      <c r="E18323" s="56"/>
    </row>
    <row r="18324" spans="5:5" ht="15" customHeight="1" x14ac:dyDescent="0.25">
      <c r="E18324" s="56"/>
    </row>
    <row r="18325" spans="5:5" ht="15" customHeight="1" x14ac:dyDescent="0.25">
      <c r="E18325" s="56"/>
    </row>
    <row r="18326" spans="5:5" ht="15" customHeight="1" x14ac:dyDescent="0.25">
      <c r="E18326" s="56"/>
    </row>
    <row r="18327" spans="5:5" ht="15" customHeight="1" x14ac:dyDescent="0.25">
      <c r="E18327" s="56"/>
    </row>
    <row r="18328" spans="5:5" ht="15" customHeight="1" x14ac:dyDescent="0.25">
      <c r="E18328" s="56"/>
    </row>
    <row r="18329" spans="5:5" ht="15" customHeight="1" x14ac:dyDescent="0.25">
      <c r="E18329" s="56"/>
    </row>
    <row r="18330" spans="5:5" ht="15" customHeight="1" x14ac:dyDescent="0.25">
      <c r="E18330" s="56"/>
    </row>
    <row r="18331" spans="5:5" ht="15" customHeight="1" x14ac:dyDescent="0.25">
      <c r="E18331" s="56"/>
    </row>
    <row r="18332" spans="5:5" ht="15" customHeight="1" x14ac:dyDescent="0.25">
      <c r="E18332" s="56"/>
    </row>
    <row r="18333" spans="5:5" ht="15" customHeight="1" x14ac:dyDescent="0.25">
      <c r="E18333" s="56"/>
    </row>
    <row r="18334" spans="5:5" ht="15" customHeight="1" x14ac:dyDescent="0.25">
      <c r="E18334" s="56"/>
    </row>
    <row r="18335" spans="5:5" ht="15" customHeight="1" x14ac:dyDescent="0.25">
      <c r="E18335" s="56"/>
    </row>
    <row r="18336" spans="5:5" ht="15" customHeight="1" x14ac:dyDescent="0.25">
      <c r="E18336" s="56"/>
    </row>
    <row r="18337" spans="5:5" ht="15" customHeight="1" x14ac:dyDescent="0.25">
      <c r="E18337" s="56"/>
    </row>
    <row r="32846" spans="4:4" ht="15" customHeight="1" x14ac:dyDescent="0.25">
      <c r="D32846" s="56"/>
    </row>
    <row r="32847" spans="4:4" ht="15" customHeight="1" x14ac:dyDescent="0.25">
      <c r="D32847" s="56"/>
    </row>
    <row r="32848" spans="4:4" ht="15" customHeight="1" x14ac:dyDescent="0.25">
      <c r="D32848" s="56"/>
    </row>
    <row r="32849" spans="4:4" ht="15" customHeight="1" x14ac:dyDescent="0.25">
      <c r="D32849" s="56"/>
    </row>
    <row r="32850" spans="4:4" ht="15" customHeight="1" x14ac:dyDescent="0.25">
      <c r="D32850" s="56"/>
    </row>
    <row r="32851" spans="4:4" ht="15" customHeight="1" x14ac:dyDescent="0.25">
      <c r="D32851" s="56"/>
    </row>
    <row r="32852" spans="4:4" ht="15" customHeight="1" x14ac:dyDescent="0.25">
      <c r="D32852" s="56"/>
    </row>
    <row r="32853" spans="4:4" ht="15" customHeight="1" x14ac:dyDescent="0.25">
      <c r="D32853" s="56"/>
    </row>
    <row r="32854" spans="4:4" ht="15" customHeight="1" x14ac:dyDescent="0.25">
      <c r="D32854" s="56"/>
    </row>
    <row r="32855" spans="4:4" ht="15" customHeight="1" x14ac:dyDescent="0.25">
      <c r="D32855" s="56"/>
    </row>
    <row r="32856" spans="4:4" ht="15" customHeight="1" x14ac:dyDescent="0.25">
      <c r="D32856" s="56"/>
    </row>
    <row r="32857" spans="4:4" ht="15" customHeight="1" x14ac:dyDescent="0.25">
      <c r="D32857" s="56"/>
    </row>
    <row r="32858" spans="4:4" ht="15" customHeight="1" x14ac:dyDescent="0.25">
      <c r="D32858" s="56"/>
    </row>
    <row r="32859" spans="4:4" ht="15" customHeight="1" x14ac:dyDescent="0.25">
      <c r="D32859" s="56"/>
    </row>
    <row r="32860" spans="4:4" ht="15" customHeight="1" x14ac:dyDescent="0.25">
      <c r="D32860" s="56"/>
    </row>
    <row r="32861" spans="4:4" ht="15" customHeight="1" x14ac:dyDescent="0.25">
      <c r="D32861" s="56"/>
    </row>
    <row r="32862" spans="4:4" ht="15" customHeight="1" x14ac:dyDescent="0.25">
      <c r="D32862" s="56"/>
    </row>
    <row r="32863" spans="4:4" ht="15" customHeight="1" x14ac:dyDescent="0.25">
      <c r="D32863" s="56"/>
    </row>
    <row r="32864" spans="4:4" ht="15" customHeight="1" x14ac:dyDescent="0.25">
      <c r="D32864" s="56"/>
    </row>
    <row r="32865" spans="4:4" ht="15" customHeight="1" x14ac:dyDescent="0.25">
      <c r="D32865" s="56"/>
    </row>
    <row r="32866" spans="4:4" ht="15" customHeight="1" x14ac:dyDescent="0.25">
      <c r="D32866" s="56"/>
    </row>
    <row r="32867" spans="4:4" ht="15" customHeight="1" x14ac:dyDescent="0.25">
      <c r="D32867" s="56"/>
    </row>
    <row r="32868" spans="4:4" ht="15" customHeight="1" x14ac:dyDescent="0.25">
      <c r="D32868" s="56"/>
    </row>
    <row r="32869" spans="4:4" ht="15" customHeight="1" x14ac:dyDescent="0.25">
      <c r="D32869" s="56"/>
    </row>
    <row r="32870" spans="4:4" ht="15" customHeight="1" x14ac:dyDescent="0.25">
      <c r="D32870" s="56"/>
    </row>
    <row r="32871" spans="4:4" ht="15" customHeight="1" x14ac:dyDescent="0.25">
      <c r="D32871" s="56"/>
    </row>
    <row r="32872" spans="4:4" ht="15" customHeight="1" x14ac:dyDescent="0.25">
      <c r="D32872" s="56"/>
    </row>
    <row r="32873" spans="4:4" ht="15" customHeight="1" x14ac:dyDescent="0.25">
      <c r="D32873" s="56"/>
    </row>
    <row r="32874" spans="4:4" ht="15" customHeight="1" x14ac:dyDescent="0.25">
      <c r="D32874" s="56"/>
    </row>
    <row r="32875" spans="4:4" ht="15" customHeight="1" x14ac:dyDescent="0.25">
      <c r="D32875" s="56"/>
    </row>
    <row r="32876" spans="4:4" ht="15" customHeight="1" x14ac:dyDescent="0.25">
      <c r="D32876" s="56"/>
    </row>
    <row r="32877" spans="4:4" ht="15" customHeight="1" x14ac:dyDescent="0.25">
      <c r="D32877" s="56"/>
    </row>
    <row r="32878" spans="4:4" ht="15" customHeight="1" x14ac:dyDescent="0.25">
      <c r="D32878" s="56"/>
    </row>
    <row r="32879" spans="4:4" ht="15" customHeight="1" x14ac:dyDescent="0.25">
      <c r="D32879" s="56"/>
    </row>
    <row r="32880" spans="4:4" ht="15" customHeight="1" x14ac:dyDescent="0.25">
      <c r="D32880" s="56"/>
    </row>
    <row r="32881" spans="4:4" ht="15" customHeight="1" x14ac:dyDescent="0.25">
      <c r="D32881" s="56"/>
    </row>
    <row r="32882" spans="4:4" ht="15" customHeight="1" x14ac:dyDescent="0.25">
      <c r="D32882" s="56"/>
    </row>
    <row r="32883" spans="4:4" ht="15" customHeight="1" x14ac:dyDescent="0.25">
      <c r="D32883" s="56"/>
    </row>
    <row r="32884" spans="4:4" ht="15" customHeight="1" x14ac:dyDescent="0.25">
      <c r="D32884" s="56"/>
    </row>
    <row r="32885" spans="4:4" ht="15" customHeight="1" x14ac:dyDescent="0.25">
      <c r="D32885" s="56"/>
    </row>
    <row r="32886" spans="4:4" ht="15" customHeight="1" x14ac:dyDescent="0.25">
      <c r="D32886" s="56"/>
    </row>
    <row r="32887" spans="4:4" ht="15" customHeight="1" x14ac:dyDescent="0.25">
      <c r="D32887" s="56"/>
    </row>
    <row r="32888" spans="4:4" ht="15" customHeight="1" x14ac:dyDescent="0.25">
      <c r="D32888" s="56"/>
    </row>
    <row r="32889" spans="4:4" ht="15" customHeight="1" x14ac:dyDescent="0.25">
      <c r="D32889" s="56"/>
    </row>
    <row r="32890" spans="4:4" ht="15" customHeight="1" x14ac:dyDescent="0.25">
      <c r="D32890" s="56"/>
    </row>
    <row r="32891" spans="4:4" ht="15" customHeight="1" x14ac:dyDescent="0.25">
      <c r="D32891" s="56"/>
    </row>
    <row r="32892" spans="4:4" ht="15" customHeight="1" x14ac:dyDescent="0.25">
      <c r="D32892" s="56"/>
    </row>
    <row r="32893" spans="4:4" ht="15" customHeight="1" x14ac:dyDescent="0.25">
      <c r="D32893" s="56"/>
    </row>
    <row r="32894" spans="4:4" ht="15" customHeight="1" x14ac:dyDescent="0.25">
      <c r="D32894" s="56"/>
    </row>
    <row r="32895" spans="4:4" ht="15" customHeight="1" x14ac:dyDescent="0.25">
      <c r="D32895" s="56"/>
    </row>
    <row r="32896" spans="4:4" ht="15" customHeight="1" x14ac:dyDescent="0.25">
      <c r="D32896" s="56"/>
    </row>
    <row r="32897" spans="4:4" ht="15" customHeight="1" x14ac:dyDescent="0.25">
      <c r="D32897" s="56"/>
    </row>
    <row r="32898" spans="4:4" ht="15" customHeight="1" x14ac:dyDescent="0.25">
      <c r="D32898" s="56"/>
    </row>
    <row r="32899" spans="4:4" ht="15" customHeight="1" x14ac:dyDescent="0.25">
      <c r="D32899" s="56"/>
    </row>
    <row r="32900" spans="4:4" ht="15" customHeight="1" x14ac:dyDescent="0.25">
      <c r="D32900" s="56"/>
    </row>
    <row r="32901" spans="4:4" ht="15" customHeight="1" x14ac:dyDescent="0.25">
      <c r="D32901" s="56"/>
    </row>
    <row r="32902" spans="4:4" ht="15" customHeight="1" x14ac:dyDescent="0.25">
      <c r="D32902" s="56"/>
    </row>
    <row r="32903" spans="4:4" ht="15" customHeight="1" x14ac:dyDescent="0.25">
      <c r="D32903" s="56"/>
    </row>
    <row r="32904" spans="4:4" ht="15" customHeight="1" x14ac:dyDescent="0.25">
      <c r="D32904" s="56"/>
    </row>
    <row r="32905" spans="4:4" ht="15" customHeight="1" x14ac:dyDescent="0.25">
      <c r="D32905" s="56"/>
    </row>
    <row r="32906" spans="4:4" ht="15" customHeight="1" x14ac:dyDescent="0.25">
      <c r="D32906" s="56"/>
    </row>
    <row r="32907" spans="4:4" ht="15" customHeight="1" x14ac:dyDescent="0.25">
      <c r="D32907" s="56"/>
    </row>
    <row r="32908" spans="4:4" ht="15" customHeight="1" x14ac:dyDescent="0.25">
      <c r="D32908" s="56"/>
    </row>
    <row r="32909" spans="4:4" ht="15" customHeight="1" x14ac:dyDescent="0.25">
      <c r="D32909" s="56"/>
    </row>
    <row r="32910" spans="4:4" ht="15" customHeight="1" x14ac:dyDescent="0.25">
      <c r="D32910" s="56"/>
    </row>
    <row r="32911" spans="4:4" ht="15" customHeight="1" x14ac:dyDescent="0.25">
      <c r="D32911" s="56"/>
    </row>
    <row r="32912" spans="4:4" ht="15" customHeight="1" x14ac:dyDescent="0.25">
      <c r="D32912" s="56"/>
    </row>
    <row r="32913" spans="4:4" ht="15" customHeight="1" x14ac:dyDescent="0.25">
      <c r="D32913" s="56"/>
    </row>
    <row r="32914" spans="4:4" ht="15" customHeight="1" x14ac:dyDescent="0.25">
      <c r="D32914" s="56"/>
    </row>
    <row r="32915" spans="4:4" ht="15" customHeight="1" x14ac:dyDescent="0.25">
      <c r="D32915" s="56"/>
    </row>
    <row r="32916" spans="4:4" ht="15" customHeight="1" x14ac:dyDescent="0.25">
      <c r="D32916" s="56"/>
    </row>
    <row r="32917" spans="4:4" ht="15" customHeight="1" x14ac:dyDescent="0.25">
      <c r="D32917" s="56"/>
    </row>
    <row r="32918" spans="4:4" ht="15" customHeight="1" x14ac:dyDescent="0.25">
      <c r="D32918" s="56"/>
    </row>
    <row r="32919" spans="4:4" ht="15" customHeight="1" x14ac:dyDescent="0.25">
      <c r="D32919" s="56"/>
    </row>
    <row r="32920" spans="4:4" ht="15" customHeight="1" x14ac:dyDescent="0.25">
      <c r="D32920" s="56"/>
    </row>
    <row r="32921" spans="4:4" ht="15" customHeight="1" x14ac:dyDescent="0.25">
      <c r="D32921" s="56"/>
    </row>
    <row r="32922" spans="4:4" ht="15" customHeight="1" x14ac:dyDescent="0.25">
      <c r="D32922" s="56"/>
    </row>
    <row r="32923" spans="4:4" ht="15" customHeight="1" x14ac:dyDescent="0.25">
      <c r="D32923" s="56"/>
    </row>
    <row r="32924" spans="4:4" ht="15" customHeight="1" x14ac:dyDescent="0.25">
      <c r="D32924" s="56"/>
    </row>
    <row r="32925" spans="4:4" ht="15" customHeight="1" x14ac:dyDescent="0.25">
      <c r="D32925" s="56"/>
    </row>
    <row r="32926" spans="4:4" ht="15" customHeight="1" x14ac:dyDescent="0.25">
      <c r="D32926" s="56"/>
    </row>
    <row r="32927" spans="4:4" ht="15" customHeight="1" x14ac:dyDescent="0.25">
      <c r="D32927" s="56"/>
    </row>
    <row r="32928" spans="4:4" ht="15" customHeight="1" x14ac:dyDescent="0.25">
      <c r="D32928" s="56"/>
    </row>
    <row r="32929" spans="4:4" ht="15" customHeight="1" x14ac:dyDescent="0.25">
      <c r="D32929" s="56"/>
    </row>
    <row r="34274" spans="4:4" ht="15" customHeight="1" x14ac:dyDescent="0.25">
      <c r="D34274" s="56"/>
    </row>
    <row r="34275" spans="4:4" ht="15" customHeight="1" x14ac:dyDescent="0.25">
      <c r="D34275" s="56"/>
    </row>
    <row r="34276" spans="4:4" ht="15" customHeight="1" x14ac:dyDescent="0.25">
      <c r="D34276" s="56"/>
    </row>
    <row r="34277" spans="4:4" ht="15" customHeight="1" x14ac:dyDescent="0.25">
      <c r="D34277" s="56"/>
    </row>
    <row r="34278" spans="4:4" ht="15" customHeight="1" x14ac:dyDescent="0.25">
      <c r="D34278" s="56"/>
    </row>
    <row r="34279" spans="4:4" ht="15" customHeight="1" x14ac:dyDescent="0.25">
      <c r="D34279" s="56"/>
    </row>
    <row r="34280" spans="4:4" ht="15" customHeight="1" x14ac:dyDescent="0.25">
      <c r="D34280" s="56"/>
    </row>
    <row r="34281" spans="4:4" ht="15" customHeight="1" x14ac:dyDescent="0.25">
      <c r="D34281" s="56"/>
    </row>
    <row r="34282" spans="4:4" ht="15" customHeight="1" x14ac:dyDescent="0.25">
      <c r="D34282" s="56"/>
    </row>
    <row r="34283" spans="4:4" ht="15" customHeight="1" x14ac:dyDescent="0.25">
      <c r="D34283" s="56"/>
    </row>
    <row r="34284" spans="4:4" ht="15" customHeight="1" x14ac:dyDescent="0.25">
      <c r="D34284" s="56"/>
    </row>
    <row r="34285" spans="4:4" ht="15" customHeight="1" x14ac:dyDescent="0.25">
      <c r="D34285" s="56"/>
    </row>
    <row r="34286" spans="4:4" ht="15" customHeight="1" x14ac:dyDescent="0.25">
      <c r="D34286" s="56"/>
    </row>
    <row r="34287" spans="4:4" ht="15" customHeight="1" x14ac:dyDescent="0.25">
      <c r="D34287" s="56"/>
    </row>
    <row r="34288" spans="4:4" ht="15" customHeight="1" x14ac:dyDescent="0.25">
      <c r="D34288" s="56"/>
    </row>
    <row r="34289" spans="4:4" ht="15" customHeight="1" x14ac:dyDescent="0.25">
      <c r="D34289" s="56"/>
    </row>
    <row r="34290" spans="4:4" ht="15" customHeight="1" x14ac:dyDescent="0.25">
      <c r="D34290" s="56"/>
    </row>
    <row r="34291" spans="4:4" ht="15" customHeight="1" x14ac:dyDescent="0.25">
      <c r="D34291" s="56"/>
    </row>
    <row r="34292" spans="4:4" ht="15" customHeight="1" x14ac:dyDescent="0.25">
      <c r="D34292" s="56"/>
    </row>
    <row r="34293" spans="4:4" ht="15" customHeight="1" x14ac:dyDescent="0.25">
      <c r="D34293" s="56"/>
    </row>
    <row r="34294" spans="4:4" ht="15" customHeight="1" x14ac:dyDescent="0.25">
      <c r="D34294" s="56"/>
    </row>
    <row r="34295" spans="4:4" ht="15" customHeight="1" x14ac:dyDescent="0.25">
      <c r="D34295" s="56"/>
    </row>
    <row r="34296" spans="4:4" ht="15" customHeight="1" x14ac:dyDescent="0.25">
      <c r="D34296" s="56"/>
    </row>
    <row r="34297" spans="4:4" ht="15" customHeight="1" x14ac:dyDescent="0.25">
      <c r="D34297" s="56"/>
    </row>
    <row r="34298" spans="4:4" ht="15" customHeight="1" x14ac:dyDescent="0.25">
      <c r="D34298" s="56"/>
    </row>
    <row r="34299" spans="4:4" ht="15" customHeight="1" x14ac:dyDescent="0.25">
      <c r="D34299" s="56"/>
    </row>
    <row r="34300" spans="4:4" ht="15" customHeight="1" x14ac:dyDescent="0.25">
      <c r="D34300" s="56"/>
    </row>
    <row r="34301" spans="4:4" ht="15" customHeight="1" x14ac:dyDescent="0.25">
      <c r="D34301" s="56"/>
    </row>
    <row r="34302" spans="4:4" ht="15" customHeight="1" x14ac:dyDescent="0.25">
      <c r="D34302" s="56"/>
    </row>
    <row r="34303" spans="4:4" ht="15" customHeight="1" x14ac:dyDescent="0.25">
      <c r="D34303" s="56"/>
    </row>
    <row r="34304" spans="4:4" ht="15" customHeight="1" x14ac:dyDescent="0.25">
      <c r="D34304" s="56"/>
    </row>
    <row r="34305" spans="4:4" ht="15" customHeight="1" x14ac:dyDescent="0.25">
      <c r="D34305" s="56"/>
    </row>
    <row r="34306" spans="4:4" ht="15" customHeight="1" x14ac:dyDescent="0.25">
      <c r="D34306" s="56"/>
    </row>
    <row r="34307" spans="4:4" ht="15" customHeight="1" x14ac:dyDescent="0.25">
      <c r="D34307" s="56"/>
    </row>
    <row r="34308" spans="4:4" ht="15" customHeight="1" x14ac:dyDescent="0.25">
      <c r="D34308" s="56"/>
    </row>
    <row r="34309" spans="4:4" ht="15" customHeight="1" x14ac:dyDescent="0.25">
      <c r="D34309" s="56"/>
    </row>
    <row r="34310" spans="4:4" ht="15" customHeight="1" x14ac:dyDescent="0.25">
      <c r="D34310" s="56"/>
    </row>
    <row r="34311" spans="4:4" ht="15" customHeight="1" x14ac:dyDescent="0.25">
      <c r="D34311" s="56"/>
    </row>
    <row r="34312" spans="4:4" ht="15" customHeight="1" x14ac:dyDescent="0.25">
      <c r="D34312" s="56"/>
    </row>
    <row r="34313" spans="4:4" ht="15" customHeight="1" x14ac:dyDescent="0.25">
      <c r="D34313" s="56"/>
    </row>
    <row r="34314" spans="4:4" ht="15" customHeight="1" x14ac:dyDescent="0.25">
      <c r="D34314" s="56"/>
    </row>
    <row r="34315" spans="4:4" ht="15" customHeight="1" x14ac:dyDescent="0.25">
      <c r="D34315" s="56"/>
    </row>
    <row r="34316" spans="4:4" ht="15" customHeight="1" x14ac:dyDescent="0.25">
      <c r="D34316" s="56"/>
    </row>
    <row r="34317" spans="4:4" ht="15" customHeight="1" x14ac:dyDescent="0.25">
      <c r="D34317" s="56"/>
    </row>
    <row r="34318" spans="4:4" ht="15" customHeight="1" x14ac:dyDescent="0.25">
      <c r="D34318" s="56"/>
    </row>
    <row r="34319" spans="4:4" ht="15" customHeight="1" x14ac:dyDescent="0.25">
      <c r="D34319" s="56"/>
    </row>
    <row r="34320" spans="4:4" ht="15" customHeight="1" x14ac:dyDescent="0.25">
      <c r="D34320" s="56"/>
    </row>
    <row r="34321" spans="4:4" ht="15" customHeight="1" x14ac:dyDescent="0.25">
      <c r="D34321" s="56"/>
    </row>
    <row r="34322" spans="4:4" ht="15" customHeight="1" x14ac:dyDescent="0.25">
      <c r="D34322" s="56"/>
    </row>
    <row r="34323" spans="4:4" ht="15" customHeight="1" x14ac:dyDescent="0.25">
      <c r="D34323" s="56"/>
    </row>
    <row r="34324" spans="4:4" ht="15" customHeight="1" x14ac:dyDescent="0.25">
      <c r="D34324" s="56"/>
    </row>
    <row r="34325" spans="4:4" ht="15" customHeight="1" x14ac:dyDescent="0.25">
      <c r="D34325" s="56"/>
    </row>
    <row r="34326" spans="4:4" ht="15" customHeight="1" x14ac:dyDescent="0.25">
      <c r="D34326" s="56"/>
    </row>
    <row r="34327" spans="4:4" ht="15" customHeight="1" x14ac:dyDescent="0.25">
      <c r="D34327" s="56"/>
    </row>
    <row r="34328" spans="4:4" ht="15" customHeight="1" x14ac:dyDescent="0.25">
      <c r="D34328" s="56"/>
    </row>
    <row r="34329" spans="4:4" ht="15" customHeight="1" x14ac:dyDescent="0.25">
      <c r="D34329" s="56"/>
    </row>
    <row r="34330" spans="4:4" ht="15" customHeight="1" x14ac:dyDescent="0.25">
      <c r="D34330" s="56"/>
    </row>
    <row r="34331" spans="4:4" ht="15" customHeight="1" x14ac:dyDescent="0.25">
      <c r="D34331" s="56"/>
    </row>
    <row r="34332" spans="4:4" ht="15" customHeight="1" x14ac:dyDescent="0.25">
      <c r="D34332" s="56"/>
    </row>
    <row r="34333" spans="4:4" ht="15" customHeight="1" x14ac:dyDescent="0.25">
      <c r="D34333" s="56"/>
    </row>
    <row r="34334" spans="4:4" ht="15" customHeight="1" x14ac:dyDescent="0.25">
      <c r="D34334" s="56"/>
    </row>
    <row r="34335" spans="4:4" ht="15" customHeight="1" x14ac:dyDescent="0.25">
      <c r="D34335" s="56"/>
    </row>
    <row r="34336" spans="4:4" ht="15" customHeight="1" x14ac:dyDescent="0.25">
      <c r="D34336" s="56"/>
    </row>
    <row r="34337" spans="4:4" ht="15" customHeight="1" x14ac:dyDescent="0.25">
      <c r="D34337" s="56"/>
    </row>
    <row r="34338" spans="4:4" ht="15" customHeight="1" x14ac:dyDescent="0.25">
      <c r="D34338" s="56"/>
    </row>
    <row r="34339" spans="4:4" ht="15" customHeight="1" x14ac:dyDescent="0.25">
      <c r="D34339" s="56"/>
    </row>
    <row r="34340" spans="4:4" ht="15" customHeight="1" x14ac:dyDescent="0.25">
      <c r="D34340" s="56"/>
    </row>
    <row r="34341" spans="4:4" ht="15" customHeight="1" x14ac:dyDescent="0.25">
      <c r="D34341" s="56"/>
    </row>
    <row r="34342" spans="4:4" ht="15" customHeight="1" x14ac:dyDescent="0.25">
      <c r="D34342" s="56"/>
    </row>
    <row r="34343" spans="4:4" ht="15" customHeight="1" x14ac:dyDescent="0.25">
      <c r="D34343" s="56"/>
    </row>
    <row r="34344" spans="4:4" ht="15" customHeight="1" x14ac:dyDescent="0.25">
      <c r="D34344" s="56"/>
    </row>
    <row r="34345" spans="4:4" ht="15" customHeight="1" x14ac:dyDescent="0.25">
      <c r="D34345" s="56"/>
    </row>
    <row r="34346" spans="4:4" ht="15" customHeight="1" x14ac:dyDescent="0.25">
      <c r="D34346" s="56"/>
    </row>
    <row r="34347" spans="4:4" ht="15" customHeight="1" x14ac:dyDescent="0.25">
      <c r="D34347" s="56"/>
    </row>
    <row r="34348" spans="4:4" ht="15" customHeight="1" x14ac:dyDescent="0.25">
      <c r="D34348" s="56"/>
    </row>
    <row r="34349" spans="4:4" ht="15" customHeight="1" x14ac:dyDescent="0.25">
      <c r="D34349" s="56"/>
    </row>
    <row r="34350" spans="4:4" ht="15" customHeight="1" x14ac:dyDescent="0.25">
      <c r="D34350" s="56"/>
    </row>
    <row r="34351" spans="4:4" ht="15" customHeight="1" x14ac:dyDescent="0.25">
      <c r="D34351" s="56"/>
    </row>
    <row r="34352" spans="4:4" ht="15" customHeight="1" x14ac:dyDescent="0.25">
      <c r="D34352" s="56"/>
    </row>
    <row r="34353" spans="4:4" ht="15" customHeight="1" x14ac:dyDescent="0.25">
      <c r="D34353" s="56"/>
    </row>
    <row r="34354" spans="4:4" ht="15" customHeight="1" x14ac:dyDescent="0.25">
      <c r="D34354" s="56"/>
    </row>
    <row r="34355" spans="4:4" ht="15" customHeight="1" x14ac:dyDescent="0.25">
      <c r="D34355" s="56"/>
    </row>
    <row r="34356" spans="4:4" ht="15" customHeight="1" x14ac:dyDescent="0.25">
      <c r="D34356" s="56"/>
    </row>
    <row r="34357" spans="4:4" ht="15" customHeight="1" x14ac:dyDescent="0.25">
      <c r="D34357" s="56"/>
    </row>
    <row r="34946" spans="4:4" ht="15" customHeight="1" x14ac:dyDescent="0.25">
      <c r="D34946" s="56"/>
    </row>
    <row r="34947" spans="4:4" ht="15" customHeight="1" x14ac:dyDescent="0.25">
      <c r="D34947" s="56"/>
    </row>
    <row r="34948" spans="4:4" ht="15" customHeight="1" x14ac:dyDescent="0.25">
      <c r="D34948" s="56"/>
    </row>
    <row r="34949" spans="4:4" ht="15" customHeight="1" x14ac:dyDescent="0.25">
      <c r="D34949" s="56"/>
    </row>
    <row r="34950" spans="4:4" ht="15" customHeight="1" x14ac:dyDescent="0.25">
      <c r="D34950" s="56"/>
    </row>
    <row r="34951" spans="4:4" ht="15" customHeight="1" x14ac:dyDescent="0.25">
      <c r="D34951" s="56"/>
    </row>
    <row r="34952" spans="4:4" ht="15" customHeight="1" x14ac:dyDescent="0.25">
      <c r="D34952" s="56"/>
    </row>
    <row r="34953" spans="4:4" ht="15" customHeight="1" x14ac:dyDescent="0.25">
      <c r="D34953" s="56"/>
    </row>
    <row r="34954" spans="4:4" ht="15" customHeight="1" x14ac:dyDescent="0.25">
      <c r="D34954" s="56"/>
    </row>
    <row r="34955" spans="4:4" ht="15" customHeight="1" x14ac:dyDescent="0.25">
      <c r="D34955" s="56"/>
    </row>
    <row r="34956" spans="4:4" ht="15" customHeight="1" x14ac:dyDescent="0.25">
      <c r="D34956" s="56"/>
    </row>
    <row r="34957" spans="4:4" ht="15" customHeight="1" x14ac:dyDescent="0.25">
      <c r="D34957" s="56"/>
    </row>
    <row r="34958" spans="4:4" ht="15" customHeight="1" x14ac:dyDescent="0.25">
      <c r="D34958" s="56"/>
    </row>
    <row r="34959" spans="4:4" ht="15" customHeight="1" x14ac:dyDescent="0.25">
      <c r="D34959" s="56"/>
    </row>
    <row r="34960" spans="4:4" ht="15" customHeight="1" x14ac:dyDescent="0.25">
      <c r="D34960" s="56"/>
    </row>
    <row r="34961" spans="4:4" ht="15" customHeight="1" x14ac:dyDescent="0.25">
      <c r="D34961" s="56"/>
    </row>
    <row r="34962" spans="4:4" ht="15" customHeight="1" x14ac:dyDescent="0.25">
      <c r="D34962" s="56"/>
    </row>
    <row r="34963" spans="4:4" ht="15" customHeight="1" x14ac:dyDescent="0.25">
      <c r="D34963" s="56"/>
    </row>
    <row r="34964" spans="4:4" ht="15" customHeight="1" x14ac:dyDescent="0.25">
      <c r="D34964" s="56"/>
    </row>
    <row r="34965" spans="4:4" ht="15" customHeight="1" x14ac:dyDescent="0.25">
      <c r="D34965" s="56"/>
    </row>
    <row r="34966" spans="4:4" ht="15" customHeight="1" x14ac:dyDescent="0.25">
      <c r="D34966" s="56"/>
    </row>
    <row r="34967" spans="4:4" ht="15" customHeight="1" x14ac:dyDescent="0.25">
      <c r="D34967" s="56"/>
    </row>
    <row r="34968" spans="4:4" ht="15" customHeight="1" x14ac:dyDescent="0.25">
      <c r="D34968" s="56"/>
    </row>
    <row r="34969" spans="4:4" ht="15" customHeight="1" x14ac:dyDescent="0.25">
      <c r="D34969" s="56"/>
    </row>
    <row r="34970" spans="4:4" ht="15" customHeight="1" x14ac:dyDescent="0.25">
      <c r="D34970" s="56"/>
    </row>
    <row r="34971" spans="4:4" ht="15" customHeight="1" x14ac:dyDescent="0.25">
      <c r="D34971" s="56"/>
    </row>
    <row r="34972" spans="4:4" ht="15" customHeight="1" x14ac:dyDescent="0.25">
      <c r="D34972" s="56"/>
    </row>
    <row r="34973" spans="4:4" ht="15" customHeight="1" x14ac:dyDescent="0.25">
      <c r="D34973" s="56"/>
    </row>
    <row r="34974" spans="4:4" ht="15" customHeight="1" x14ac:dyDescent="0.25">
      <c r="D34974" s="56"/>
    </row>
    <row r="34975" spans="4:4" ht="15" customHeight="1" x14ac:dyDescent="0.25">
      <c r="D34975" s="56"/>
    </row>
    <row r="34976" spans="4:4" ht="15" customHeight="1" x14ac:dyDescent="0.25">
      <c r="D34976" s="56"/>
    </row>
    <row r="34977" spans="4:4" ht="15" customHeight="1" x14ac:dyDescent="0.25">
      <c r="D34977" s="56"/>
    </row>
    <row r="34978" spans="4:4" ht="15" customHeight="1" x14ac:dyDescent="0.25">
      <c r="D34978" s="56"/>
    </row>
    <row r="34979" spans="4:4" ht="15" customHeight="1" x14ac:dyDescent="0.25">
      <c r="D34979" s="56"/>
    </row>
    <row r="34980" spans="4:4" ht="15" customHeight="1" x14ac:dyDescent="0.25">
      <c r="D34980" s="56"/>
    </row>
    <row r="34981" spans="4:4" ht="15" customHeight="1" x14ac:dyDescent="0.25">
      <c r="D34981" s="56"/>
    </row>
    <row r="34982" spans="4:4" ht="15" customHeight="1" x14ac:dyDescent="0.25">
      <c r="D34982" s="56"/>
    </row>
    <row r="34983" spans="4:4" ht="15" customHeight="1" x14ac:dyDescent="0.25">
      <c r="D34983" s="56"/>
    </row>
    <row r="34984" spans="4:4" ht="15" customHeight="1" x14ac:dyDescent="0.25">
      <c r="D34984" s="56"/>
    </row>
    <row r="34985" spans="4:4" ht="15" customHeight="1" x14ac:dyDescent="0.25">
      <c r="D34985" s="56"/>
    </row>
    <row r="34986" spans="4:4" ht="15" customHeight="1" x14ac:dyDescent="0.25">
      <c r="D34986" s="56"/>
    </row>
    <row r="34987" spans="4:4" ht="15" customHeight="1" x14ac:dyDescent="0.25">
      <c r="D34987" s="56"/>
    </row>
    <row r="34988" spans="4:4" ht="15" customHeight="1" x14ac:dyDescent="0.25">
      <c r="D34988" s="56"/>
    </row>
    <row r="34989" spans="4:4" ht="15" customHeight="1" x14ac:dyDescent="0.25">
      <c r="D34989" s="56"/>
    </row>
    <row r="34990" spans="4:4" ht="15" customHeight="1" x14ac:dyDescent="0.25">
      <c r="D34990" s="56"/>
    </row>
    <row r="34991" spans="4:4" ht="15" customHeight="1" x14ac:dyDescent="0.25">
      <c r="D34991" s="56"/>
    </row>
    <row r="34992" spans="4:4" ht="15" customHeight="1" x14ac:dyDescent="0.25">
      <c r="D34992" s="56"/>
    </row>
    <row r="34993" spans="4:4" ht="15" customHeight="1" x14ac:dyDescent="0.25">
      <c r="D34993" s="56"/>
    </row>
    <row r="34994" spans="4:4" ht="15" customHeight="1" x14ac:dyDescent="0.25">
      <c r="D34994" s="56"/>
    </row>
    <row r="34995" spans="4:4" ht="15" customHeight="1" x14ac:dyDescent="0.25">
      <c r="D34995" s="56"/>
    </row>
    <row r="34996" spans="4:4" ht="15" customHeight="1" x14ac:dyDescent="0.25">
      <c r="D34996" s="56"/>
    </row>
    <row r="34997" spans="4:4" ht="15" customHeight="1" x14ac:dyDescent="0.25">
      <c r="D34997" s="56"/>
    </row>
    <row r="34998" spans="4:4" ht="15" customHeight="1" x14ac:dyDescent="0.25">
      <c r="D34998" s="56"/>
    </row>
    <row r="34999" spans="4:4" ht="15" customHeight="1" x14ac:dyDescent="0.25">
      <c r="D34999" s="56"/>
    </row>
    <row r="35000" spans="4:4" ht="15" customHeight="1" x14ac:dyDescent="0.25">
      <c r="D35000" s="56"/>
    </row>
    <row r="35001" spans="4:4" ht="15" customHeight="1" x14ac:dyDescent="0.25">
      <c r="D35001" s="56"/>
    </row>
    <row r="35002" spans="4:4" ht="15" customHeight="1" x14ac:dyDescent="0.25">
      <c r="D35002" s="56"/>
    </row>
    <row r="35003" spans="4:4" ht="15" customHeight="1" x14ac:dyDescent="0.25">
      <c r="D35003" s="56"/>
    </row>
    <row r="35004" spans="4:4" ht="15" customHeight="1" x14ac:dyDescent="0.25">
      <c r="D35004" s="56"/>
    </row>
    <row r="35005" spans="4:4" ht="15" customHeight="1" x14ac:dyDescent="0.25">
      <c r="D35005" s="56"/>
    </row>
    <row r="35006" spans="4:4" ht="15" customHeight="1" x14ac:dyDescent="0.25">
      <c r="D35006" s="56"/>
    </row>
    <row r="35007" spans="4:4" ht="15" customHeight="1" x14ac:dyDescent="0.25">
      <c r="D35007" s="56"/>
    </row>
    <row r="35008" spans="4:4" ht="15" customHeight="1" x14ac:dyDescent="0.25">
      <c r="D35008" s="56"/>
    </row>
    <row r="35009" spans="4:4" ht="15" customHeight="1" x14ac:dyDescent="0.25">
      <c r="D35009" s="56"/>
    </row>
    <row r="35010" spans="4:4" ht="15" customHeight="1" x14ac:dyDescent="0.25">
      <c r="D35010" s="56"/>
    </row>
    <row r="35011" spans="4:4" ht="15" customHeight="1" x14ac:dyDescent="0.25">
      <c r="D35011" s="56"/>
    </row>
    <row r="35012" spans="4:4" ht="15" customHeight="1" x14ac:dyDescent="0.25">
      <c r="D35012" s="56"/>
    </row>
    <row r="35013" spans="4:4" ht="15" customHeight="1" x14ac:dyDescent="0.25">
      <c r="D35013" s="56"/>
    </row>
    <row r="35014" spans="4:4" ht="15" customHeight="1" x14ac:dyDescent="0.25">
      <c r="D35014" s="56"/>
    </row>
    <row r="35015" spans="4:4" ht="15" customHeight="1" x14ac:dyDescent="0.25">
      <c r="D35015" s="56"/>
    </row>
    <row r="35016" spans="4:4" ht="15" customHeight="1" x14ac:dyDescent="0.25">
      <c r="D35016" s="56"/>
    </row>
    <row r="35017" spans="4:4" ht="15" customHeight="1" x14ac:dyDescent="0.25">
      <c r="D35017" s="56"/>
    </row>
    <row r="35018" spans="4:4" ht="15" customHeight="1" x14ac:dyDescent="0.25">
      <c r="D35018" s="56"/>
    </row>
    <row r="35019" spans="4:4" ht="15" customHeight="1" x14ac:dyDescent="0.25">
      <c r="D35019" s="56"/>
    </row>
    <row r="35020" spans="4:4" ht="15" customHeight="1" x14ac:dyDescent="0.25">
      <c r="D35020" s="56"/>
    </row>
    <row r="35021" spans="4:4" ht="15" customHeight="1" x14ac:dyDescent="0.25">
      <c r="D35021" s="56"/>
    </row>
    <row r="35022" spans="4:4" ht="15" customHeight="1" x14ac:dyDescent="0.25">
      <c r="D35022" s="56"/>
    </row>
    <row r="35023" spans="4:4" ht="15" customHeight="1" x14ac:dyDescent="0.25">
      <c r="D35023" s="56"/>
    </row>
    <row r="35024" spans="4:4" ht="15" customHeight="1" x14ac:dyDescent="0.25">
      <c r="D35024" s="56"/>
    </row>
    <row r="35025" spans="4:4" ht="15" customHeight="1" x14ac:dyDescent="0.25">
      <c r="D35025" s="56"/>
    </row>
    <row r="35026" spans="4:4" ht="15" customHeight="1" x14ac:dyDescent="0.25">
      <c r="D35026" s="56"/>
    </row>
    <row r="35027" spans="4:4" ht="15" customHeight="1" x14ac:dyDescent="0.25">
      <c r="D35027" s="56"/>
    </row>
    <row r="35028" spans="4:4" ht="15" customHeight="1" x14ac:dyDescent="0.25">
      <c r="D35028" s="56"/>
    </row>
    <row r="35029" spans="4:4" ht="15" customHeight="1" x14ac:dyDescent="0.25">
      <c r="D35029" s="56"/>
    </row>
    <row r="35702" spans="4:4" ht="15" customHeight="1" x14ac:dyDescent="0.25">
      <c r="D35702" s="56"/>
    </row>
    <row r="35703" spans="4:4" ht="15" customHeight="1" x14ac:dyDescent="0.25">
      <c r="D35703" s="56"/>
    </row>
    <row r="35704" spans="4:4" ht="15" customHeight="1" x14ac:dyDescent="0.25">
      <c r="D35704" s="56"/>
    </row>
    <row r="35705" spans="4:4" ht="15" customHeight="1" x14ac:dyDescent="0.25">
      <c r="D35705" s="56"/>
    </row>
    <row r="35706" spans="4:4" ht="15" customHeight="1" x14ac:dyDescent="0.25">
      <c r="D35706" s="56"/>
    </row>
    <row r="35707" spans="4:4" ht="15" customHeight="1" x14ac:dyDescent="0.25">
      <c r="D35707" s="56"/>
    </row>
    <row r="35708" spans="4:4" ht="15" customHeight="1" x14ac:dyDescent="0.25">
      <c r="D35708" s="56"/>
    </row>
    <row r="35709" spans="4:4" ht="15" customHeight="1" x14ac:dyDescent="0.25">
      <c r="D35709" s="56"/>
    </row>
    <row r="35710" spans="4:4" ht="15" customHeight="1" x14ac:dyDescent="0.25">
      <c r="D35710" s="56"/>
    </row>
    <row r="35711" spans="4:4" ht="15" customHeight="1" x14ac:dyDescent="0.25">
      <c r="D35711" s="56"/>
    </row>
    <row r="35712" spans="4:4" ht="15" customHeight="1" x14ac:dyDescent="0.25">
      <c r="D35712" s="56"/>
    </row>
    <row r="35713" spans="4:4" ht="15" customHeight="1" x14ac:dyDescent="0.25">
      <c r="D35713" s="56"/>
    </row>
    <row r="35714" spans="4:4" ht="15" customHeight="1" x14ac:dyDescent="0.25">
      <c r="D35714" s="56"/>
    </row>
    <row r="35715" spans="4:4" ht="15" customHeight="1" x14ac:dyDescent="0.25">
      <c r="D35715" s="56"/>
    </row>
    <row r="35716" spans="4:4" ht="15" customHeight="1" x14ac:dyDescent="0.25">
      <c r="D35716" s="56"/>
    </row>
    <row r="35717" spans="4:4" ht="15" customHeight="1" x14ac:dyDescent="0.25">
      <c r="D35717" s="56"/>
    </row>
    <row r="35718" spans="4:4" ht="15" customHeight="1" x14ac:dyDescent="0.25">
      <c r="D35718" s="56"/>
    </row>
    <row r="35719" spans="4:4" ht="15" customHeight="1" x14ac:dyDescent="0.25">
      <c r="D35719" s="56"/>
    </row>
    <row r="35720" spans="4:4" ht="15" customHeight="1" x14ac:dyDescent="0.25">
      <c r="D35720" s="56"/>
    </row>
    <row r="35721" spans="4:4" ht="15" customHeight="1" x14ac:dyDescent="0.25">
      <c r="D35721" s="56"/>
    </row>
    <row r="35722" spans="4:4" ht="15" customHeight="1" x14ac:dyDescent="0.25">
      <c r="D35722" s="56"/>
    </row>
    <row r="35723" spans="4:4" ht="15" customHeight="1" x14ac:dyDescent="0.25">
      <c r="D35723" s="56"/>
    </row>
    <row r="35724" spans="4:4" ht="15" customHeight="1" x14ac:dyDescent="0.25">
      <c r="D35724" s="56"/>
    </row>
    <row r="35725" spans="4:4" ht="15" customHeight="1" x14ac:dyDescent="0.25">
      <c r="D35725" s="56"/>
    </row>
    <row r="35726" spans="4:4" ht="15" customHeight="1" x14ac:dyDescent="0.25">
      <c r="D35726" s="56"/>
    </row>
    <row r="35727" spans="4:4" ht="15" customHeight="1" x14ac:dyDescent="0.25">
      <c r="D35727" s="56"/>
    </row>
    <row r="35728" spans="4:4" ht="15" customHeight="1" x14ac:dyDescent="0.25">
      <c r="D35728" s="56"/>
    </row>
    <row r="35729" spans="4:4" ht="15" customHeight="1" x14ac:dyDescent="0.25">
      <c r="D35729" s="56"/>
    </row>
    <row r="35730" spans="4:4" ht="15" customHeight="1" x14ac:dyDescent="0.25">
      <c r="D35730" s="56"/>
    </row>
    <row r="35731" spans="4:4" ht="15" customHeight="1" x14ac:dyDescent="0.25">
      <c r="D35731" s="56"/>
    </row>
    <row r="35732" spans="4:4" ht="15" customHeight="1" x14ac:dyDescent="0.25">
      <c r="D35732" s="56"/>
    </row>
    <row r="35733" spans="4:4" ht="15" customHeight="1" x14ac:dyDescent="0.25">
      <c r="D35733" s="56"/>
    </row>
    <row r="35734" spans="4:4" ht="15" customHeight="1" x14ac:dyDescent="0.25">
      <c r="D35734" s="56"/>
    </row>
    <row r="35735" spans="4:4" ht="15" customHeight="1" x14ac:dyDescent="0.25">
      <c r="D35735" s="56"/>
    </row>
    <row r="35736" spans="4:4" ht="15" customHeight="1" x14ac:dyDescent="0.25">
      <c r="D35736" s="56"/>
    </row>
    <row r="35737" spans="4:4" ht="15" customHeight="1" x14ac:dyDescent="0.25">
      <c r="D35737" s="56"/>
    </row>
    <row r="35738" spans="4:4" ht="15" customHeight="1" x14ac:dyDescent="0.25">
      <c r="D35738" s="56"/>
    </row>
    <row r="35739" spans="4:4" ht="15" customHeight="1" x14ac:dyDescent="0.25">
      <c r="D35739" s="56"/>
    </row>
    <row r="35740" spans="4:4" ht="15" customHeight="1" x14ac:dyDescent="0.25">
      <c r="D35740" s="56"/>
    </row>
    <row r="35741" spans="4:4" ht="15" customHeight="1" x14ac:dyDescent="0.25">
      <c r="D35741" s="56"/>
    </row>
    <row r="35742" spans="4:4" ht="15" customHeight="1" x14ac:dyDescent="0.25">
      <c r="D35742" s="56"/>
    </row>
    <row r="35743" spans="4:4" ht="15" customHeight="1" x14ac:dyDescent="0.25">
      <c r="D35743" s="56"/>
    </row>
    <row r="35744" spans="4:4" ht="15" customHeight="1" x14ac:dyDescent="0.25">
      <c r="D35744" s="56"/>
    </row>
    <row r="35745" spans="4:4" ht="15" customHeight="1" x14ac:dyDescent="0.25">
      <c r="D35745" s="56"/>
    </row>
    <row r="35746" spans="4:4" ht="15" customHeight="1" x14ac:dyDescent="0.25">
      <c r="D35746" s="56"/>
    </row>
    <row r="35747" spans="4:4" ht="15" customHeight="1" x14ac:dyDescent="0.25">
      <c r="D35747" s="56"/>
    </row>
    <row r="35748" spans="4:4" ht="15" customHeight="1" x14ac:dyDescent="0.25">
      <c r="D35748" s="56"/>
    </row>
    <row r="35749" spans="4:4" ht="15" customHeight="1" x14ac:dyDescent="0.25">
      <c r="D35749" s="56"/>
    </row>
    <row r="35750" spans="4:4" ht="15" customHeight="1" x14ac:dyDescent="0.25">
      <c r="D35750" s="56"/>
    </row>
    <row r="35751" spans="4:4" ht="15" customHeight="1" x14ac:dyDescent="0.25">
      <c r="D35751" s="56"/>
    </row>
    <row r="35752" spans="4:4" ht="15" customHeight="1" x14ac:dyDescent="0.25">
      <c r="D35752" s="56"/>
    </row>
    <row r="35753" spans="4:4" ht="15" customHeight="1" x14ac:dyDescent="0.25">
      <c r="D35753" s="56"/>
    </row>
    <row r="35754" spans="4:4" ht="15" customHeight="1" x14ac:dyDescent="0.25">
      <c r="D35754" s="56"/>
    </row>
    <row r="35755" spans="4:4" ht="15" customHeight="1" x14ac:dyDescent="0.25">
      <c r="D35755" s="56"/>
    </row>
    <row r="35756" spans="4:4" ht="15" customHeight="1" x14ac:dyDescent="0.25">
      <c r="D35756" s="56"/>
    </row>
    <row r="35757" spans="4:4" ht="15" customHeight="1" x14ac:dyDescent="0.25">
      <c r="D35757" s="56"/>
    </row>
    <row r="35758" spans="4:4" ht="15" customHeight="1" x14ac:dyDescent="0.25">
      <c r="D35758" s="56"/>
    </row>
    <row r="35759" spans="4:4" ht="15" customHeight="1" x14ac:dyDescent="0.25">
      <c r="D35759" s="56"/>
    </row>
    <row r="35760" spans="4:4" ht="15" customHeight="1" x14ac:dyDescent="0.25">
      <c r="D35760" s="56"/>
    </row>
    <row r="35761" spans="4:4" ht="15" customHeight="1" x14ac:dyDescent="0.25">
      <c r="D35761" s="56"/>
    </row>
    <row r="35762" spans="4:4" ht="15" customHeight="1" x14ac:dyDescent="0.25">
      <c r="D35762" s="56"/>
    </row>
    <row r="35763" spans="4:4" ht="15" customHeight="1" x14ac:dyDescent="0.25">
      <c r="D35763" s="56"/>
    </row>
    <row r="35764" spans="4:4" ht="15" customHeight="1" x14ac:dyDescent="0.25">
      <c r="D35764" s="56"/>
    </row>
    <row r="35765" spans="4:4" ht="15" customHeight="1" x14ac:dyDescent="0.25">
      <c r="D35765" s="56"/>
    </row>
    <row r="35766" spans="4:4" ht="15" customHeight="1" x14ac:dyDescent="0.25">
      <c r="D35766" s="56"/>
    </row>
    <row r="35767" spans="4:4" ht="15" customHeight="1" x14ac:dyDescent="0.25">
      <c r="D35767" s="56"/>
    </row>
    <row r="35768" spans="4:4" ht="15" customHeight="1" x14ac:dyDescent="0.25">
      <c r="D35768" s="56"/>
    </row>
    <row r="35769" spans="4:4" ht="15" customHeight="1" x14ac:dyDescent="0.25">
      <c r="D35769" s="56"/>
    </row>
    <row r="35770" spans="4:4" ht="15" customHeight="1" x14ac:dyDescent="0.25">
      <c r="D35770" s="56"/>
    </row>
    <row r="35771" spans="4:4" ht="15" customHeight="1" x14ac:dyDescent="0.25">
      <c r="D35771" s="56"/>
    </row>
    <row r="35772" spans="4:4" ht="15" customHeight="1" x14ac:dyDescent="0.25">
      <c r="D35772" s="56"/>
    </row>
    <row r="35773" spans="4:4" ht="15" customHeight="1" x14ac:dyDescent="0.25">
      <c r="D35773" s="56"/>
    </row>
    <row r="35774" spans="4:4" ht="15" customHeight="1" x14ac:dyDescent="0.25">
      <c r="D35774" s="56"/>
    </row>
    <row r="35775" spans="4:4" ht="15" customHeight="1" x14ac:dyDescent="0.25">
      <c r="D35775" s="56"/>
    </row>
    <row r="35776" spans="4:4" ht="15" customHeight="1" x14ac:dyDescent="0.25">
      <c r="D35776" s="56"/>
    </row>
    <row r="35777" spans="4:4" ht="15" customHeight="1" x14ac:dyDescent="0.25">
      <c r="D35777" s="56"/>
    </row>
    <row r="35778" spans="4:4" ht="15" customHeight="1" x14ac:dyDescent="0.25">
      <c r="D35778" s="56"/>
    </row>
    <row r="35779" spans="4:4" ht="15" customHeight="1" x14ac:dyDescent="0.25">
      <c r="D35779" s="56"/>
    </row>
    <row r="35780" spans="4:4" ht="15" customHeight="1" x14ac:dyDescent="0.25">
      <c r="D35780" s="56"/>
    </row>
    <row r="35781" spans="4:4" ht="15" customHeight="1" x14ac:dyDescent="0.25">
      <c r="D35781" s="56"/>
    </row>
    <row r="35782" spans="4:4" ht="15" customHeight="1" x14ac:dyDescent="0.25">
      <c r="D35782" s="56"/>
    </row>
    <row r="35783" spans="4:4" ht="15" customHeight="1" x14ac:dyDescent="0.25">
      <c r="D35783" s="56"/>
    </row>
    <row r="35784" spans="4:4" ht="15" customHeight="1" x14ac:dyDescent="0.25">
      <c r="D35784" s="56"/>
    </row>
    <row r="35785" spans="4:4" ht="15" customHeight="1" x14ac:dyDescent="0.25">
      <c r="D35785" s="56"/>
    </row>
    <row r="36122" spans="4:4" ht="15" customHeight="1" x14ac:dyDescent="0.25">
      <c r="D36122" s="56"/>
    </row>
    <row r="36123" spans="4:4" ht="15" customHeight="1" x14ac:dyDescent="0.25">
      <c r="D36123" s="56"/>
    </row>
    <row r="36124" spans="4:4" ht="15" customHeight="1" x14ac:dyDescent="0.25">
      <c r="D36124" s="56"/>
    </row>
    <row r="36125" spans="4:4" ht="15" customHeight="1" x14ac:dyDescent="0.25">
      <c r="D36125" s="56"/>
    </row>
    <row r="36126" spans="4:4" ht="15" customHeight="1" x14ac:dyDescent="0.25">
      <c r="D36126" s="56"/>
    </row>
    <row r="36127" spans="4:4" ht="15" customHeight="1" x14ac:dyDescent="0.25">
      <c r="D36127" s="56"/>
    </row>
    <row r="36128" spans="4:4" ht="15" customHeight="1" x14ac:dyDescent="0.25">
      <c r="D36128" s="56"/>
    </row>
    <row r="36129" spans="4:4" ht="15" customHeight="1" x14ac:dyDescent="0.25">
      <c r="D36129" s="56"/>
    </row>
    <row r="36130" spans="4:4" ht="15" customHeight="1" x14ac:dyDescent="0.25">
      <c r="D36130" s="56"/>
    </row>
    <row r="36131" spans="4:4" ht="15" customHeight="1" x14ac:dyDescent="0.25">
      <c r="D36131" s="56"/>
    </row>
    <row r="36132" spans="4:4" ht="15" customHeight="1" x14ac:dyDescent="0.25">
      <c r="D36132" s="56"/>
    </row>
    <row r="36133" spans="4:4" ht="15" customHeight="1" x14ac:dyDescent="0.25">
      <c r="D36133" s="56"/>
    </row>
    <row r="36134" spans="4:4" ht="15" customHeight="1" x14ac:dyDescent="0.25">
      <c r="D36134" s="56"/>
    </row>
    <row r="36135" spans="4:4" ht="15" customHeight="1" x14ac:dyDescent="0.25">
      <c r="D36135" s="56"/>
    </row>
    <row r="36136" spans="4:4" ht="15" customHeight="1" x14ac:dyDescent="0.25">
      <c r="D36136" s="56"/>
    </row>
    <row r="36137" spans="4:4" ht="15" customHeight="1" x14ac:dyDescent="0.25">
      <c r="D36137" s="56"/>
    </row>
    <row r="36138" spans="4:4" ht="15" customHeight="1" x14ac:dyDescent="0.25">
      <c r="D36138" s="56"/>
    </row>
    <row r="36139" spans="4:4" ht="15" customHeight="1" x14ac:dyDescent="0.25">
      <c r="D36139" s="56"/>
    </row>
    <row r="36140" spans="4:4" ht="15" customHeight="1" x14ac:dyDescent="0.25">
      <c r="D36140" s="56"/>
    </row>
    <row r="36141" spans="4:4" ht="15" customHeight="1" x14ac:dyDescent="0.25">
      <c r="D36141" s="56"/>
    </row>
    <row r="36142" spans="4:4" ht="15" customHeight="1" x14ac:dyDescent="0.25">
      <c r="D36142" s="56"/>
    </row>
    <row r="36143" spans="4:4" ht="15" customHeight="1" x14ac:dyDescent="0.25">
      <c r="D36143" s="56"/>
    </row>
    <row r="36144" spans="4:4" ht="15" customHeight="1" x14ac:dyDescent="0.25">
      <c r="D36144" s="56"/>
    </row>
    <row r="36145" spans="4:4" ht="15" customHeight="1" x14ac:dyDescent="0.25">
      <c r="D36145" s="56"/>
    </row>
    <row r="36146" spans="4:4" ht="15" customHeight="1" x14ac:dyDescent="0.25">
      <c r="D36146" s="56"/>
    </row>
    <row r="36147" spans="4:4" ht="15" customHeight="1" x14ac:dyDescent="0.25">
      <c r="D36147" s="56"/>
    </row>
    <row r="36148" spans="4:4" ht="15" customHeight="1" x14ac:dyDescent="0.25">
      <c r="D36148" s="56"/>
    </row>
    <row r="36149" spans="4:4" ht="15" customHeight="1" x14ac:dyDescent="0.25">
      <c r="D36149" s="56"/>
    </row>
    <row r="36150" spans="4:4" ht="15" customHeight="1" x14ac:dyDescent="0.25">
      <c r="D36150" s="56"/>
    </row>
    <row r="36151" spans="4:4" ht="15" customHeight="1" x14ac:dyDescent="0.25">
      <c r="D36151" s="56"/>
    </row>
    <row r="36152" spans="4:4" ht="15" customHeight="1" x14ac:dyDescent="0.25">
      <c r="D36152" s="56"/>
    </row>
    <row r="36153" spans="4:4" ht="15" customHeight="1" x14ac:dyDescent="0.25">
      <c r="D36153" s="56"/>
    </row>
    <row r="36154" spans="4:4" ht="15" customHeight="1" x14ac:dyDescent="0.25">
      <c r="D36154" s="56"/>
    </row>
    <row r="36155" spans="4:4" ht="15" customHeight="1" x14ac:dyDescent="0.25">
      <c r="D36155" s="56"/>
    </row>
    <row r="36156" spans="4:4" ht="15" customHeight="1" x14ac:dyDescent="0.25">
      <c r="D36156" s="56"/>
    </row>
    <row r="36157" spans="4:4" ht="15" customHeight="1" x14ac:dyDescent="0.25">
      <c r="D36157" s="56"/>
    </row>
    <row r="36158" spans="4:4" ht="15" customHeight="1" x14ac:dyDescent="0.25">
      <c r="D36158" s="56"/>
    </row>
    <row r="36159" spans="4:4" ht="15" customHeight="1" x14ac:dyDescent="0.25">
      <c r="D36159" s="56"/>
    </row>
    <row r="36160" spans="4:4" ht="15" customHeight="1" x14ac:dyDescent="0.25">
      <c r="D36160" s="56"/>
    </row>
    <row r="36161" spans="4:4" ht="15" customHeight="1" x14ac:dyDescent="0.25">
      <c r="D36161" s="56"/>
    </row>
    <row r="36162" spans="4:4" ht="15" customHeight="1" x14ac:dyDescent="0.25">
      <c r="D36162" s="56"/>
    </row>
    <row r="36163" spans="4:4" ht="15" customHeight="1" x14ac:dyDescent="0.25">
      <c r="D36163" s="56"/>
    </row>
    <row r="36164" spans="4:4" ht="15" customHeight="1" x14ac:dyDescent="0.25">
      <c r="D36164" s="56"/>
    </row>
    <row r="36165" spans="4:4" ht="15" customHeight="1" x14ac:dyDescent="0.25">
      <c r="D36165" s="56"/>
    </row>
    <row r="36166" spans="4:4" ht="15" customHeight="1" x14ac:dyDescent="0.25">
      <c r="D36166" s="56"/>
    </row>
    <row r="36167" spans="4:4" ht="15" customHeight="1" x14ac:dyDescent="0.25">
      <c r="D36167" s="56"/>
    </row>
    <row r="36168" spans="4:4" ht="15" customHeight="1" x14ac:dyDescent="0.25">
      <c r="D36168" s="56"/>
    </row>
    <row r="36169" spans="4:4" ht="15" customHeight="1" x14ac:dyDescent="0.25">
      <c r="D36169" s="56"/>
    </row>
    <row r="36170" spans="4:4" ht="15" customHeight="1" x14ac:dyDescent="0.25">
      <c r="D36170" s="56"/>
    </row>
    <row r="36171" spans="4:4" ht="15" customHeight="1" x14ac:dyDescent="0.25">
      <c r="D36171" s="56"/>
    </row>
    <row r="36172" spans="4:4" ht="15" customHeight="1" x14ac:dyDescent="0.25">
      <c r="D36172" s="56"/>
    </row>
    <row r="36173" spans="4:4" ht="15" customHeight="1" x14ac:dyDescent="0.25">
      <c r="D36173" s="56"/>
    </row>
    <row r="36174" spans="4:4" ht="15" customHeight="1" x14ac:dyDescent="0.25">
      <c r="D36174" s="56"/>
    </row>
    <row r="36175" spans="4:4" ht="15" customHeight="1" x14ac:dyDescent="0.25">
      <c r="D36175" s="56"/>
    </row>
    <row r="36176" spans="4:4" ht="15" customHeight="1" x14ac:dyDescent="0.25">
      <c r="D36176" s="56"/>
    </row>
    <row r="36177" spans="4:4" ht="15" customHeight="1" x14ac:dyDescent="0.25">
      <c r="D36177" s="56"/>
    </row>
    <row r="36178" spans="4:4" ht="15" customHeight="1" x14ac:dyDescent="0.25">
      <c r="D36178" s="56"/>
    </row>
    <row r="36179" spans="4:4" ht="15" customHeight="1" x14ac:dyDescent="0.25">
      <c r="D36179" s="56"/>
    </row>
    <row r="36180" spans="4:4" ht="15" customHeight="1" x14ac:dyDescent="0.25">
      <c r="D36180" s="56"/>
    </row>
    <row r="36181" spans="4:4" ht="15" customHeight="1" x14ac:dyDescent="0.25">
      <c r="D36181" s="56"/>
    </row>
    <row r="36182" spans="4:4" ht="15" customHeight="1" x14ac:dyDescent="0.25">
      <c r="D36182" s="56"/>
    </row>
    <row r="36183" spans="4:4" ht="15" customHeight="1" x14ac:dyDescent="0.25">
      <c r="D36183" s="56"/>
    </row>
    <row r="36184" spans="4:4" ht="15" customHeight="1" x14ac:dyDescent="0.25">
      <c r="D36184" s="56"/>
    </row>
    <row r="36185" spans="4:4" ht="15" customHeight="1" x14ac:dyDescent="0.25">
      <c r="D36185" s="56"/>
    </row>
    <row r="36186" spans="4:4" ht="15" customHeight="1" x14ac:dyDescent="0.25">
      <c r="D36186" s="56"/>
    </row>
    <row r="36187" spans="4:4" ht="15" customHeight="1" x14ac:dyDescent="0.25">
      <c r="D36187" s="56"/>
    </row>
    <row r="36188" spans="4:4" ht="15" customHeight="1" x14ac:dyDescent="0.25">
      <c r="D36188" s="56"/>
    </row>
    <row r="36189" spans="4:4" ht="15" customHeight="1" x14ac:dyDescent="0.25">
      <c r="D36189" s="56"/>
    </row>
    <row r="36190" spans="4:4" ht="15" customHeight="1" x14ac:dyDescent="0.25">
      <c r="D36190" s="56"/>
    </row>
    <row r="36191" spans="4:4" ht="15" customHeight="1" x14ac:dyDescent="0.25">
      <c r="D36191" s="56"/>
    </row>
    <row r="36192" spans="4:4" ht="15" customHeight="1" x14ac:dyDescent="0.25">
      <c r="D36192" s="56"/>
    </row>
    <row r="36193" spans="4:4" ht="15" customHeight="1" x14ac:dyDescent="0.25">
      <c r="D36193" s="56"/>
    </row>
    <row r="36194" spans="4:4" ht="15" customHeight="1" x14ac:dyDescent="0.25">
      <c r="D36194" s="56"/>
    </row>
    <row r="36195" spans="4:4" ht="15" customHeight="1" x14ac:dyDescent="0.25">
      <c r="D36195" s="56"/>
    </row>
    <row r="36196" spans="4:4" ht="15" customHeight="1" x14ac:dyDescent="0.25">
      <c r="D36196" s="56"/>
    </row>
    <row r="36197" spans="4:4" ht="15" customHeight="1" x14ac:dyDescent="0.25">
      <c r="D36197" s="56"/>
    </row>
    <row r="36198" spans="4:4" ht="15" customHeight="1" x14ac:dyDescent="0.25">
      <c r="D36198" s="56"/>
    </row>
    <row r="36199" spans="4:4" ht="15" customHeight="1" x14ac:dyDescent="0.25">
      <c r="D36199" s="56"/>
    </row>
    <row r="36200" spans="4:4" ht="15" customHeight="1" x14ac:dyDescent="0.25">
      <c r="D36200" s="56"/>
    </row>
    <row r="36201" spans="4:4" ht="15" customHeight="1" x14ac:dyDescent="0.25">
      <c r="D36201" s="56"/>
    </row>
    <row r="36202" spans="4:4" ht="15" customHeight="1" x14ac:dyDescent="0.25">
      <c r="D36202" s="56"/>
    </row>
    <row r="36203" spans="4:4" ht="15" customHeight="1" x14ac:dyDescent="0.25">
      <c r="D36203" s="56"/>
    </row>
    <row r="36204" spans="4:4" ht="15" customHeight="1" x14ac:dyDescent="0.25">
      <c r="D36204" s="56"/>
    </row>
    <row r="36205" spans="4:4" ht="15" customHeight="1" x14ac:dyDescent="0.25">
      <c r="D36205" s="56"/>
    </row>
    <row r="36878" spans="4:4" ht="15" customHeight="1" x14ac:dyDescent="0.25">
      <c r="D36878" s="56"/>
    </row>
    <row r="36879" spans="4:4" ht="15" customHeight="1" x14ac:dyDescent="0.25">
      <c r="D36879" s="56"/>
    </row>
    <row r="36880" spans="4:4" ht="15" customHeight="1" x14ac:dyDescent="0.25">
      <c r="D36880" s="56"/>
    </row>
    <row r="36881" spans="4:4" ht="15" customHeight="1" x14ac:dyDescent="0.25">
      <c r="D36881" s="56"/>
    </row>
    <row r="36882" spans="4:4" ht="15" customHeight="1" x14ac:dyDescent="0.25">
      <c r="D36882" s="56"/>
    </row>
    <row r="36883" spans="4:4" ht="15" customHeight="1" x14ac:dyDescent="0.25">
      <c r="D36883" s="56"/>
    </row>
    <row r="36884" spans="4:4" ht="15" customHeight="1" x14ac:dyDescent="0.25">
      <c r="D36884" s="56"/>
    </row>
    <row r="36885" spans="4:4" ht="15" customHeight="1" x14ac:dyDescent="0.25">
      <c r="D36885" s="56"/>
    </row>
    <row r="36886" spans="4:4" ht="15" customHeight="1" x14ac:dyDescent="0.25">
      <c r="D36886" s="56"/>
    </row>
    <row r="36887" spans="4:4" ht="15" customHeight="1" x14ac:dyDescent="0.25">
      <c r="D36887" s="56"/>
    </row>
    <row r="36888" spans="4:4" ht="15" customHeight="1" x14ac:dyDescent="0.25">
      <c r="D36888" s="56"/>
    </row>
    <row r="36889" spans="4:4" ht="15" customHeight="1" x14ac:dyDescent="0.25">
      <c r="D36889" s="56"/>
    </row>
    <row r="36890" spans="4:4" ht="15" customHeight="1" x14ac:dyDescent="0.25">
      <c r="D36890" s="56"/>
    </row>
    <row r="36891" spans="4:4" ht="15" customHeight="1" x14ac:dyDescent="0.25">
      <c r="D36891" s="56"/>
    </row>
    <row r="36892" spans="4:4" ht="15" customHeight="1" x14ac:dyDescent="0.25">
      <c r="D36892" s="56"/>
    </row>
    <row r="36893" spans="4:4" ht="15" customHeight="1" x14ac:dyDescent="0.25">
      <c r="D36893" s="56"/>
    </row>
    <row r="36894" spans="4:4" ht="15" customHeight="1" x14ac:dyDescent="0.25">
      <c r="D36894" s="56"/>
    </row>
    <row r="36895" spans="4:4" ht="15" customHeight="1" x14ac:dyDescent="0.25">
      <c r="D36895" s="56"/>
    </row>
    <row r="36896" spans="4:4" ht="15" customHeight="1" x14ac:dyDescent="0.25">
      <c r="D36896" s="56"/>
    </row>
    <row r="36897" spans="4:4" ht="15" customHeight="1" x14ac:dyDescent="0.25">
      <c r="D36897" s="56"/>
    </row>
    <row r="36898" spans="4:4" ht="15" customHeight="1" x14ac:dyDescent="0.25">
      <c r="D36898" s="56"/>
    </row>
    <row r="36899" spans="4:4" ht="15" customHeight="1" x14ac:dyDescent="0.25">
      <c r="D36899" s="56"/>
    </row>
    <row r="36900" spans="4:4" ht="15" customHeight="1" x14ac:dyDescent="0.25">
      <c r="D36900" s="56"/>
    </row>
    <row r="36901" spans="4:4" ht="15" customHeight="1" x14ac:dyDescent="0.25">
      <c r="D36901" s="56"/>
    </row>
    <row r="36902" spans="4:4" ht="15" customHeight="1" x14ac:dyDescent="0.25">
      <c r="D36902" s="56"/>
    </row>
    <row r="36903" spans="4:4" ht="15" customHeight="1" x14ac:dyDescent="0.25">
      <c r="D36903" s="56"/>
    </row>
    <row r="36904" spans="4:4" ht="15" customHeight="1" x14ac:dyDescent="0.25">
      <c r="D36904" s="56"/>
    </row>
    <row r="36905" spans="4:4" ht="15" customHeight="1" x14ac:dyDescent="0.25">
      <c r="D36905" s="56"/>
    </row>
    <row r="36906" spans="4:4" ht="15" customHeight="1" x14ac:dyDescent="0.25">
      <c r="D36906" s="56"/>
    </row>
    <row r="36907" spans="4:4" ht="15" customHeight="1" x14ac:dyDescent="0.25">
      <c r="D36907" s="56"/>
    </row>
    <row r="36908" spans="4:4" ht="15" customHeight="1" x14ac:dyDescent="0.25">
      <c r="D36908" s="56"/>
    </row>
    <row r="36909" spans="4:4" ht="15" customHeight="1" x14ac:dyDescent="0.25">
      <c r="D36909" s="56"/>
    </row>
    <row r="36910" spans="4:4" ht="15" customHeight="1" x14ac:dyDescent="0.25">
      <c r="D36910" s="56"/>
    </row>
    <row r="36911" spans="4:4" ht="15" customHeight="1" x14ac:dyDescent="0.25">
      <c r="D36911" s="56"/>
    </row>
    <row r="36912" spans="4:4" ht="15" customHeight="1" x14ac:dyDescent="0.25">
      <c r="D36912" s="56"/>
    </row>
    <row r="36913" spans="4:4" ht="15" customHeight="1" x14ac:dyDescent="0.25">
      <c r="D36913" s="56"/>
    </row>
    <row r="36914" spans="4:4" ht="15" customHeight="1" x14ac:dyDescent="0.25">
      <c r="D36914" s="56"/>
    </row>
    <row r="36915" spans="4:4" ht="15" customHeight="1" x14ac:dyDescent="0.25">
      <c r="D36915" s="56"/>
    </row>
    <row r="36916" spans="4:4" ht="15" customHeight="1" x14ac:dyDescent="0.25">
      <c r="D36916" s="56"/>
    </row>
    <row r="36917" spans="4:4" ht="15" customHeight="1" x14ac:dyDescent="0.25">
      <c r="D36917" s="56"/>
    </row>
    <row r="36918" spans="4:4" ht="15" customHeight="1" x14ac:dyDescent="0.25">
      <c r="D36918" s="56"/>
    </row>
    <row r="36919" spans="4:4" ht="15" customHeight="1" x14ac:dyDescent="0.25">
      <c r="D36919" s="56"/>
    </row>
    <row r="36920" spans="4:4" ht="15" customHeight="1" x14ac:dyDescent="0.25">
      <c r="D36920" s="56"/>
    </row>
    <row r="36921" spans="4:4" ht="15" customHeight="1" x14ac:dyDescent="0.25">
      <c r="D36921" s="56"/>
    </row>
    <row r="36922" spans="4:4" ht="15" customHeight="1" x14ac:dyDescent="0.25">
      <c r="D36922" s="56"/>
    </row>
    <row r="36923" spans="4:4" ht="15" customHeight="1" x14ac:dyDescent="0.25">
      <c r="D36923" s="56"/>
    </row>
    <row r="36924" spans="4:4" ht="15" customHeight="1" x14ac:dyDescent="0.25">
      <c r="D36924" s="56"/>
    </row>
    <row r="36925" spans="4:4" ht="15" customHeight="1" x14ac:dyDescent="0.25">
      <c r="D36925" s="56"/>
    </row>
    <row r="36926" spans="4:4" ht="15" customHeight="1" x14ac:dyDescent="0.25">
      <c r="D36926" s="56"/>
    </row>
    <row r="36927" spans="4:4" ht="15" customHeight="1" x14ac:dyDescent="0.25">
      <c r="D36927" s="56"/>
    </row>
    <row r="36928" spans="4:4" ht="15" customHeight="1" x14ac:dyDescent="0.25">
      <c r="D36928" s="56"/>
    </row>
    <row r="36929" spans="4:4" ht="15" customHeight="1" x14ac:dyDescent="0.25">
      <c r="D36929" s="56"/>
    </row>
    <row r="36930" spans="4:4" ht="15" customHeight="1" x14ac:dyDescent="0.25">
      <c r="D36930" s="56"/>
    </row>
    <row r="36931" spans="4:4" ht="15" customHeight="1" x14ac:dyDescent="0.25">
      <c r="D36931" s="56"/>
    </row>
    <row r="36932" spans="4:4" ht="15" customHeight="1" x14ac:dyDescent="0.25">
      <c r="D36932" s="56"/>
    </row>
    <row r="36933" spans="4:4" ht="15" customHeight="1" x14ac:dyDescent="0.25">
      <c r="D36933" s="56"/>
    </row>
    <row r="36934" spans="4:4" ht="15" customHeight="1" x14ac:dyDescent="0.25">
      <c r="D36934" s="56"/>
    </row>
    <row r="36935" spans="4:4" ht="15" customHeight="1" x14ac:dyDescent="0.25">
      <c r="D36935" s="56"/>
    </row>
    <row r="36936" spans="4:4" ht="15" customHeight="1" x14ac:dyDescent="0.25">
      <c r="D36936" s="56"/>
    </row>
    <row r="36937" spans="4:4" ht="15" customHeight="1" x14ac:dyDescent="0.25">
      <c r="D36937" s="56"/>
    </row>
    <row r="36938" spans="4:4" ht="15" customHeight="1" x14ac:dyDescent="0.25">
      <c r="D36938" s="56"/>
    </row>
    <row r="36939" spans="4:4" ht="15" customHeight="1" x14ac:dyDescent="0.25">
      <c r="D36939" s="56"/>
    </row>
    <row r="36940" spans="4:4" ht="15" customHeight="1" x14ac:dyDescent="0.25">
      <c r="D36940" s="56"/>
    </row>
    <row r="36941" spans="4:4" ht="15" customHeight="1" x14ac:dyDescent="0.25">
      <c r="D36941" s="56"/>
    </row>
    <row r="36942" spans="4:4" ht="15" customHeight="1" x14ac:dyDescent="0.25">
      <c r="D36942" s="56"/>
    </row>
    <row r="36943" spans="4:4" ht="15" customHeight="1" x14ac:dyDescent="0.25">
      <c r="D36943" s="56"/>
    </row>
    <row r="36944" spans="4:4" ht="15" customHeight="1" x14ac:dyDescent="0.25">
      <c r="D36944" s="56"/>
    </row>
    <row r="36945" spans="4:4" ht="15" customHeight="1" x14ac:dyDescent="0.25">
      <c r="D36945" s="56"/>
    </row>
    <row r="36946" spans="4:4" ht="15" customHeight="1" x14ac:dyDescent="0.25">
      <c r="D36946" s="56"/>
    </row>
    <row r="36947" spans="4:4" ht="15" customHeight="1" x14ac:dyDescent="0.25">
      <c r="D36947" s="56"/>
    </row>
    <row r="36948" spans="4:4" ht="15" customHeight="1" x14ac:dyDescent="0.25">
      <c r="D36948" s="56"/>
    </row>
    <row r="36949" spans="4:4" ht="15" customHeight="1" x14ac:dyDescent="0.25">
      <c r="D36949" s="56"/>
    </row>
    <row r="36950" spans="4:4" ht="15" customHeight="1" x14ac:dyDescent="0.25">
      <c r="D36950" s="56"/>
    </row>
    <row r="36951" spans="4:4" ht="15" customHeight="1" x14ac:dyDescent="0.25">
      <c r="D36951" s="56"/>
    </row>
    <row r="36952" spans="4:4" ht="15" customHeight="1" x14ac:dyDescent="0.25">
      <c r="D36952" s="56"/>
    </row>
    <row r="36953" spans="4:4" ht="15" customHeight="1" x14ac:dyDescent="0.25">
      <c r="D36953" s="56"/>
    </row>
    <row r="36954" spans="4:4" ht="15" customHeight="1" x14ac:dyDescent="0.25">
      <c r="D36954" s="56"/>
    </row>
    <row r="36955" spans="4:4" ht="15" customHeight="1" x14ac:dyDescent="0.25">
      <c r="D36955" s="56"/>
    </row>
    <row r="36956" spans="4:4" ht="15" customHeight="1" x14ac:dyDescent="0.25">
      <c r="D36956" s="56"/>
    </row>
    <row r="36957" spans="4:4" ht="15" customHeight="1" x14ac:dyDescent="0.25">
      <c r="D36957" s="56"/>
    </row>
    <row r="36958" spans="4:4" ht="15" customHeight="1" x14ac:dyDescent="0.25">
      <c r="D36958" s="56"/>
    </row>
    <row r="36959" spans="4:4" ht="15" customHeight="1" x14ac:dyDescent="0.25">
      <c r="D36959" s="56"/>
    </row>
    <row r="36960" spans="4:4" ht="15" customHeight="1" x14ac:dyDescent="0.25">
      <c r="D36960" s="56"/>
    </row>
    <row r="36961" spans="4:4" ht="15" customHeight="1" x14ac:dyDescent="0.25">
      <c r="D36961" s="56"/>
    </row>
    <row r="37382" spans="4:4" ht="15" customHeight="1" x14ac:dyDescent="0.25">
      <c r="D37382" s="56"/>
    </row>
    <row r="37383" spans="4:4" ht="15" customHeight="1" x14ac:dyDescent="0.25">
      <c r="D37383" s="56"/>
    </row>
    <row r="37384" spans="4:4" ht="15" customHeight="1" x14ac:dyDescent="0.25">
      <c r="D37384" s="56"/>
    </row>
    <row r="37385" spans="4:4" ht="15" customHeight="1" x14ac:dyDescent="0.25">
      <c r="D37385" s="56"/>
    </row>
    <row r="37386" spans="4:4" ht="15" customHeight="1" x14ac:dyDescent="0.25">
      <c r="D37386" s="56"/>
    </row>
    <row r="37387" spans="4:4" ht="15" customHeight="1" x14ac:dyDescent="0.25">
      <c r="D37387" s="56"/>
    </row>
    <row r="37388" spans="4:4" ht="15" customHeight="1" x14ac:dyDescent="0.25">
      <c r="D37388" s="56"/>
    </row>
    <row r="37389" spans="4:4" ht="15" customHeight="1" x14ac:dyDescent="0.25">
      <c r="D37389" s="56"/>
    </row>
    <row r="37390" spans="4:4" ht="15" customHeight="1" x14ac:dyDescent="0.25">
      <c r="D37390" s="56"/>
    </row>
    <row r="37391" spans="4:4" ht="15" customHeight="1" x14ac:dyDescent="0.25">
      <c r="D37391" s="56"/>
    </row>
    <row r="37392" spans="4:4" ht="15" customHeight="1" x14ac:dyDescent="0.25">
      <c r="D37392" s="56"/>
    </row>
    <row r="37393" spans="4:4" ht="15" customHeight="1" x14ac:dyDescent="0.25">
      <c r="D37393" s="56"/>
    </row>
    <row r="37394" spans="4:4" ht="15" customHeight="1" x14ac:dyDescent="0.25">
      <c r="D37394" s="56"/>
    </row>
    <row r="37395" spans="4:4" ht="15" customHeight="1" x14ac:dyDescent="0.25">
      <c r="D37395" s="56"/>
    </row>
    <row r="37396" spans="4:4" ht="15" customHeight="1" x14ac:dyDescent="0.25">
      <c r="D37396" s="56"/>
    </row>
    <row r="37397" spans="4:4" ht="15" customHeight="1" x14ac:dyDescent="0.25">
      <c r="D37397" s="56"/>
    </row>
    <row r="37398" spans="4:4" ht="15" customHeight="1" x14ac:dyDescent="0.25">
      <c r="D37398" s="56"/>
    </row>
    <row r="37399" spans="4:4" ht="15" customHeight="1" x14ac:dyDescent="0.25">
      <c r="D37399" s="56"/>
    </row>
    <row r="37400" spans="4:4" ht="15" customHeight="1" x14ac:dyDescent="0.25">
      <c r="D37400" s="56"/>
    </row>
    <row r="37401" spans="4:4" ht="15" customHeight="1" x14ac:dyDescent="0.25">
      <c r="D37401" s="56"/>
    </row>
    <row r="37402" spans="4:4" ht="15" customHeight="1" x14ac:dyDescent="0.25">
      <c r="D37402" s="56"/>
    </row>
    <row r="37403" spans="4:4" ht="15" customHeight="1" x14ac:dyDescent="0.25">
      <c r="D37403" s="56"/>
    </row>
    <row r="37404" spans="4:4" ht="15" customHeight="1" x14ac:dyDescent="0.25">
      <c r="D37404" s="56"/>
    </row>
    <row r="37405" spans="4:4" ht="15" customHeight="1" x14ac:dyDescent="0.25">
      <c r="D37405" s="56"/>
    </row>
    <row r="37406" spans="4:4" ht="15" customHeight="1" x14ac:dyDescent="0.25">
      <c r="D37406" s="56"/>
    </row>
    <row r="37407" spans="4:4" ht="15" customHeight="1" x14ac:dyDescent="0.25">
      <c r="D37407" s="56"/>
    </row>
    <row r="37408" spans="4:4" ht="15" customHeight="1" x14ac:dyDescent="0.25">
      <c r="D37408" s="56"/>
    </row>
    <row r="37409" spans="4:4" ht="15" customHeight="1" x14ac:dyDescent="0.25">
      <c r="D37409" s="56"/>
    </row>
    <row r="37410" spans="4:4" ht="15" customHeight="1" x14ac:dyDescent="0.25">
      <c r="D37410" s="56"/>
    </row>
    <row r="37411" spans="4:4" ht="15" customHeight="1" x14ac:dyDescent="0.25">
      <c r="D37411" s="56"/>
    </row>
    <row r="37412" spans="4:4" ht="15" customHeight="1" x14ac:dyDescent="0.25">
      <c r="D37412" s="56"/>
    </row>
    <row r="37413" spans="4:4" ht="15" customHeight="1" x14ac:dyDescent="0.25">
      <c r="D37413" s="56"/>
    </row>
    <row r="37414" spans="4:4" ht="15" customHeight="1" x14ac:dyDescent="0.25">
      <c r="D37414" s="56"/>
    </row>
    <row r="37415" spans="4:4" ht="15" customHeight="1" x14ac:dyDescent="0.25">
      <c r="D37415" s="56"/>
    </row>
    <row r="37416" spans="4:4" ht="15" customHeight="1" x14ac:dyDescent="0.25">
      <c r="D37416" s="56"/>
    </row>
    <row r="37417" spans="4:4" ht="15" customHeight="1" x14ac:dyDescent="0.25">
      <c r="D37417" s="56"/>
    </row>
    <row r="37418" spans="4:4" ht="15" customHeight="1" x14ac:dyDescent="0.25">
      <c r="D37418" s="56"/>
    </row>
    <row r="37419" spans="4:4" ht="15" customHeight="1" x14ac:dyDescent="0.25">
      <c r="D37419" s="56"/>
    </row>
    <row r="37420" spans="4:4" ht="15" customHeight="1" x14ac:dyDescent="0.25">
      <c r="D37420" s="56"/>
    </row>
    <row r="37421" spans="4:4" ht="15" customHeight="1" x14ac:dyDescent="0.25">
      <c r="D37421" s="56"/>
    </row>
    <row r="37422" spans="4:4" ht="15" customHeight="1" x14ac:dyDescent="0.25">
      <c r="D37422" s="56"/>
    </row>
    <row r="37423" spans="4:4" ht="15" customHeight="1" x14ac:dyDescent="0.25">
      <c r="D37423" s="56"/>
    </row>
    <row r="37424" spans="4:4" ht="15" customHeight="1" x14ac:dyDescent="0.25">
      <c r="D37424" s="56"/>
    </row>
    <row r="37425" spans="4:4" ht="15" customHeight="1" x14ac:dyDescent="0.25">
      <c r="D37425" s="56"/>
    </row>
    <row r="37426" spans="4:4" ht="15" customHeight="1" x14ac:dyDescent="0.25">
      <c r="D37426" s="56"/>
    </row>
    <row r="37427" spans="4:4" ht="15" customHeight="1" x14ac:dyDescent="0.25">
      <c r="D37427" s="56"/>
    </row>
    <row r="37428" spans="4:4" ht="15" customHeight="1" x14ac:dyDescent="0.25">
      <c r="D37428" s="56"/>
    </row>
    <row r="37429" spans="4:4" ht="15" customHeight="1" x14ac:dyDescent="0.25">
      <c r="D37429" s="56"/>
    </row>
    <row r="37430" spans="4:4" ht="15" customHeight="1" x14ac:dyDescent="0.25">
      <c r="D37430" s="56"/>
    </row>
    <row r="37431" spans="4:4" ht="15" customHeight="1" x14ac:dyDescent="0.25">
      <c r="D37431" s="56"/>
    </row>
    <row r="37432" spans="4:4" ht="15" customHeight="1" x14ac:dyDescent="0.25">
      <c r="D37432" s="56"/>
    </row>
    <row r="37433" spans="4:4" ht="15" customHeight="1" x14ac:dyDescent="0.25">
      <c r="D37433" s="56"/>
    </row>
    <row r="37434" spans="4:4" ht="15" customHeight="1" x14ac:dyDescent="0.25">
      <c r="D37434" s="56"/>
    </row>
    <row r="37435" spans="4:4" ht="15" customHeight="1" x14ac:dyDescent="0.25">
      <c r="D37435" s="56"/>
    </row>
    <row r="37436" spans="4:4" ht="15" customHeight="1" x14ac:dyDescent="0.25">
      <c r="D37436" s="56"/>
    </row>
    <row r="37437" spans="4:4" ht="15" customHeight="1" x14ac:dyDescent="0.25">
      <c r="D37437" s="56"/>
    </row>
    <row r="37438" spans="4:4" ht="15" customHeight="1" x14ac:dyDescent="0.25">
      <c r="D37438" s="56"/>
    </row>
    <row r="37439" spans="4:4" ht="15" customHeight="1" x14ac:dyDescent="0.25">
      <c r="D37439" s="56"/>
    </row>
    <row r="37440" spans="4:4" ht="15" customHeight="1" x14ac:dyDescent="0.25">
      <c r="D37440" s="56"/>
    </row>
    <row r="37441" spans="4:4" ht="15" customHeight="1" x14ac:dyDescent="0.25">
      <c r="D37441" s="56"/>
    </row>
    <row r="37442" spans="4:4" ht="15" customHeight="1" x14ac:dyDescent="0.25">
      <c r="D37442" s="56"/>
    </row>
    <row r="37443" spans="4:4" ht="15" customHeight="1" x14ac:dyDescent="0.25">
      <c r="D37443" s="56"/>
    </row>
    <row r="37444" spans="4:4" ht="15" customHeight="1" x14ac:dyDescent="0.25">
      <c r="D37444" s="56"/>
    </row>
    <row r="37445" spans="4:4" ht="15" customHeight="1" x14ac:dyDescent="0.25">
      <c r="D37445" s="56"/>
    </row>
    <row r="37446" spans="4:4" ht="15" customHeight="1" x14ac:dyDescent="0.25">
      <c r="D37446" s="56"/>
    </row>
    <row r="37447" spans="4:4" ht="15" customHeight="1" x14ac:dyDescent="0.25">
      <c r="D37447" s="56"/>
    </row>
    <row r="37448" spans="4:4" ht="15" customHeight="1" x14ac:dyDescent="0.25">
      <c r="D37448" s="56"/>
    </row>
    <row r="37449" spans="4:4" ht="15" customHeight="1" x14ac:dyDescent="0.25">
      <c r="D37449" s="56"/>
    </row>
    <row r="37450" spans="4:4" ht="15" customHeight="1" x14ac:dyDescent="0.25">
      <c r="D37450" s="56"/>
    </row>
    <row r="37451" spans="4:4" ht="15" customHeight="1" x14ac:dyDescent="0.25">
      <c r="D37451" s="56"/>
    </row>
    <row r="37452" spans="4:4" ht="15" customHeight="1" x14ac:dyDescent="0.25">
      <c r="D37452" s="56"/>
    </row>
    <row r="37453" spans="4:4" ht="15" customHeight="1" x14ac:dyDescent="0.25">
      <c r="D37453" s="56"/>
    </row>
    <row r="37454" spans="4:4" ht="15" customHeight="1" x14ac:dyDescent="0.25">
      <c r="D37454" s="56"/>
    </row>
    <row r="37455" spans="4:4" ht="15" customHeight="1" x14ac:dyDescent="0.25">
      <c r="D37455" s="56"/>
    </row>
    <row r="37456" spans="4:4" ht="15" customHeight="1" x14ac:dyDescent="0.25">
      <c r="D37456" s="56"/>
    </row>
    <row r="37457" spans="4:4" ht="15" customHeight="1" x14ac:dyDescent="0.25">
      <c r="D37457" s="56"/>
    </row>
    <row r="37458" spans="4:4" ht="15" customHeight="1" x14ac:dyDescent="0.25">
      <c r="D37458" s="56"/>
    </row>
    <row r="37459" spans="4:4" ht="15" customHeight="1" x14ac:dyDescent="0.25">
      <c r="D37459" s="56"/>
    </row>
    <row r="37460" spans="4:4" ht="15" customHeight="1" x14ac:dyDescent="0.25">
      <c r="D37460" s="56"/>
    </row>
    <row r="37461" spans="4:4" ht="15" customHeight="1" x14ac:dyDescent="0.25">
      <c r="D37461" s="56"/>
    </row>
    <row r="37462" spans="4:4" ht="15" customHeight="1" x14ac:dyDescent="0.25">
      <c r="D37462" s="56"/>
    </row>
    <row r="37463" spans="4:4" ht="15" customHeight="1" x14ac:dyDescent="0.25">
      <c r="D37463" s="56"/>
    </row>
    <row r="37464" spans="4:4" ht="15" customHeight="1" x14ac:dyDescent="0.25">
      <c r="D37464" s="56"/>
    </row>
    <row r="37465" spans="4:4" ht="15" customHeight="1" x14ac:dyDescent="0.25">
      <c r="D37465" s="56"/>
    </row>
    <row r="37718" spans="4:4" ht="15" customHeight="1" x14ac:dyDescent="0.25">
      <c r="D37718" s="56"/>
    </row>
    <row r="37719" spans="4:4" ht="15" customHeight="1" x14ac:dyDescent="0.25">
      <c r="D37719" s="56"/>
    </row>
    <row r="37720" spans="4:4" ht="15" customHeight="1" x14ac:dyDescent="0.25">
      <c r="D37720" s="56"/>
    </row>
    <row r="37721" spans="4:4" ht="15" customHeight="1" x14ac:dyDescent="0.25">
      <c r="D37721" s="56"/>
    </row>
    <row r="37722" spans="4:4" ht="15" customHeight="1" x14ac:dyDescent="0.25">
      <c r="D37722" s="56"/>
    </row>
    <row r="37723" spans="4:4" ht="15" customHeight="1" x14ac:dyDescent="0.25">
      <c r="D37723" s="56"/>
    </row>
    <row r="37724" spans="4:4" ht="15" customHeight="1" x14ac:dyDescent="0.25">
      <c r="D37724" s="56"/>
    </row>
    <row r="37725" spans="4:4" ht="15" customHeight="1" x14ac:dyDescent="0.25">
      <c r="D37725" s="56"/>
    </row>
    <row r="37726" spans="4:4" ht="15" customHeight="1" x14ac:dyDescent="0.25">
      <c r="D37726" s="56"/>
    </row>
    <row r="37727" spans="4:4" ht="15" customHeight="1" x14ac:dyDescent="0.25">
      <c r="D37727" s="56"/>
    </row>
    <row r="37728" spans="4:4" ht="15" customHeight="1" x14ac:dyDescent="0.25">
      <c r="D37728" s="56"/>
    </row>
    <row r="37729" spans="4:4" ht="15" customHeight="1" x14ac:dyDescent="0.25">
      <c r="D37729" s="56"/>
    </row>
    <row r="37730" spans="4:4" ht="15" customHeight="1" x14ac:dyDescent="0.25">
      <c r="D37730" s="56"/>
    </row>
    <row r="37731" spans="4:4" ht="15" customHeight="1" x14ac:dyDescent="0.25">
      <c r="D37731" s="56"/>
    </row>
    <row r="37732" spans="4:4" ht="15" customHeight="1" x14ac:dyDescent="0.25">
      <c r="D37732" s="56"/>
    </row>
    <row r="37733" spans="4:4" ht="15" customHeight="1" x14ac:dyDescent="0.25">
      <c r="D37733" s="56"/>
    </row>
    <row r="37734" spans="4:4" ht="15" customHeight="1" x14ac:dyDescent="0.25">
      <c r="D37734" s="56"/>
    </row>
    <row r="37735" spans="4:4" ht="15" customHeight="1" x14ac:dyDescent="0.25">
      <c r="D37735" s="56"/>
    </row>
    <row r="37736" spans="4:4" ht="15" customHeight="1" x14ac:dyDescent="0.25">
      <c r="D37736" s="56"/>
    </row>
    <row r="37737" spans="4:4" ht="15" customHeight="1" x14ac:dyDescent="0.25">
      <c r="D37737" s="56"/>
    </row>
    <row r="37738" spans="4:4" ht="15" customHeight="1" x14ac:dyDescent="0.25">
      <c r="D37738" s="56"/>
    </row>
    <row r="37739" spans="4:4" ht="15" customHeight="1" x14ac:dyDescent="0.25">
      <c r="D37739" s="56"/>
    </row>
    <row r="37740" spans="4:4" ht="15" customHeight="1" x14ac:dyDescent="0.25">
      <c r="D37740" s="56"/>
    </row>
    <row r="37741" spans="4:4" ht="15" customHeight="1" x14ac:dyDescent="0.25">
      <c r="D37741" s="56"/>
    </row>
    <row r="37742" spans="4:4" ht="15" customHeight="1" x14ac:dyDescent="0.25">
      <c r="D37742" s="56"/>
    </row>
    <row r="37743" spans="4:4" ht="15" customHeight="1" x14ac:dyDescent="0.25">
      <c r="D37743" s="56"/>
    </row>
    <row r="37744" spans="4:4" ht="15" customHeight="1" x14ac:dyDescent="0.25">
      <c r="D37744" s="56"/>
    </row>
    <row r="37745" spans="4:4" ht="15" customHeight="1" x14ac:dyDescent="0.25">
      <c r="D37745" s="56"/>
    </row>
    <row r="37746" spans="4:4" ht="15" customHeight="1" x14ac:dyDescent="0.25">
      <c r="D37746" s="56"/>
    </row>
    <row r="37747" spans="4:4" ht="15" customHeight="1" x14ac:dyDescent="0.25">
      <c r="D37747" s="56"/>
    </row>
    <row r="37748" spans="4:4" ht="15" customHeight="1" x14ac:dyDescent="0.25">
      <c r="D37748" s="56"/>
    </row>
    <row r="37749" spans="4:4" ht="15" customHeight="1" x14ac:dyDescent="0.25">
      <c r="D37749" s="56"/>
    </row>
    <row r="37750" spans="4:4" ht="15" customHeight="1" x14ac:dyDescent="0.25">
      <c r="D37750" s="56"/>
    </row>
    <row r="37751" spans="4:4" ht="15" customHeight="1" x14ac:dyDescent="0.25">
      <c r="D37751" s="56"/>
    </row>
    <row r="37752" spans="4:4" ht="15" customHeight="1" x14ac:dyDescent="0.25">
      <c r="D37752" s="56"/>
    </row>
    <row r="37753" spans="4:4" ht="15" customHeight="1" x14ac:dyDescent="0.25">
      <c r="D37753" s="56"/>
    </row>
    <row r="37754" spans="4:4" ht="15" customHeight="1" x14ac:dyDescent="0.25">
      <c r="D37754" s="56"/>
    </row>
    <row r="37755" spans="4:4" ht="15" customHeight="1" x14ac:dyDescent="0.25">
      <c r="D37755" s="56"/>
    </row>
    <row r="37756" spans="4:4" ht="15" customHeight="1" x14ac:dyDescent="0.25">
      <c r="D37756" s="56"/>
    </row>
    <row r="37757" spans="4:4" ht="15" customHeight="1" x14ac:dyDescent="0.25">
      <c r="D37757" s="56"/>
    </row>
    <row r="37758" spans="4:4" ht="15" customHeight="1" x14ac:dyDescent="0.25">
      <c r="D37758" s="56"/>
    </row>
    <row r="37759" spans="4:4" ht="15" customHeight="1" x14ac:dyDescent="0.25">
      <c r="D37759" s="56"/>
    </row>
    <row r="37760" spans="4:4" ht="15" customHeight="1" x14ac:dyDescent="0.25">
      <c r="D37760" s="56"/>
    </row>
    <row r="37761" spans="4:4" ht="15" customHeight="1" x14ac:dyDescent="0.25">
      <c r="D37761" s="56"/>
    </row>
    <row r="37762" spans="4:4" ht="15" customHeight="1" x14ac:dyDescent="0.25">
      <c r="D37762" s="56"/>
    </row>
    <row r="37763" spans="4:4" ht="15" customHeight="1" x14ac:dyDescent="0.25">
      <c r="D37763" s="56"/>
    </row>
    <row r="37764" spans="4:4" ht="15" customHeight="1" x14ac:dyDescent="0.25">
      <c r="D37764" s="56"/>
    </row>
    <row r="37765" spans="4:4" ht="15" customHeight="1" x14ac:dyDescent="0.25">
      <c r="D37765" s="56"/>
    </row>
    <row r="37766" spans="4:4" ht="15" customHeight="1" x14ac:dyDescent="0.25">
      <c r="D37766" s="56"/>
    </row>
    <row r="37767" spans="4:4" ht="15" customHeight="1" x14ac:dyDescent="0.25">
      <c r="D37767" s="56"/>
    </row>
    <row r="37768" spans="4:4" ht="15" customHeight="1" x14ac:dyDescent="0.25">
      <c r="D37768" s="56"/>
    </row>
    <row r="37769" spans="4:4" ht="15" customHeight="1" x14ac:dyDescent="0.25">
      <c r="D37769" s="56"/>
    </row>
    <row r="37770" spans="4:4" ht="15" customHeight="1" x14ac:dyDescent="0.25">
      <c r="D37770" s="56"/>
    </row>
    <row r="37771" spans="4:4" ht="15" customHeight="1" x14ac:dyDescent="0.25">
      <c r="D37771" s="56"/>
    </row>
    <row r="37772" spans="4:4" ht="15" customHeight="1" x14ac:dyDescent="0.25">
      <c r="D37772" s="56"/>
    </row>
    <row r="37773" spans="4:4" ht="15" customHeight="1" x14ac:dyDescent="0.25">
      <c r="D37773" s="56"/>
    </row>
    <row r="37774" spans="4:4" ht="15" customHeight="1" x14ac:dyDescent="0.25">
      <c r="D37774" s="56"/>
    </row>
    <row r="37775" spans="4:4" ht="15" customHeight="1" x14ac:dyDescent="0.25">
      <c r="D37775" s="56"/>
    </row>
    <row r="37776" spans="4:4" ht="15" customHeight="1" x14ac:dyDescent="0.25">
      <c r="D37776" s="56"/>
    </row>
    <row r="37777" spans="4:4" ht="15" customHeight="1" x14ac:dyDescent="0.25">
      <c r="D37777" s="56"/>
    </row>
    <row r="37778" spans="4:4" ht="15" customHeight="1" x14ac:dyDescent="0.25">
      <c r="D37778" s="56"/>
    </row>
    <row r="37779" spans="4:4" ht="15" customHeight="1" x14ac:dyDescent="0.25">
      <c r="D37779" s="56"/>
    </row>
    <row r="37780" spans="4:4" ht="15" customHeight="1" x14ac:dyDescent="0.25">
      <c r="D37780" s="56"/>
    </row>
    <row r="37781" spans="4:4" ht="15" customHeight="1" x14ac:dyDescent="0.25">
      <c r="D37781" s="56"/>
    </row>
    <row r="37782" spans="4:4" ht="15" customHeight="1" x14ac:dyDescent="0.25">
      <c r="D37782" s="56"/>
    </row>
    <row r="37783" spans="4:4" ht="15" customHeight="1" x14ac:dyDescent="0.25">
      <c r="D37783" s="56"/>
    </row>
    <row r="37784" spans="4:4" ht="15" customHeight="1" x14ac:dyDescent="0.25">
      <c r="D37784" s="56"/>
    </row>
    <row r="37785" spans="4:4" ht="15" customHeight="1" x14ac:dyDescent="0.25">
      <c r="D37785" s="56"/>
    </row>
    <row r="37786" spans="4:4" ht="15" customHeight="1" x14ac:dyDescent="0.25">
      <c r="D37786" s="56"/>
    </row>
    <row r="37787" spans="4:4" ht="15" customHeight="1" x14ac:dyDescent="0.25">
      <c r="D37787" s="56"/>
    </row>
    <row r="37788" spans="4:4" ht="15" customHeight="1" x14ac:dyDescent="0.25">
      <c r="D37788" s="56"/>
    </row>
    <row r="37789" spans="4:4" ht="15" customHeight="1" x14ac:dyDescent="0.25">
      <c r="D37789" s="56"/>
    </row>
    <row r="37790" spans="4:4" ht="15" customHeight="1" x14ac:dyDescent="0.25">
      <c r="D37790" s="56"/>
    </row>
    <row r="37791" spans="4:4" ht="15" customHeight="1" x14ac:dyDescent="0.25">
      <c r="D37791" s="56"/>
    </row>
    <row r="37792" spans="4:4" ht="15" customHeight="1" x14ac:dyDescent="0.25">
      <c r="D37792" s="56"/>
    </row>
    <row r="37793" spans="4:4" ht="15" customHeight="1" x14ac:dyDescent="0.25">
      <c r="D37793" s="56"/>
    </row>
    <row r="37794" spans="4:4" ht="15" customHeight="1" x14ac:dyDescent="0.25">
      <c r="D37794" s="56"/>
    </row>
    <row r="37795" spans="4:4" ht="15" customHeight="1" x14ac:dyDescent="0.25">
      <c r="D37795" s="56"/>
    </row>
    <row r="37796" spans="4:4" ht="15" customHeight="1" x14ac:dyDescent="0.25">
      <c r="D37796" s="56"/>
    </row>
    <row r="37797" spans="4:4" ht="15" customHeight="1" x14ac:dyDescent="0.25">
      <c r="D37797" s="56"/>
    </row>
    <row r="37798" spans="4:4" ht="15" customHeight="1" x14ac:dyDescent="0.25">
      <c r="D37798" s="56"/>
    </row>
    <row r="37799" spans="4:4" ht="15" customHeight="1" x14ac:dyDescent="0.25">
      <c r="D37799" s="56"/>
    </row>
    <row r="37800" spans="4:4" ht="15" customHeight="1" x14ac:dyDescent="0.25">
      <c r="D37800" s="56"/>
    </row>
    <row r="37801" spans="4:4" ht="15" customHeight="1" x14ac:dyDescent="0.25">
      <c r="D37801" s="56"/>
    </row>
    <row r="38306" spans="4:4" ht="15" customHeight="1" x14ac:dyDescent="0.25">
      <c r="D38306" s="56"/>
    </row>
    <row r="38307" spans="4:4" ht="15" customHeight="1" x14ac:dyDescent="0.25">
      <c r="D38307" s="56"/>
    </row>
    <row r="38308" spans="4:4" ht="15" customHeight="1" x14ac:dyDescent="0.25">
      <c r="D38308" s="56"/>
    </row>
    <row r="38309" spans="4:4" ht="15" customHeight="1" x14ac:dyDescent="0.25">
      <c r="D38309" s="56"/>
    </row>
    <row r="38310" spans="4:4" ht="15" customHeight="1" x14ac:dyDescent="0.25">
      <c r="D38310" s="56"/>
    </row>
    <row r="38311" spans="4:4" ht="15" customHeight="1" x14ac:dyDescent="0.25">
      <c r="D38311" s="56"/>
    </row>
    <row r="38312" spans="4:4" ht="15" customHeight="1" x14ac:dyDescent="0.25">
      <c r="D38312" s="56"/>
    </row>
    <row r="38313" spans="4:4" ht="15" customHeight="1" x14ac:dyDescent="0.25">
      <c r="D38313" s="56"/>
    </row>
    <row r="38314" spans="4:4" ht="15" customHeight="1" x14ac:dyDescent="0.25">
      <c r="D38314" s="56"/>
    </row>
    <row r="38315" spans="4:4" ht="15" customHeight="1" x14ac:dyDescent="0.25">
      <c r="D38315" s="56"/>
    </row>
    <row r="38316" spans="4:4" ht="15" customHeight="1" x14ac:dyDescent="0.25">
      <c r="D38316" s="56"/>
    </row>
    <row r="38317" spans="4:4" ht="15" customHeight="1" x14ac:dyDescent="0.25">
      <c r="D38317" s="56"/>
    </row>
    <row r="38318" spans="4:4" ht="15" customHeight="1" x14ac:dyDescent="0.25">
      <c r="D38318" s="56"/>
    </row>
    <row r="38319" spans="4:4" ht="15" customHeight="1" x14ac:dyDescent="0.25">
      <c r="D38319" s="56"/>
    </row>
    <row r="38320" spans="4:4" ht="15" customHeight="1" x14ac:dyDescent="0.25">
      <c r="D38320" s="56"/>
    </row>
    <row r="38321" spans="4:4" ht="15" customHeight="1" x14ac:dyDescent="0.25">
      <c r="D38321" s="56"/>
    </row>
    <row r="38322" spans="4:4" ht="15" customHeight="1" x14ac:dyDescent="0.25">
      <c r="D38322" s="56"/>
    </row>
    <row r="38323" spans="4:4" ht="15" customHeight="1" x14ac:dyDescent="0.25">
      <c r="D38323" s="56"/>
    </row>
    <row r="38324" spans="4:4" ht="15" customHeight="1" x14ac:dyDescent="0.25">
      <c r="D38324" s="56"/>
    </row>
    <row r="38325" spans="4:4" ht="15" customHeight="1" x14ac:dyDescent="0.25">
      <c r="D38325" s="56"/>
    </row>
    <row r="38326" spans="4:4" ht="15" customHeight="1" x14ac:dyDescent="0.25">
      <c r="D38326" s="56"/>
    </row>
    <row r="38327" spans="4:4" ht="15" customHeight="1" x14ac:dyDescent="0.25">
      <c r="D38327" s="56"/>
    </row>
    <row r="38328" spans="4:4" ht="15" customHeight="1" x14ac:dyDescent="0.25">
      <c r="D38328" s="56"/>
    </row>
    <row r="38329" spans="4:4" ht="15" customHeight="1" x14ac:dyDescent="0.25">
      <c r="D38329" s="56"/>
    </row>
    <row r="38330" spans="4:4" ht="15" customHeight="1" x14ac:dyDescent="0.25">
      <c r="D38330" s="56"/>
    </row>
    <row r="38331" spans="4:4" ht="15" customHeight="1" x14ac:dyDescent="0.25">
      <c r="D38331" s="56"/>
    </row>
    <row r="38332" spans="4:4" ht="15" customHeight="1" x14ac:dyDescent="0.25">
      <c r="D38332" s="56"/>
    </row>
    <row r="38333" spans="4:4" ht="15" customHeight="1" x14ac:dyDescent="0.25">
      <c r="D38333" s="56"/>
    </row>
    <row r="38334" spans="4:4" ht="15" customHeight="1" x14ac:dyDescent="0.25">
      <c r="D38334" s="56"/>
    </row>
    <row r="38335" spans="4:4" ht="15" customHeight="1" x14ac:dyDescent="0.25">
      <c r="D38335" s="56"/>
    </row>
    <row r="38336" spans="4:4" ht="15" customHeight="1" x14ac:dyDescent="0.25">
      <c r="D38336" s="56"/>
    </row>
    <row r="38337" spans="4:4" ht="15" customHeight="1" x14ac:dyDescent="0.25">
      <c r="D38337" s="56"/>
    </row>
    <row r="38338" spans="4:4" ht="15" customHeight="1" x14ac:dyDescent="0.25">
      <c r="D38338" s="56"/>
    </row>
    <row r="38339" spans="4:4" ht="15" customHeight="1" x14ac:dyDescent="0.25">
      <c r="D38339" s="56"/>
    </row>
    <row r="38340" spans="4:4" ht="15" customHeight="1" x14ac:dyDescent="0.25">
      <c r="D38340" s="56"/>
    </row>
    <row r="38341" spans="4:4" ht="15" customHeight="1" x14ac:dyDescent="0.25">
      <c r="D38341" s="56"/>
    </row>
    <row r="38342" spans="4:4" ht="15" customHeight="1" x14ac:dyDescent="0.25">
      <c r="D38342" s="56"/>
    </row>
    <row r="38343" spans="4:4" ht="15" customHeight="1" x14ac:dyDescent="0.25">
      <c r="D38343" s="56"/>
    </row>
    <row r="38344" spans="4:4" ht="15" customHeight="1" x14ac:dyDescent="0.25">
      <c r="D38344" s="56"/>
    </row>
    <row r="38345" spans="4:4" ht="15" customHeight="1" x14ac:dyDescent="0.25">
      <c r="D38345" s="56"/>
    </row>
    <row r="38346" spans="4:4" ht="15" customHeight="1" x14ac:dyDescent="0.25">
      <c r="D38346" s="56"/>
    </row>
    <row r="38347" spans="4:4" ht="15" customHeight="1" x14ac:dyDescent="0.25">
      <c r="D38347" s="56"/>
    </row>
    <row r="38348" spans="4:4" ht="15" customHeight="1" x14ac:dyDescent="0.25">
      <c r="D38348" s="56"/>
    </row>
    <row r="38349" spans="4:4" ht="15" customHeight="1" x14ac:dyDescent="0.25">
      <c r="D38349" s="56"/>
    </row>
    <row r="38350" spans="4:4" ht="15" customHeight="1" x14ac:dyDescent="0.25">
      <c r="D38350" s="56"/>
    </row>
    <row r="38351" spans="4:4" ht="15" customHeight="1" x14ac:dyDescent="0.25">
      <c r="D38351" s="56"/>
    </row>
    <row r="38352" spans="4:4" ht="15" customHeight="1" x14ac:dyDescent="0.25">
      <c r="D38352" s="56"/>
    </row>
    <row r="38353" spans="4:4" ht="15" customHeight="1" x14ac:dyDescent="0.25">
      <c r="D38353" s="56"/>
    </row>
    <row r="38354" spans="4:4" ht="15" customHeight="1" x14ac:dyDescent="0.25">
      <c r="D38354" s="56"/>
    </row>
    <row r="38355" spans="4:4" ht="15" customHeight="1" x14ac:dyDescent="0.25">
      <c r="D38355" s="56"/>
    </row>
    <row r="38356" spans="4:4" ht="15" customHeight="1" x14ac:dyDescent="0.25">
      <c r="D38356" s="56"/>
    </row>
    <row r="38357" spans="4:4" ht="15" customHeight="1" x14ac:dyDescent="0.25">
      <c r="D38357" s="56"/>
    </row>
    <row r="38358" spans="4:4" ht="15" customHeight="1" x14ac:dyDescent="0.25">
      <c r="D38358" s="56"/>
    </row>
    <row r="38359" spans="4:4" ht="15" customHeight="1" x14ac:dyDescent="0.25">
      <c r="D38359" s="56"/>
    </row>
    <row r="38360" spans="4:4" ht="15" customHeight="1" x14ac:dyDescent="0.25">
      <c r="D38360" s="56"/>
    </row>
    <row r="38361" spans="4:4" ht="15" customHeight="1" x14ac:dyDescent="0.25">
      <c r="D38361" s="56"/>
    </row>
    <row r="38362" spans="4:4" ht="15" customHeight="1" x14ac:dyDescent="0.25">
      <c r="D38362" s="56"/>
    </row>
    <row r="38363" spans="4:4" ht="15" customHeight="1" x14ac:dyDescent="0.25">
      <c r="D38363" s="56"/>
    </row>
    <row r="38364" spans="4:4" ht="15" customHeight="1" x14ac:dyDescent="0.25">
      <c r="D38364" s="56"/>
    </row>
    <row r="38365" spans="4:4" ht="15" customHeight="1" x14ac:dyDescent="0.25">
      <c r="D38365" s="56"/>
    </row>
    <row r="38366" spans="4:4" ht="15" customHeight="1" x14ac:dyDescent="0.25">
      <c r="D38366" s="56"/>
    </row>
    <row r="38367" spans="4:4" ht="15" customHeight="1" x14ac:dyDescent="0.25">
      <c r="D38367" s="56"/>
    </row>
    <row r="38368" spans="4:4" ht="15" customHeight="1" x14ac:dyDescent="0.25">
      <c r="D38368" s="56"/>
    </row>
    <row r="38369" spans="4:4" ht="15" customHeight="1" x14ac:dyDescent="0.25">
      <c r="D38369" s="56"/>
    </row>
    <row r="38370" spans="4:4" ht="15" customHeight="1" x14ac:dyDescent="0.25">
      <c r="D38370" s="56"/>
    </row>
    <row r="38371" spans="4:4" ht="15" customHeight="1" x14ac:dyDescent="0.25">
      <c r="D38371" s="56"/>
    </row>
    <row r="38372" spans="4:4" ht="15" customHeight="1" x14ac:dyDescent="0.25">
      <c r="D38372" s="56"/>
    </row>
    <row r="38373" spans="4:4" ht="15" customHeight="1" x14ac:dyDescent="0.25">
      <c r="D38373" s="56"/>
    </row>
    <row r="38374" spans="4:4" ht="15" customHeight="1" x14ac:dyDescent="0.25">
      <c r="D38374" s="56"/>
    </row>
    <row r="38375" spans="4:4" ht="15" customHeight="1" x14ac:dyDescent="0.25">
      <c r="D38375" s="56"/>
    </row>
    <row r="38376" spans="4:4" ht="15" customHeight="1" x14ac:dyDescent="0.25">
      <c r="D38376" s="56"/>
    </row>
    <row r="38377" spans="4:4" ht="15" customHeight="1" x14ac:dyDescent="0.25">
      <c r="D38377" s="56"/>
    </row>
    <row r="38378" spans="4:4" ht="15" customHeight="1" x14ac:dyDescent="0.25">
      <c r="D38378" s="56"/>
    </row>
    <row r="38379" spans="4:4" ht="15" customHeight="1" x14ac:dyDescent="0.25">
      <c r="D38379" s="56"/>
    </row>
    <row r="38380" spans="4:4" ht="15" customHeight="1" x14ac:dyDescent="0.25">
      <c r="D38380" s="56"/>
    </row>
    <row r="38381" spans="4:4" ht="15" customHeight="1" x14ac:dyDescent="0.25">
      <c r="D38381" s="56"/>
    </row>
    <row r="38382" spans="4:4" ht="15" customHeight="1" x14ac:dyDescent="0.25">
      <c r="D38382" s="56"/>
    </row>
    <row r="38383" spans="4:4" ht="15" customHeight="1" x14ac:dyDescent="0.25">
      <c r="D38383" s="56"/>
    </row>
    <row r="38384" spans="4:4" ht="15" customHeight="1" x14ac:dyDescent="0.25">
      <c r="D38384" s="56"/>
    </row>
    <row r="38385" spans="4:4" ht="15" customHeight="1" x14ac:dyDescent="0.25">
      <c r="D38385" s="56"/>
    </row>
    <row r="38386" spans="4:4" ht="15" customHeight="1" x14ac:dyDescent="0.25">
      <c r="D38386" s="56"/>
    </row>
    <row r="38387" spans="4:4" ht="15" customHeight="1" x14ac:dyDescent="0.25">
      <c r="D38387" s="56"/>
    </row>
    <row r="38388" spans="4:4" ht="15" customHeight="1" x14ac:dyDescent="0.25">
      <c r="D38388" s="56"/>
    </row>
    <row r="38389" spans="4:4" ht="15" customHeight="1" x14ac:dyDescent="0.25">
      <c r="D38389" s="56"/>
    </row>
    <row r="39818" spans="4:4" ht="15" customHeight="1" x14ac:dyDescent="0.25">
      <c r="D39818" s="56"/>
    </row>
    <row r="39819" spans="4:4" ht="15" customHeight="1" x14ac:dyDescent="0.25">
      <c r="D39819" s="56"/>
    </row>
    <row r="39820" spans="4:4" ht="15" customHeight="1" x14ac:dyDescent="0.25">
      <c r="D39820" s="56"/>
    </row>
    <row r="39821" spans="4:4" ht="15" customHeight="1" x14ac:dyDescent="0.25">
      <c r="D39821" s="56"/>
    </row>
    <row r="39822" spans="4:4" ht="15" customHeight="1" x14ac:dyDescent="0.25">
      <c r="D39822" s="56"/>
    </row>
    <row r="39823" spans="4:4" ht="15" customHeight="1" x14ac:dyDescent="0.25">
      <c r="D39823" s="56"/>
    </row>
    <row r="39824" spans="4:4" ht="15" customHeight="1" x14ac:dyDescent="0.25">
      <c r="D39824" s="56"/>
    </row>
    <row r="39825" spans="4:4" ht="15" customHeight="1" x14ac:dyDescent="0.25">
      <c r="D39825" s="56"/>
    </row>
    <row r="39826" spans="4:4" ht="15" customHeight="1" x14ac:dyDescent="0.25">
      <c r="D39826" s="56"/>
    </row>
    <row r="39827" spans="4:4" ht="15" customHeight="1" x14ac:dyDescent="0.25">
      <c r="D39827" s="56"/>
    </row>
    <row r="39828" spans="4:4" ht="15" customHeight="1" x14ac:dyDescent="0.25">
      <c r="D39828" s="56"/>
    </row>
    <row r="39829" spans="4:4" ht="15" customHeight="1" x14ac:dyDescent="0.25">
      <c r="D39829" s="56"/>
    </row>
    <row r="39830" spans="4:4" ht="15" customHeight="1" x14ac:dyDescent="0.25">
      <c r="D39830" s="56"/>
    </row>
    <row r="39831" spans="4:4" ht="15" customHeight="1" x14ac:dyDescent="0.25">
      <c r="D39831" s="56"/>
    </row>
    <row r="39832" spans="4:4" ht="15" customHeight="1" x14ac:dyDescent="0.25">
      <c r="D39832" s="56"/>
    </row>
    <row r="39833" spans="4:4" ht="15" customHeight="1" x14ac:dyDescent="0.25">
      <c r="D39833" s="56"/>
    </row>
    <row r="39834" spans="4:4" ht="15" customHeight="1" x14ac:dyDescent="0.25">
      <c r="D39834" s="56"/>
    </row>
    <row r="39835" spans="4:4" ht="15" customHeight="1" x14ac:dyDescent="0.25">
      <c r="D39835" s="56"/>
    </row>
    <row r="39836" spans="4:4" ht="15" customHeight="1" x14ac:dyDescent="0.25">
      <c r="D39836" s="56"/>
    </row>
    <row r="39837" spans="4:4" ht="15" customHeight="1" x14ac:dyDescent="0.25">
      <c r="D39837" s="56"/>
    </row>
    <row r="39838" spans="4:4" ht="15" customHeight="1" x14ac:dyDescent="0.25">
      <c r="D39838" s="56"/>
    </row>
    <row r="39839" spans="4:4" ht="15" customHeight="1" x14ac:dyDescent="0.25">
      <c r="D39839" s="56"/>
    </row>
    <row r="39840" spans="4:4" ht="15" customHeight="1" x14ac:dyDescent="0.25">
      <c r="D39840" s="56"/>
    </row>
    <row r="39841" spans="4:4" ht="15" customHeight="1" x14ac:dyDescent="0.25">
      <c r="D39841" s="56"/>
    </row>
    <row r="39842" spans="4:4" ht="15" customHeight="1" x14ac:dyDescent="0.25">
      <c r="D39842" s="56"/>
    </row>
    <row r="39843" spans="4:4" ht="15" customHeight="1" x14ac:dyDescent="0.25">
      <c r="D39843" s="56"/>
    </row>
    <row r="39844" spans="4:4" ht="15" customHeight="1" x14ac:dyDescent="0.25">
      <c r="D39844" s="56"/>
    </row>
    <row r="39845" spans="4:4" ht="15" customHeight="1" x14ac:dyDescent="0.25">
      <c r="D39845" s="56"/>
    </row>
    <row r="39846" spans="4:4" ht="15" customHeight="1" x14ac:dyDescent="0.25">
      <c r="D39846" s="56"/>
    </row>
    <row r="39847" spans="4:4" ht="15" customHeight="1" x14ac:dyDescent="0.25">
      <c r="D39847" s="56"/>
    </row>
    <row r="39848" spans="4:4" ht="15" customHeight="1" x14ac:dyDescent="0.25">
      <c r="D39848" s="56"/>
    </row>
    <row r="39849" spans="4:4" ht="15" customHeight="1" x14ac:dyDescent="0.25">
      <c r="D39849" s="56"/>
    </row>
    <row r="39850" spans="4:4" ht="15" customHeight="1" x14ac:dyDescent="0.25">
      <c r="D39850" s="56"/>
    </row>
    <row r="39851" spans="4:4" ht="15" customHeight="1" x14ac:dyDescent="0.25">
      <c r="D39851" s="56"/>
    </row>
    <row r="39852" spans="4:4" ht="15" customHeight="1" x14ac:dyDescent="0.25">
      <c r="D39852" s="56"/>
    </row>
    <row r="39853" spans="4:4" ht="15" customHeight="1" x14ac:dyDescent="0.25">
      <c r="D39853" s="56"/>
    </row>
    <row r="39854" spans="4:4" ht="15" customHeight="1" x14ac:dyDescent="0.25">
      <c r="D39854" s="56"/>
    </row>
    <row r="39855" spans="4:4" ht="15" customHeight="1" x14ac:dyDescent="0.25">
      <c r="D39855" s="56"/>
    </row>
    <row r="39856" spans="4:4" ht="15" customHeight="1" x14ac:dyDescent="0.25">
      <c r="D39856" s="56"/>
    </row>
    <row r="39857" spans="4:4" ht="15" customHeight="1" x14ac:dyDescent="0.25">
      <c r="D39857" s="56"/>
    </row>
    <row r="39858" spans="4:4" ht="15" customHeight="1" x14ac:dyDescent="0.25">
      <c r="D39858" s="56"/>
    </row>
    <row r="39859" spans="4:4" ht="15" customHeight="1" x14ac:dyDescent="0.25">
      <c r="D39859" s="56"/>
    </row>
    <row r="39860" spans="4:4" ht="15" customHeight="1" x14ac:dyDescent="0.25">
      <c r="D39860" s="56"/>
    </row>
    <row r="39861" spans="4:4" ht="15" customHeight="1" x14ac:dyDescent="0.25">
      <c r="D39861" s="56"/>
    </row>
    <row r="39862" spans="4:4" ht="15" customHeight="1" x14ac:dyDescent="0.25">
      <c r="D39862" s="56"/>
    </row>
    <row r="39863" spans="4:4" ht="15" customHeight="1" x14ac:dyDescent="0.25">
      <c r="D39863" s="56"/>
    </row>
    <row r="39864" spans="4:4" ht="15" customHeight="1" x14ac:dyDescent="0.25">
      <c r="D39864" s="56"/>
    </row>
    <row r="39865" spans="4:4" ht="15" customHeight="1" x14ac:dyDescent="0.25">
      <c r="D39865" s="56"/>
    </row>
    <row r="39866" spans="4:4" ht="15" customHeight="1" x14ac:dyDescent="0.25">
      <c r="D39866" s="56"/>
    </row>
    <row r="39867" spans="4:4" ht="15" customHeight="1" x14ac:dyDescent="0.25">
      <c r="D39867" s="56"/>
    </row>
    <row r="39868" spans="4:4" ht="15" customHeight="1" x14ac:dyDescent="0.25">
      <c r="D39868" s="56"/>
    </row>
    <row r="39869" spans="4:4" ht="15" customHeight="1" x14ac:dyDescent="0.25">
      <c r="D39869" s="56"/>
    </row>
    <row r="39870" spans="4:4" ht="15" customHeight="1" x14ac:dyDescent="0.25">
      <c r="D39870" s="56"/>
    </row>
    <row r="39871" spans="4:4" ht="15" customHeight="1" x14ac:dyDescent="0.25">
      <c r="D39871" s="56"/>
    </row>
    <row r="39872" spans="4:4" ht="15" customHeight="1" x14ac:dyDescent="0.25">
      <c r="D39872" s="56"/>
    </row>
    <row r="39873" spans="4:4" ht="15" customHeight="1" x14ac:dyDescent="0.25">
      <c r="D39873" s="56"/>
    </row>
    <row r="39874" spans="4:4" ht="15" customHeight="1" x14ac:dyDescent="0.25">
      <c r="D39874" s="56"/>
    </row>
    <row r="39875" spans="4:4" ht="15" customHeight="1" x14ac:dyDescent="0.25">
      <c r="D39875" s="56"/>
    </row>
    <row r="39876" spans="4:4" ht="15" customHeight="1" x14ac:dyDescent="0.25">
      <c r="D39876" s="56"/>
    </row>
    <row r="39877" spans="4:4" ht="15" customHeight="1" x14ac:dyDescent="0.25">
      <c r="D39877" s="56"/>
    </row>
    <row r="39878" spans="4:4" ht="15" customHeight="1" x14ac:dyDescent="0.25">
      <c r="D39878" s="56"/>
    </row>
    <row r="39879" spans="4:4" ht="15" customHeight="1" x14ac:dyDescent="0.25">
      <c r="D39879" s="56"/>
    </row>
    <row r="39880" spans="4:4" ht="15" customHeight="1" x14ac:dyDescent="0.25">
      <c r="D39880" s="56"/>
    </row>
    <row r="39881" spans="4:4" ht="15" customHeight="1" x14ac:dyDescent="0.25">
      <c r="D39881" s="56"/>
    </row>
    <row r="39882" spans="4:4" ht="15" customHeight="1" x14ac:dyDescent="0.25">
      <c r="D39882" s="56"/>
    </row>
    <row r="39883" spans="4:4" ht="15" customHeight="1" x14ac:dyDescent="0.25">
      <c r="D39883" s="56"/>
    </row>
    <row r="39884" spans="4:4" ht="15" customHeight="1" x14ac:dyDescent="0.25">
      <c r="D39884" s="56"/>
    </row>
    <row r="39885" spans="4:4" ht="15" customHeight="1" x14ac:dyDescent="0.25">
      <c r="D39885" s="56"/>
    </row>
    <row r="39886" spans="4:4" ht="15" customHeight="1" x14ac:dyDescent="0.25">
      <c r="D39886" s="56"/>
    </row>
    <row r="39887" spans="4:4" ht="15" customHeight="1" x14ac:dyDescent="0.25">
      <c r="D39887" s="56"/>
    </row>
    <row r="39888" spans="4:4" ht="15" customHeight="1" x14ac:dyDescent="0.25">
      <c r="D39888" s="56"/>
    </row>
    <row r="39889" spans="4:4" ht="15" customHeight="1" x14ac:dyDescent="0.25">
      <c r="D39889" s="56"/>
    </row>
    <row r="39890" spans="4:4" ht="15" customHeight="1" x14ac:dyDescent="0.25">
      <c r="D39890" s="56"/>
    </row>
    <row r="39891" spans="4:4" ht="15" customHeight="1" x14ac:dyDescent="0.25">
      <c r="D39891" s="56"/>
    </row>
    <row r="39892" spans="4:4" ht="15" customHeight="1" x14ac:dyDescent="0.25">
      <c r="D39892" s="56"/>
    </row>
    <row r="39893" spans="4:4" ht="15" customHeight="1" x14ac:dyDescent="0.25">
      <c r="D39893" s="56"/>
    </row>
    <row r="39894" spans="4:4" ht="15" customHeight="1" x14ac:dyDescent="0.25">
      <c r="D39894" s="56"/>
    </row>
    <row r="39895" spans="4:4" ht="15" customHeight="1" x14ac:dyDescent="0.25">
      <c r="D39895" s="56"/>
    </row>
    <row r="39896" spans="4:4" ht="15" customHeight="1" x14ac:dyDescent="0.25">
      <c r="D39896" s="56"/>
    </row>
    <row r="39897" spans="4:4" ht="15" customHeight="1" x14ac:dyDescent="0.25">
      <c r="D39897" s="56"/>
    </row>
    <row r="39898" spans="4:4" ht="15" customHeight="1" x14ac:dyDescent="0.25">
      <c r="D39898" s="56"/>
    </row>
    <row r="39899" spans="4:4" ht="15" customHeight="1" x14ac:dyDescent="0.25">
      <c r="D39899" s="56"/>
    </row>
    <row r="39900" spans="4:4" ht="15" customHeight="1" x14ac:dyDescent="0.25">
      <c r="D39900" s="56"/>
    </row>
    <row r="39901" spans="4:4" ht="15" customHeight="1" x14ac:dyDescent="0.25">
      <c r="D39901" s="56"/>
    </row>
    <row r="40574" spans="4:4" ht="15" customHeight="1" x14ac:dyDescent="0.25">
      <c r="D40574" s="56"/>
    </row>
    <row r="40575" spans="4:4" ht="15" customHeight="1" x14ac:dyDescent="0.25">
      <c r="D40575" s="56"/>
    </row>
    <row r="40576" spans="4:4" ht="15" customHeight="1" x14ac:dyDescent="0.25">
      <c r="D40576" s="56"/>
    </row>
    <row r="40577" spans="4:4" ht="15" customHeight="1" x14ac:dyDescent="0.25">
      <c r="D40577" s="56"/>
    </row>
    <row r="40578" spans="4:4" ht="15" customHeight="1" x14ac:dyDescent="0.25">
      <c r="D40578" s="56"/>
    </row>
    <row r="40579" spans="4:4" ht="15" customHeight="1" x14ac:dyDescent="0.25">
      <c r="D40579" s="56"/>
    </row>
    <row r="40580" spans="4:4" ht="15" customHeight="1" x14ac:dyDescent="0.25">
      <c r="D40580" s="56"/>
    </row>
    <row r="40581" spans="4:4" ht="15" customHeight="1" x14ac:dyDescent="0.25">
      <c r="D40581" s="56"/>
    </row>
    <row r="40582" spans="4:4" ht="15" customHeight="1" x14ac:dyDescent="0.25">
      <c r="D40582" s="56"/>
    </row>
    <row r="40583" spans="4:4" ht="15" customHeight="1" x14ac:dyDescent="0.25">
      <c r="D40583" s="56"/>
    </row>
    <row r="40584" spans="4:4" ht="15" customHeight="1" x14ac:dyDescent="0.25">
      <c r="D40584" s="56"/>
    </row>
    <row r="40585" spans="4:4" ht="15" customHeight="1" x14ac:dyDescent="0.25">
      <c r="D40585" s="56"/>
    </row>
    <row r="40586" spans="4:4" ht="15" customHeight="1" x14ac:dyDescent="0.25">
      <c r="D40586" s="56"/>
    </row>
    <row r="40587" spans="4:4" ht="15" customHeight="1" x14ac:dyDescent="0.25">
      <c r="D40587" s="56"/>
    </row>
    <row r="40588" spans="4:4" ht="15" customHeight="1" x14ac:dyDescent="0.25">
      <c r="D40588" s="56"/>
    </row>
    <row r="40589" spans="4:4" ht="15" customHeight="1" x14ac:dyDescent="0.25">
      <c r="D40589" s="56"/>
    </row>
    <row r="40590" spans="4:4" ht="15" customHeight="1" x14ac:dyDescent="0.25">
      <c r="D40590" s="56"/>
    </row>
    <row r="40591" spans="4:4" ht="15" customHeight="1" x14ac:dyDescent="0.25">
      <c r="D40591" s="56"/>
    </row>
    <row r="40592" spans="4:4" ht="15" customHeight="1" x14ac:dyDescent="0.25">
      <c r="D40592" s="56"/>
    </row>
    <row r="40593" spans="4:4" ht="15" customHeight="1" x14ac:dyDescent="0.25">
      <c r="D40593" s="56"/>
    </row>
    <row r="40594" spans="4:4" ht="15" customHeight="1" x14ac:dyDescent="0.25">
      <c r="D40594" s="56"/>
    </row>
    <row r="40595" spans="4:4" ht="15" customHeight="1" x14ac:dyDescent="0.25">
      <c r="D40595" s="56"/>
    </row>
    <row r="40596" spans="4:4" ht="15" customHeight="1" x14ac:dyDescent="0.25">
      <c r="D40596" s="56"/>
    </row>
    <row r="40597" spans="4:4" ht="15" customHeight="1" x14ac:dyDescent="0.25">
      <c r="D40597" s="56"/>
    </row>
    <row r="40598" spans="4:4" ht="15" customHeight="1" x14ac:dyDescent="0.25">
      <c r="D40598" s="56"/>
    </row>
    <row r="40599" spans="4:4" ht="15" customHeight="1" x14ac:dyDescent="0.25">
      <c r="D40599" s="56"/>
    </row>
    <row r="40600" spans="4:4" ht="15" customHeight="1" x14ac:dyDescent="0.25">
      <c r="D40600" s="56"/>
    </row>
    <row r="40601" spans="4:4" ht="15" customHeight="1" x14ac:dyDescent="0.25">
      <c r="D40601" s="56"/>
    </row>
    <row r="40602" spans="4:4" ht="15" customHeight="1" x14ac:dyDescent="0.25">
      <c r="D40602" s="56"/>
    </row>
    <row r="40603" spans="4:4" ht="15" customHeight="1" x14ac:dyDescent="0.25">
      <c r="D40603" s="56"/>
    </row>
    <row r="40604" spans="4:4" ht="15" customHeight="1" x14ac:dyDescent="0.25">
      <c r="D40604" s="56"/>
    </row>
    <row r="40605" spans="4:4" ht="15" customHeight="1" x14ac:dyDescent="0.25">
      <c r="D40605" s="56"/>
    </row>
    <row r="40606" spans="4:4" ht="15" customHeight="1" x14ac:dyDescent="0.25">
      <c r="D40606" s="56"/>
    </row>
    <row r="40607" spans="4:4" ht="15" customHeight="1" x14ac:dyDescent="0.25">
      <c r="D40607" s="56"/>
    </row>
    <row r="40608" spans="4:4" ht="15" customHeight="1" x14ac:dyDescent="0.25">
      <c r="D40608" s="56"/>
    </row>
    <row r="40609" spans="4:4" ht="15" customHeight="1" x14ac:dyDescent="0.25">
      <c r="D40609" s="56"/>
    </row>
    <row r="40610" spans="4:4" ht="15" customHeight="1" x14ac:dyDescent="0.25">
      <c r="D40610" s="56"/>
    </row>
    <row r="40611" spans="4:4" ht="15" customHeight="1" x14ac:dyDescent="0.25">
      <c r="D40611" s="56"/>
    </row>
    <row r="40612" spans="4:4" ht="15" customHeight="1" x14ac:dyDescent="0.25">
      <c r="D40612" s="56"/>
    </row>
    <row r="40613" spans="4:4" ht="15" customHeight="1" x14ac:dyDescent="0.25">
      <c r="D40613" s="56"/>
    </row>
    <row r="40614" spans="4:4" ht="15" customHeight="1" x14ac:dyDescent="0.25">
      <c r="D40614" s="56"/>
    </row>
    <row r="40615" spans="4:4" ht="15" customHeight="1" x14ac:dyDescent="0.25">
      <c r="D40615" s="56"/>
    </row>
    <row r="40616" spans="4:4" ht="15" customHeight="1" x14ac:dyDescent="0.25">
      <c r="D40616" s="56"/>
    </row>
    <row r="40617" spans="4:4" ht="15" customHeight="1" x14ac:dyDescent="0.25">
      <c r="D40617" s="56"/>
    </row>
    <row r="40618" spans="4:4" ht="15" customHeight="1" x14ac:dyDescent="0.25">
      <c r="D40618" s="56"/>
    </row>
    <row r="40619" spans="4:4" ht="15" customHeight="1" x14ac:dyDescent="0.25">
      <c r="D40619" s="56"/>
    </row>
    <row r="40620" spans="4:4" ht="15" customHeight="1" x14ac:dyDescent="0.25">
      <c r="D40620" s="56"/>
    </row>
    <row r="40621" spans="4:4" ht="15" customHeight="1" x14ac:dyDescent="0.25">
      <c r="D40621" s="56"/>
    </row>
    <row r="40622" spans="4:4" ht="15" customHeight="1" x14ac:dyDescent="0.25">
      <c r="D40622" s="56"/>
    </row>
    <row r="40623" spans="4:4" ht="15" customHeight="1" x14ac:dyDescent="0.25">
      <c r="D40623" s="56"/>
    </row>
    <row r="40624" spans="4:4" ht="15" customHeight="1" x14ac:dyDescent="0.25">
      <c r="D40624" s="56"/>
    </row>
    <row r="40625" spans="4:4" ht="15" customHeight="1" x14ac:dyDescent="0.25">
      <c r="D40625" s="56"/>
    </row>
    <row r="40626" spans="4:4" ht="15" customHeight="1" x14ac:dyDescent="0.25">
      <c r="D40626" s="56"/>
    </row>
    <row r="40627" spans="4:4" ht="15" customHeight="1" x14ac:dyDescent="0.25">
      <c r="D40627" s="56"/>
    </row>
    <row r="40628" spans="4:4" ht="15" customHeight="1" x14ac:dyDescent="0.25">
      <c r="D40628" s="56"/>
    </row>
    <row r="40629" spans="4:4" ht="15" customHeight="1" x14ac:dyDescent="0.25">
      <c r="D40629" s="56"/>
    </row>
    <row r="40630" spans="4:4" ht="15" customHeight="1" x14ac:dyDescent="0.25">
      <c r="D40630" s="56"/>
    </row>
    <row r="40631" spans="4:4" ht="15" customHeight="1" x14ac:dyDescent="0.25">
      <c r="D40631" s="56"/>
    </row>
    <row r="40632" spans="4:4" ht="15" customHeight="1" x14ac:dyDescent="0.25">
      <c r="D40632" s="56"/>
    </row>
    <row r="40633" spans="4:4" ht="15" customHeight="1" x14ac:dyDescent="0.25">
      <c r="D40633" s="56"/>
    </row>
    <row r="40634" spans="4:4" ht="15" customHeight="1" x14ac:dyDescent="0.25">
      <c r="D40634" s="56"/>
    </row>
    <row r="40635" spans="4:4" ht="15" customHeight="1" x14ac:dyDescent="0.25">
      <c r="D40635" s="56"/>
    </row>
    <row r="40636" spans="4:4" ht="15" customHeight="1" x14ac:dyDescent="0.25">
      <c r="D40636" s="56"/>
    </row>
    <row r="40637" spans="4:4" ht="15" customHeight="1" x14ac:dyDescent="0.25">
      <c r="D40637" s="56"/>
    </row>
    <row r="40638" spans="4:4" ht="15" customHeight="1" x14ac:dyDescent="0.25">
      <c r="D40638" s="56"/>
    </row>
    <row r="40639" spans="4:4" ht="15" customHeight="1" x14ac:dyDescent="0.25">
      <c r="D40639" s="56"/>
    </row>
    <row r="40640" spans="4:4" ht="15" customHeight="1" x14ac:dyDescent="0.25">
      <c r="D40640" s="56"/>
    </row>
    <row r="40641" spans="4:4" ht="15" customHeight="1" x14ac:dyDescent="0.25">
      <c r="D40641" s="56"/>
    </row>
    <row r="40642" spans="4:4" ht="15" customHeight="1" x14ac:dyDescent="0.25">
      <c r="D40642" s="56"/>
    </row>
    <row r="40643" spans="4:4" ht="15" customHeight="1" x14ac:dyDescent="0.25">
      <c r="D40643" s="56"/>
    </row>
    <row r="40644" spans="4:4" ht="15" customHeight="1" x14ac:dyDescent="0.25">
      <c r="D40644" s="56"/>
    </row>
    <row r="40645" spans="4:4" ht="15" customHeight="1" x14ac:dyDescent="0.25">
      <c r="D40645" s="56"/>
    </row>
    <row r="40646" spans="4:4" ht="15" customHeight="1" x14ac:dyDescent="0.25">
      <c r="D40646" s="56"/>
    </row>
    <row r="40647" spans="4:4" ht="15" customHeight="1" x14ac:dyDescent="0.25">
      <c r="D40647" s="56"/>
    </row>
    <row r="40648" spans="4:4" ht="15" customHeight="1" x14ac:dyDescent="0.25">
      <c r="D40648" s="56"/>
    </row>
    <row r="40649" spans="4:4" ht="15" customHeight="1" x14ac:dyDescent="0.25">
      <c r="D40649" s="56"/>
    </row>
    <row r="40650" spans="4:4" ht="15" customHeight="1" x14ac:dyDescent="0.25">
      <c r="D40650" s="56"/>
    </row>
    <row r="40651" spans="4:4" ht="15" customHeight="1" x14ac:dyDescent="0.25">
      <c r="D40651" s="56"/>
    </row>
    <row r="40652" spans="4:4" ht="15" customHeight="1" x14ac:dyDescent="0.25">
      <c r="D40652" s="56"/>
    </row>
    <row r="40653" spans="4:4" ht="15" customHeight="1" x14ac:dyDescent="0.25">
      <c r="D40653" s="56"/>
    </row>
    <row r="40654" spans="4:4" ht="15" customHeight="1" x14ac:dyDescent="0.25">
      <c r="D40654" s="56"/>
    </row>
    <row r="40655" spans="4:4" ht="15" customHeight="1" x14ac:dyDescent="0.25">
      <c r="D40655" s="56"/>
    </row>
    <row r="40656" spans="4:4" ht="15" customHeight="1" x14ac:dyDescent="0.25">
      <c r="D40656" s="56"/>
    </row>
    <row r="40657" spans="4:4" ht="15" customHeight="1" x14ac:dyDescent="0.25">
      <c r="D40657" s="56"/>
    </row>
    <row r="44606" spans="4:4" ht="15" customHeight="1" x14ac:dyDescent="0.25">
      <c r="D44606" s="56"/>
    </row>
    <row r="44607" spans="4:4" ht="15" customHeight="1" x14ac:dyDescent="0.25">
      <c r="D44607" s="56"/>
    </row>
    <row r="44608" spans="4:4" ht="15" customHeight="1" x14ac:dyDescent="0.25">
      <c r="D44608" s="56"/>
    </row>
    <row r="44609" spans="4:4" ht="15" customHeight="1" x14ac:dyDescent="0.25">
      <c r="D44609" s="56"/>
    </row>
    <row r="44610" spans="4:4" ht="15" customHeight="1" x14ac:dyDescent="0.25">
      <c r="D44610" s="56"/>
    </row>
    <row r="44611" spans="4:4" ht="15" customHeight="1" x14ac:dyDescent="0.25">
      <c r="D44611" s="56"/>
    </row>
    <row r="44612" spans="4:4" ht="15" customHeight="1" x14ac:dyDescent="0.25">
      <c r="D44612" s="56"/>
    </row>
    <row r="44613" spans="4:4" ht="15" customHeight="1" x14ac:dyDescent="0.25">
      <c r="D44613" s="56"/>
    </row>
    <row r="44614" spans="4:4" ht="15" customHeight="1" x14ac:dyDescent="0.25">
      <c r="D44614" s="56"/>
    </row>
    <row r="44615" spans="4:4" ht="15" customHeight="1" x14ac:dyDescent="0.25">
      <c r="D44615" s="56"/>
    </row>
    <row r="44616" spans="4:4" ht="15" customHeight="1" x14ac:dyDescent="0.25">
      <c r="D44616" s="56"/>
    </row>
    <row r="44617" spans="4:4" ht="15" customHeight="1" x14ac:dyDescent="0.25">
      <c r="D44617" s="56"/>
    </row>
    <row r="44618" spans="4:4" ht="15" customHeight="1" x14ac:dyDescent="0.25">
      <c r="D44618" s="56"/>
    </row>
    <row r="44619" spans="4:4" ht="15" customHeight="1" x14ac:dyDescent="0.25">
      <c r="D44619" s="56"/>
    </row>
    <row r="44620" spans="4:4" ht="15" customHeight="1" x14ac:dyDescent="0.25">
      <c r="D44620" s="56"/>
    </row>
    <row r="44621" spans="4:4" ht="15" customHeight="1" x14ac:dyDescent="0.25">
      <c r="D44621" s="56"/>
    </row>
    <row r="44622" spans="4:4" ht="15" customHeight="1" x14ac:dyDescent="0.25">
      <c r="D44622" s="56"/>
    </row>
    <row r="44623" spans="4:4" ht="15" customHeight="1" x14ac:dyDescent="0.25">
      <c r="D44623" s="56"/>
    </row>
    <row r="44624" spans="4:4" ht="15" customHeight="1" x14ac:dyDescent="0.25">
      <c r="D44624" s="56"/>
    </row>
    <row r="44625" spans="4:4" ht="15" customHeight="1" x14ac:dyDescent="0.25">
      <c r="D44625" s="56"/>
    </row>
    <row r="44626" spans="4:4" ht="15" customHeight="1" x14ac:dyDescent="0.25">
      <c r="D44626" s="56"/>
    </row>
    <row r="44627" spans="4:4" ht="15" customHeight="1" x14ac:dyDescent="0.25">
      <c r="D44627" s="56"/>
    </row>
    <row r="44628" spans="4:4" ht="15" customHeight="1" x14ac:dyDescent="0.25">
      <c r="D44628" s="56"/>
    </row>
    <row r="44629" spans="4:4" ht="15" customHeight="1" x14ac:dyDescent="0.25">
      <c r="D44629" s="56"/>
    </row>
    <row r="44630" spans="4:4" ht="15" customHeight="1" x14ac:dyDescent="0.25">
      <c r="D44630" s="56"/>
    </row>
    <row r="44631" spans="4:4" ht="15" customHeight="1" x14ac:dyDescent="0.25">
      <c r="D44631" s="56"/>
    </row>
    <row r="44632" spans="4:4" ht="15" customHeight="1" x14ac:dyDescent="0.25">
      <c r="D44632" s="56"/>
    </row>
    <row r="44633" spans="4:4" ht="15" customHeight="1" x14ac:dyDescent="0.25">
      <c r="D44633" s="56"/>
    </row>
    <row r="44634" spans="4:4" ht="15" customHeight="1" x14ac:dyDescent="0.25">
      <c r="D44634" s="56"/>
    </row>
    <row r="44635" spans="4:4" ht="15" customHeight="1" x14ac:dyDescent="0.25">
      <c r="D44635" s="56"/>
    </row>
    <row r="44636" spans="4:4" ht="15" customHeight="1" x14ac:dyDescent="0.25">
      <c r="D44636" s="56"/>
    </row>
    <row r="44637" spans="4:4" ht="15" customHeight="1" x14ac:dyDescent="0.25">
      <c r="D44637" s="56"/>
    </row>
    <row r="44638" spans="4:4" ht="15" customHeight="1" x14ac:dyDescent="0.25">
      <c r="D44638" s="56"/>
    </row>
    <row r="44639" spans="4:4" ht="15" customHeight="1" x14ac:dyDescent="0.25">
      <c r="D44639" s="56"/>
    </row>
    <row r="44640" spans="4:4" ht="15" customHeight="1" x14ac:dyDescent="0.25">
      <c r="D44640" s="56"/>
    </row>
    <row r="44641" spans="4:4" ht="15" customHeight="1" x14ac:dyDescent="0.25">
      <c r="D44641" s="56"/>
    </row>
    <row r="44642" spans="4:4" ht="15" customHeight="1" x14ac:dyDescent="0.25">
      <c r="D44642" s="56"/>
    </row>
    <row r="44643" spans="4:4" ht="15" customHeight="1" x14ac:dyDescent="0.25">
      <c r="D44643" s="56"/>
    </row>
    <row r="44644" spans="4:4" ht="15" customHeight="1" x14ac:dyDescent="0.25">
      <c r="D44644" s="56"/>
    </row>
    <row r="44645" spans="4:4" ht="15" customHeight="1" x14ac:dyDescent="0.25">
      <c r="D44645" s="56"/>
    </row>
    <row r="44646" spans="4:4" ht="15" customHeight="1" x14ac:dyDescent="0.25">
      <c r="D44646" s="56"/>
    </row>
    <row r="44647" spans="4:4" ht="15" customHeight="1" x14ac:dyDescent="0.25">
      <c r="D44647" s="56"/>
    </row>
    <row r="44648" spans="4:4" ht="15" customHeight="1" x14ac:dyDescent="0.25">
      <c r="D44648" s="56"/>
    </row>
    <row r="44649" spans="4:4" ht="15" customHeight="1" x14ac:dyDescent="0.25">
      <c r="D44649" s="56"/>
    </row>
    <row r="44650" spans="4:4" ht="15" customHeight="1" x14ac:dyDescent="0.25">
      <c r="D44650" s="56"/>
    </row>
    <row r="44651" spans="4:4" ht="15" customHeight="1" x14ac:dyDescent="0.25">
      <c r="D44651" s="56"/>
    </row>
    <row r="44652" spans="4:4" ht="15" customHeight="1" x14ac:dyDescent="0.25">
      <c r="D44652" s="56"/>
    </row>
    <row r="44653" spans="4:4" ht="15" customHeight="1" x14ac:dyDescent="0.25">
      <c r="D44653" s="56"/>
    </row>
    <row r="44654" spans="4:4" ht="15" customHeight="1" x14ac:dyDescent="0.25">
      <c r="D44654" s="56"/>
    </row>
    <row r="44655" spans="4:4" ht="15" customHeight="1" x14ac:dyDescent="0.25">
      <c r="D44655" s="56"/>
    </row>
    <row r="44656" spans="4:4" ht="15" customHeight="1" x14ac:dyDescent="0.25">
      <c r="D44656" s="56"/>
    </row>
    <row r="44657" spans="4:4" ht="15" customHeight="1" x14ac:dyDescent="0.25">
      <c r="D44657" s="56"/>
    </row>
    <row r="44658" spans="4:4" ht="15" customHeight="1" x14ac:dyDescent="0.25">
      <c r="D44658" s="56"/>
    </row>
    <row r="44659" spans="4:4" ht="15" customHeight="1" x14ac:dyDescent="0.25">
      <c r="D44659" s="56"/>
    </row>
    <row r="44660" spans="4:4" ht="15" customHeight="1" x14ac:dyDescent="0.25">
      <c r="D44660" s="56"/>
    </row>
    <row r="44661" spans="4:4" ht="15" customHeight="1" x14ac:dyDescent="0.25">
      <c r="D44661" s="56"/>
    </row>
    <row r="44662" spans="4:4" ht="15" customHeight="1" x14ac:dyDescent="0.25">
      <c r="D44662" s="56"/>
    </row>
    <row r="44663" spans="4:4" ht="15" customHeight="1" x14ac:dyDescent="0.25">
      <c r="D44663" s="56"/>
    </row>
    <row r="44664" spans="4:4" ht="15" customHeight="1" x14ac:dyDescent="0.25">
      <c r="D44664" s="56"/>
    </row>
    <row r="44665" spans="4:4" ht="15" customHeight="1" x14ac:dyDescent="0.25">
      <c r="D44665" s="56"/>
    </row>
    <row r="44666" spans="4:4" ht="15" customHeight="1" x14ac:dyDescent="0.25">
      <c r="D44666" s="56"/>
    </row>
    <row r="44667" spans="4:4" ht="15" customHeight="1" x14ac:dyDescent="0.25">
      <c r="D44667" s="56"/>
    </row>
    <row r="44668" spans="4:4" ht="15" customHeight="1" x14ac:dyDescent="0.25">
      <c r="D44668" s="56"/>
    </row>
    <row r="44669" spans="4:4" ht="15" customHeight="1" x14ac:dyDescent="0.25">
      <c r="D44669" s="56"/>
    </row>
    <row r="44670" spans="4:4" ht="15" customHeight="1" x14ac:dyDescent="0.25">
      <c r="D44670" s="56"/>
    </row>
    <row r="44671" spans="4:4" ht="15" customHeight="1" x14ac:dyDescent="0.25">
      <c r="D44671" s="56"/>
    </row>
    <row r="44672" spans="4:4" ht="15" customHeight="1" x14ac:dyDescent="0.25">
      <c r="D44672" s="56"/>
    </row>
    <row r="44673" spans="4:4" ht="15" customHeight="1" x14ac:dyDescent="0.25">
      <c r="D44673" s="56"/>
    </row>
    <row r="44674" spans="4:4" ht="15" customHeight="1" x14ac:dyDescent="0.25">
      <c r="D44674" s="56"/>
    </row>
    <row r="44675" spans="4:4" ht="15" customHeight="1" x14ac:dyDescent="0.25">
      <c r="D44675" s="56"/>
    </row>
    <row r="44676" spans="4:4" ht="15" customHeight="1" x14ac:dyDescent="0.25">
      <c r="D44676" s="56"/>
    </row>
    <row r="44677" spans="4:4" ht="15" customHeight="1" x14ac:dyDescent="0.25">
      <c r="D44677" s="56"/>
    </row>
    <row r="44678" spans="4:4" ht="15" customHeight="1" x14ac:dyDescent="0.25">
      <c r="D44678" s="56"/>
    </row>
    <row r="44679" spans="4:4" ht="15" customHeight="1" x14ac:dyDescent="0.25">
      <c r="D44679" s="56"/>
    </row>
    <row r="44680" spans="4:4" ht="15" customHeight="1" x14ac:dyDescent="0.25">
      <c r="D44680" s="56"/>
    </row>
    <row r="44681" spans="4:4" ht="15" customHeight="1" x14ac:dyDescent="0.25">
      <c r="D44681" s="56"/>
    </row>
    <row r="44682" spans="4:4" ht="15" customHeight="1" x14ac:dyDescent="0.25">
      <c r="D44682" s="56"/>
    </row>
    <row r="44683" spans="4:4" ht="15" customHeight="1" x14ac:dyDescent="0.25">
      <c r="D44683" s="56"/>
    </row>
    <row r="44684" spans="4:4" ht="15" customHeight="1" x14ac:dyDescent="0.25">
      <c r="D44684" s="56"/>
    </row>
    <row r="44685" spans="4:4" ht="15" customHeight="1" x14ac:dyDescent="0.25">
      <c r="D44685" s="56"/>
    </row>
    <row r="44686" spans="4:4" ht="15" customHeight="1" x14ac:dyDescent="0.25">
      <c r="D44686" s="56"/>
    </row>
    <row r="44687" spans="4:4" ht="15" customHeight="1" x14ac:dyDescent="0.25">
      <c r="D44687" s="56"/>
    </row>
    <row r="44688" spans="4:4" ht="15" customHeight="1" x14ac:dyDescent="0.25">
      <c r="D44688" s="56"/>
    </row>
    <row r="44689" spans="4:4" ht="15" customHeight="1" x14ac:dyDescent="0.25">
      <c r="D44689" s="5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
  <sheetViews>
    <sheetView zoomScale="120" zoomScaleNormal="120" workbookViewId="0">
      <selection activeCell="C3" sqref="C3"/>
    </sheetView>
  </sheetViews>
  <sheetFormatPr defaultColWidth="6.59765625" defaultRowHeight="15" customHeight="1" x14ac:dyDescent="0.25"/>
  <cols>
    <col min="1" max="1" width="30.59765625" style="58" customWidth="1"/>
    <col min="2" max="2" width="6.59765625" style="75" customWidth="1"/>
    <col min="3" max="14" width="9.59765625" style="58" customWidth="1"/>
    <col min="15" max="16384" width="6.59765625" style="58"/>
  </cols>
  <sheetData>
    <row r="1" spans="1:16" s="53" customFormat="1" ht="15" customHeight="1" x14ac:dyDescent="0.25">
      <c r="A1" s="206" t="s">
        <v>288</v>
      </c>
      <c r="B1" s="206" t="s">
        <v>20</v>
      </c>
      <c r="C1" s="206" t="str">
        <f>Results!C2</f>
        <v>Test Group</v>
      </c>
      <c r="D1" s="206"/>
      <c r="E1" s="206"/>
      <c r="F1" s="206"/>
      <c r="G1" s="206"/>
      <c r="H1" s="206"/>
      <c r="I1" s="206"/>
      <c r="J1" s="206"/>
      <c r="K1" s="206"/>
      <c r="L1" s="206"/>
      <c r="M1" s="221"/>
      <c r="N1" s="221"/>
    </row>
    <row r="2" spans="1:16" ht="15" customHeight="1" x14ac:dyDescent="0.25">
      <c r="A2" s="206"/>
      <c r="B2" s="206"/>
      <c r="C2" s="68" t="s">
        <v>268</v>
      </c>
      <c r="D2" s="68" t="s">
        <v>269</v>
      </c>
      <c r="E2" s="68" t="s">
        <v>270</v>
      </c>
      <c r="F2" s="68" t="s">
        <v>271</v>
      </c>
      <c r="G2" s="68" t="s">
        <v>272</v>
      </c>
      <c r="H2" s="68" t="s">
        <v>273</v>
      </c>
      <c r="I2" s="68" t="s">
        <v>274</v>
      </c>
      <c r="J2" s="68" t="s">
        <v>275</v>
      </c>
      <c r="K2" s="68" t="s">
        <v>276</v>
      </c>
      <c r="L2" s="68" t="s">
        <v>277</v>
      </c>
      <c r="M2" s="104" t="s">
        <v>11131</v>
      </c>
      <c r="N2" s="104" t="s">
        <v>11132</v>
      </c>
      <c r="O2" s="68" t="s">
        <v>130</v>
      </c>
      <c r="P2" s="68" t="s">
        <v>131</v>
      </c>
    </row>
    <row r="3" spans="1:16" ht="15" customHeight="1" x14ac:dyDescent="0.25">
      <c r="A3" s="72" t="str">
        <f>'miRNA Table'!C3</f>
        <v>hsa-let-7a-5p</v>
      </c>
      <c r="B3" s="18" t="s">
        <v>9</v>
      </c>
      <c r="C3" s="90">
        <v>29.89</v>
      </c>
      <c r="D3" s="90">
        <v>29.56</v>
      </c>
      <c r="E3" s="90">
        <v>29.6</v>
      </c>
      <c r="F3" s="91"/>
      <c r="G3" s="91"/>
      <c r="H3" s="91"/>
      <c r="I3" s="91"/>
      <c r="J3" s="91"/>
      <c r="K3" s="91"/>
      <c r="L3" s="91"/>
      <c r="M3" s="91"/>
      <c r="N3" s="91"/>
      <c r="O3" s="80">
        <f>IF(ISERROR(AVERAGE(Calculations!C4:N4)),"",AVERAGE(Calculations!C4:N4))</f>
        <v>29.683333333333337</v>
      </c>
      <c r="P3" s="80">
        <f>IF(ISERROR(STDEV(Calculations!C4:N4)),"",IF(COUNT(Calculations!C4:N4)&lt;3,"N/A",STDEV(Calculations!C4:N4)))</f>
        <v>0.18009256878986843</v>
      </c>
    </row>
    <row r="4" spans="1:16" ht="15" customHeight="1" x14ac:dyDescent="0.25">
      <c r="A4" s="72" t="str">
        <f>'miRNA Table'!C4</f>
        <v>hsa-miR-133b</v>
      </c>
      <c r="B4" s="18" t="s">
        <v>10</v>
      </c>
      <c r="C4" s="90">
        <v>31.15</v>
      </c>
      <c r="D4" s="90">
        <v>31.27</v>
      </c>
      <c r="E4" s="90">
        <v>30.75</v>
      </c>
      <c r="F4" s="91"/>
      <c r="G4" s="91"/>
      <c r="H4" s="91"/>
      <c r="I4" s="91"/>
      <c r="J4" s="91"/>
      <c r="K4" s="91"/>
      <c r="L4" s="91"/>
      <c r="M4" s="91"/>
      <c r="N4" s="91"/>
      <c r="O4" s="80">
        <f>IF(ISERROR(AVERAGE(Calculations!C5:N5)),"",AVERAGE(Calculations!C5:N5))</f>
        <v>31.056666666666668</v>
      </c>
      <c r="P4" s="80">
        <f>IF(ISERROR(STDEV(Calculations!C5:N5)),"",IF(COUNT(Calculations!C5:N5)&lt;3,"N/A",STDEV(Calculations!C5:N5)))</f>
        <v>0.27227437142216143</v>
      </c>
    </row>
    <row r="5" spans="1:16" ht="15" customHeight="1" x14ac:dyDescent="0.25">
      <c r="A5" s="72" t="str">
        <f>'miRNA Table'!C5</f>
        <v>hsa-miR-122-5p</v>
      </c>
      <c r="B5" s="18" t="s">
        <v>11</v>
      </c>
      <c r="C5" s="90">
        <v>31.57</v>
      </c>
      <c r="D5" s="90">
        <v>31.24</v>
      </c>
      <c r="E5" s="90">
        <v>31.54</v>
      </c>
      <c r="F5" s="91"/>
      <c r="G5" s="91"/>
      <c r="H5" s="91"/>
      <c r="I5" s="91"/>
      <c r="J5" s="91"/>
      <c r="K5" s="91"/>
      <c r="L5" s="91"/>
      <c r="M5" s="91"/>
      <c r="N5" s="91"/>
      <c r="O5" s="80">
        <f>IF(ISERROR(AVERAGE(Calculations!C6:N6)),"",AVERAGE(Calculations!C6:N6))</f>
        <v>31.45</v>
      </c>
      <c r="P5" s="80">
        <f>IF(ISERROR(STDEV(Calculations!C6:N6)),"",IF(COUNT(Calculations!C6:N6)&lt;3,"N/A",STDEV(Calculations!C6:N6)))</f>
        <v>0.18248287590894738</v>
      </c>
    </row>
    <row r="6" spans="1:16" ht="15" customHeight="1" x14ac:dyDescent="0.25">
      <c r="A6" s="72" t="str">
        <f>'miRNA Table'!C6</f>
        <v>hsa-miR-20b-5p</v>
      </c>
      <c r="B6" s="18" t="s">
        <v>35</v>
      </c>
      <c r="C6" s="90">
        <v>31.3</v>
      </c>
      <c r="D6" s="90">
        <v>32.24</v>
      </c>
      <c r="E6" s="90">
        <v>32.799999999999997</v>
      </c>
      <c r="F6" s="91"/>
      <c r="G6" s="91"/>
      <c r="H6" s="91"/>
      <c r="I6" s="91"/>
      <c r="J6" s="91"/>
      <c r="K6" s="91"/>
      <c r="L6" s="91"/>
      <c r="M6" s="91"/>
      <c r="N6" s="91"/>
      <c r="O6" s="80">
        <f>IF(ISERROR(AVERAGE(Calculations!C7:N7)),"",AVERAGE(Calculations!C7:N7))</f>
        <v>32.113333333333337</v>
      </c>
      <c r="P6" s="80">
        <f>IF(ISERROR(STDEV(Calculations!C7:N7)),"",IF(COUNT(Calculations!C7:N7)&lt;3,"N/A",STDEV(Calculations!C7:N7)))</f>
        <v>0.75797977105812731</v>
      </c>
    </row>
    <row r="7" spans="1:16" ht="15" customHeight="1" x14ac:dyDescent="0.25">
      <c r="A7" s="72" t="str">
        <f>'miRNA Table'!C7</f>
        <v>hsa-miR-335-5p</v>
      </c>
      <c r="B7" s="18" t="s">
        <v>36</v>
      </c>
      <c r="C7" s="90" t="s">
        <v>132</v>
      </c>
      <c r="D7" s="90" t="s">
        <v>132</v>
      </c>
      <c r="E7" s="90" t="s">
        <v>132</v>
      </c>
      <c r="F7" s="91"/>
      <c r="G7" s="91"/>
      <c r="H7" s="91"/>
      <c r="I7" s="91"/>
      <c r="J7" s="91"/>
      <c r="K7" s="91"/>
      <c r="L7" s="91"/>
      <c r="M7" s="91"/>
      <c r="N7" s="91"/>
      <c r="O7" s="80">
        <f>IF(ISERROR(AVERAGE(Calculations!C8:N8)),"",AVERAGE(Calculations!C8:N8))</f>
        <v>35</v>
      </c>
      <c r="P7" s="80">
        <f>IF(ISERROR(STDEV(Calculations!C8:N8)),"",IF(COUNT(Calculations!C8:N8)&lt;3,"N/A",STDEV(Calculations!C8:N8)))</f>
        <v>0</v>
      </c>
    </row>
    <row r="8" spans="1:16" ht="15" customHeight="1" x14ac:dyDescent="0.25">
      <c r="A8" s="72" t="str">
        <f>'miRNA Table'!C8</f>
        <v>hsa-miR-196a-5p</v>
      </c>
      <c r="B8" s="18" t="s">
        <v>37</v>
      </c>
      <c r="C8" s="90">
        <v>26.67</v>
      </c>
      <c r="D8" s="90">
        <v>26.27</v>
      </c>
      <c r="E8" s="90">
        <v>26.16</v>
      </c>
      <c r="F8" s="91"/>
      <c r="G8" s="91"/>
      <c r="H8" s="91"/>
      <c r="I8" s="91"/>
      <c r="J8" s="91"/>
      <c r="K8" s="91"/>
      <c r="L8" s="91"/>
      <c r="M8" s="91"/>
      <c r="N8" s="91"/>
      <c r="O8" s="80">
        <f>IF(ISERROR(AVERAGE(Calculations!C9:N9)),"",AVERAGE(Calculations!C9:N9))</f>
        <v>26.366666666666664</v>
      </c>
      <c r="P8" s="80">
        <f>IF(ISERROR(STDEV(Calculations!C9:N9)),"",IF(COUNT(Calculations!C9:N9)&lt;3,"N/A",STDEV(Calculations!C9:N9)))</f>
        <v>0.26839026311200981</v>
      </c>
    </row>
    <row r="9" spans="1:16" ht="15" customHeight="1" x14ac:dyDescent="0.25">
      <c r="A9" s="72" t="str">
        <f>'miRNA Table'!C9</f>
        <v>hsa-miR-125a-5p</v>
      </c>
      <c r="B9" s="18" t="s">
        <v>38</v>
      </c>
      <c r="C9" s="90">
        <v>37.28</v>
      </c>
      <c r="D9" s="90">
        <v>35.35</v>
      </c>
      <c r="E9" s="90">
        <v>35.369999999999997</v>
      </c>
      <c r="F9" s="91"/>
      <c r="G9" s="91"/>
      <c r="H9" s="91"/>
      <c r="I9" s="91"/>
      <c r="J9" s="91"/>
      <c r="K9" s="91"/>
      <c r="L9" s="91"/>
      <c r="M9" s="91"/>
      <c r="N9" s="91"/>
      <c r="O9" s="80">
        <f>IF(ISERROR(AVERAGE(Calculations!C10:N10)),"",AVERAGE(Calculations!C10:N10))</f>
        <v>35</v>
      </c>
      <c r="P9" s="80">
        <f>IF(ISERROR(STDEV(Calculations!C10:N10)),"",IF(COUNT(Calculations!C10:N10)&lt;3,"N/A",STDEV(Calculations!C10:N10)))</f>
        <v>0</v>
      </c>
    </row>
    <row r="10" spans="1:16" ht="15" customHeight="1" x14ac:dyDescent="0.25">
      <c r="A10" s="72" t="str">
        <f>'miRNA Table'!C10</f>
        <v>hsa-miR-142-5p</v>
      </c>
      <c r="B10" s="18" t="s">
        <v>39</v>
      </c>
      <c r="C10" s="90">
        <v>29.54</v>
      </c>
      <c r="D10" s="90">
        <v>29.45</v>
      </c>
      <c r="E10" s="90">
        <v>29.08</v>
      </c>
      <c r="F10" s="91"/>
      <c r="G10" s="91"/>
      <c r="H10" s="91"/>
      <c r="I10" s="91"/>
      <c r="J10" s="91"/>
      <c r="K10" s="91"/>
      <c r="L10" s="91"/>
      <c r="M10" s="91"/>
      <c r="N10" s="91"/>
      <c r="O10" s="80">
        <f>IF(ISERROR(AVERAGE(Calculations!C11:N11)),"",AVERAGE(Calculations!C11:N11))</f>
        <v>29.356666666666666</v>
      </c>
      <c r="P10" s="80">
        <f>IF(ISERROR(STDEV(Calculations!C11:N11)),"",IF(COUNT(Calculations!C11:N11)&lt;3,"N/A",STDEV(Calculations!C11:N11)))</f>
        <v>0.24378952670968781</v>
      </c>
    </row>
    <row r="11" spans="1:16" ht="15" customHeight="1" x14ac:dyDescent="0.25">
      <c r="A11" s="72" t="str">
        <f>'miRNA Table'!C11</f>
        <v>hsa-miR-96-5p</v>
      </c>
      <c r="B11" s="18" t="s">
        <v>40</v>
      </c>
      <c r="C11" s="90">
        <v>21.26</v>
      </c>
      <c r="D11" s="90">
        <v>21.29</v>
      </c>
      <c r="E11" s="90">
        <v>21.26</v>
      </c>
      <c r="F11" s="91"/>
      <c r="G11" s="91"/>
      <c r="H11" s="91"/>
      <c r="I11" s="91"/>
      <c r="J11" s="91"/>
      <c r="K11" s="91"/>
      <c r="L11" s="91"/>
      <c r="M11" s="91"/>
      <c r="N11" s="91"/>
      <c r="O11" s="80">
        <f>IF(ISERROR(AVERAGE(Calculations!C12:N12)),"",AVERAGE(Calculations!C12:N12))</f>
        <v>21.27</v>
      </c>
      <c r="P11" s="80">
        <f>IF(ISERROR(STDEV(Calculations!C12:N12)),"",IF(COUNT(Calculations!C12:N12)&lt;3,"N/A",STDEV(Calculations!C12:N12)))</f>
        <v>1.7320508075687378E-2</v>
      </c>
    </row>
    <row r="12" spans="1:16" ht="15" customHeight="1" x14ac:dyDescent="0.25">
      <c r="A12" s="72" t="str">
        <f>'miRNA Table'!C12</f>
        <v>hsa-miR-222-3p</v>
      </c>
      <c r="B12" s="18" t="s">
        <v>41</v>
      </c>
      <c r="C12" s="90">
        <v>16.77</v>
      </c>
      <c r="D12" s="90">
        <v>16.86</v>
      </c>
      <c r="E12" s="90">
        <v>16.77</v>
      </c>
      <c r="F12" s="91"/>
      <c r="G12" s="91"/>
      <c r="H12" s="91"/>
      <c r="I12" s="91"/>
      <c r="J12" s="91"/>
      <c r="K12" s="91"/>
      <c r="L12" s="91"/>
      <c r="M12" s="91"/>
      <c r="N12" s="91"/>
      <c r="O12" s="80">
        <f>IF(ISERROR(AVERAGE(Calculations!C13:N13)),"",AVERAGE(Calculations!C13:N13))</f>
        <v>16.799999999999997</v>
      </c>
      <c r="P12" s="80">
        <f>IF(ISERROR(STDEV(Calculations!C13:N13)),"",IF(COUNT(Calculations!C13:N13)&lt;3,"N/A",STDEV(Calculations!C13:N13)))</f>
        <v>5.1961524227066236E-2</v>
      </c>
    </row>
    <row r="13" spans="1:16" ht="15" customHeight="1" x14ac:dyDescent="0.25">
      <c r="A13" s="72" t="str">
        <f>'miRNA Table'!C13</f>
        <v>hsa-miR-148b-3p</v>
      </c>
      <c r="B13" s="18" t="s">
        <v>42</v>
      </c>
      <c r="C13" s="90">
        <v>33.49</v>
      </c>
      <c r="D13" s="90">
        <v>36.020000000000003</v>
      </c>
      <c r="E13" s="90">
        <v>33.520000000000003</v>
      </c>
      <c r="F13" s="91"/>
      <c r="G13" s="91"/>
      <c r="H13" s="91"/>
      <c r="I13" s="91"/>
      <c r="J13" s="91"/>
      <c r="K13" s="91"/>
      <c r="L13" s="91"/>
      <c r="M13" s="91"/>
      <c r="N13" s="91"/>
      <c r="O13" s="80">
        <f>IF(ISERROR(AVERAGE(Calculations!C14:N14)),"",AVERAGE(Calculations!C14:N14))</f>
        <v>34.003333333333337</v>
      </c>
      <c r="P13" s="80">
        <f>IF(ISERROR(STDEV(Calculations!C14:N14)),"",IF(COUNT(Calculations!C14:N14)&lt;3,"N/A",STDEV(Calculations!C14:N14)))</f>
        <v>0.86326898087058057</v>
      </c>
    </row>
    <row r="14" spans="1:16" ht="15" customHeight="1" x14ac:dyDescent="0.25">
      <c r="A14" s="72" t="str">
        <f>'miRNA Table'!C14</f>
        <v>hsa-miR-92a-3p</v>
      </c>
      <c r="B14" s="18" t="s">
        <v>43</v>
      </c>
      <c r="C14" s="90">
        <v>21</v>
      </c>
      <c r="D14" s="90">
        <v>20.94</v>
      </c>
      <c r="E14" s="90">
        <v>20.77</v>
      </c>
      <c r="F14" s="91"/>
      <c r="G14" s="91"/>
      <c r="H14" s="91"/>
      <c r="I14" s="91"/>
      <c r="J14" s="91"/>
      <c r="K14" s="91"/>
      <c r="L14" s="91"/>
      <c r="M14" s="91"/>
      <c r="N14" s="91"/>
      <c r="O14" s="80">
        <f>IF(ISERROR(AVERAGE(Calculations!C15:N15)),"",AVERAGE(Calculations!C15:N15))</f>
        <v>20.903333333333332</v>
      </c>
      <c r="P14" s="80">
        <f>IF(ISERROR(STDEV(Calculations!C15:N15)),"",IF(COUNT(Calculations!C15:N15)&lt;3,"N/A",STDEV(Calculations!C15:N15)))</f>
        <v>0.11930353445448898</v>
      </c>
    </row>
    <row r="15" spans="1:16" ht="15" customHeight="1" x14ac:dyDescent="0.25">
      <c r="A15" s="72" t="str">
        <f>'miRNA Table'!C15</f>
        <v>hsa-miR-184</v>
      </c>
      <c r="B15" s="18" t="s">
        <v>44</v>
      </c>
      <c r="C15" s="90">
        <v>35.17</v>
      </c>
      <c r="D15" s="90">
        <v>35.06</v>
      </c>
      <c r="E15" s="90">
        <v>34.44</v>
      </c>
      <c r="F15" s="91"/>
      <c r="G15" s="91"/>
      <c r="H15" s="91"/>
      <c r="I15" s="91"/>
      <c r="J15" s="91"/>
      <c r="K15" s="91"/>
      <c r="L15" s="91"/>
      <c r="M15" s="91"/>
      <c r="N15" s="91"/>
      <c r="O15" s="80">
        <f>IF(ISERROR(AVERAGE(Calculations!C16:N16)),"",AVERAGE(Calculations!C16:N16))</f>
        <v>34.813333333333333</v>
      </c>
      <c r="P15" s="80">
        <f>IF(ISERROR(STDEV(Calculations!C16:N16)),"",IF(COUNT(Calculations!C16:N16)&lt;3,"N/A",STDEV(Calculations!C16:N16)))</f>
        <v>0.32331615074619174</v>
      </c>
    </row>
    <row r="16" spans="1:16" ht="15" customHeight="1" x14ac:dyDescent="0.25">
      <c r="A16" s="72" t="str">
        <f>'miRNA Table'!C16</f>
        <v>hsa-miR-214-3p</v>
      </c>
      <c r="B16" s="18" t="s">
        <v>45</v>
      </c>
      <c r="C16" s="90">
        <v>33.1</v>
      </c>
      <c r="D16" s="90">
        <v>33.11</v>
      </c>
      <c r="E16" s="90">
        <v>33.130000000000003</v>
      </c>
      <c r="F16" s="91"/>
      <c r="G16" s="91"/>
      <c r="H16" s="91"/>
      <c r="I16" s="91"/>
      <c r="J16" s="91"/>
      <c r="K16" s="91"/>
      <c r="L16" s="91"/>
      <c r="M16" s="91"/>
      <c r="N16" s="91"/>
      <c r="O16" s="80">
        <f>IF(ISERROR(AVERAGE(Calculations!C17:N17)),"",AVERAGE(Calculations!C17:N17))</f>
        <v>33.113333333333337</v>
      </c>
      <c r="P16" s="80">
        <f>IF(ISERROR(STDEV(Calculations!C17:N17)),"",IF(COUNT(Calculations!C17:N17)&lt;3,"N/A",STDEV(Calculations!C17:N17)))</f>
        <v>1.5275252316520303E-2</v>
      </c>
    </row>
    <row r="17" spans="1:16" ht="15" customHeight="1" x14ac:dyDescent="0.25">
      <c r="A17" s="72" t="str">
        <f>'miRNA Table'!C17</f>
        <v>hsa-miR-15a-5p</v>
      </c>
      <c r="B17" s="18" t="s">
        <v>46</v>
      </c>
      <c r="C17" s="90">
        <v>25.02</v>
      </c>
      <c r="D17" s="90">
        <v>25</v>
      </c>
      <c r="E17" s="90">
        <v>24.89</v>
      </c>
      <c r="F17" s="91"/>
      <c r="G17" s="91"/>
      <c r="H17" s="91"/>
      <c r="I17" s="91"/>
      <c r="J17" s="91"/>
      <c r="K17" s="91"/>
      <c r="L17" s="91"/>
      <c r="M17" s="91"/>
      <c r="N17" s="91"/>
      <c r="O17" s="80">
        <f>IF(ISERROR(AVERAGE(Calculations!C18:N18)),"",AVERAGE(Calculations!C18:N18))</f>
        <v>24.97</v>
      </c>
      <c r="P17" s="80">
        <f>IF(ISERROR(STDEV(Calculations!C18:N18)),"",IF(COUNT(Calculations!C18:N18)&lt;3,"N/A",STDEV(Calculations!C18:N18)))</f>
        <v>6.9999999999999521E-2</v>
      </c>
    </row>
    <row r="18" spans="1:16" ht="15" customHeight="1" x14ac:dyDescent="0.25">
      <c r="A18" s="72" t="str">
        <f>'miRNA Table'!C18</f>
        <v>hsa-miR-378a-3p</v>
      </c>
      <c r="B18" s="18" t="s">
        <v>47</v>
      </c>
      <c r="C18" s="90" t="s">
        <v>132</v>
      </c>
      <c r="D18" s="90" t="s">
        <v>132</v>
      </c>
      <c r="E18" s="90">
        <v>36.380000000000003</v>
      </c>
      <c r="F18" s="91"/>
      <c r="G18" s="91"/>
      <c r="H18" s="91"/>
      <c r="I18" s="91"/>
      <c r="J18" s="91"/>
      <c r="K18" s="91"/>
      <c r="L18" s="91"/>
      <c r="M18" s="91"/>
      <c r="N18" s="91"/>
      <c r="O18" s="80">
        <f>IF(ISERROR(AVERAGE(Calculations!C19:N19)),"",AVERAGE(Calculations!C19:N19))</f>
        <v>35</v>
      </c>
      <c r="P18" s="80">
        <f>IF(ISERROR(STDEV(Calculations!C19:N19)),"",IF(COUNT(Calculations!C19:N19)&lt;3,"N/A",STDEV(Calculations!C19:N19)))</f>
        <v>0</v>
      </c>
    </row>
    <row r="19" spans="1:16" ht="15" customHeight="1" x14ac:dyDescent="0.25">
      <c r="A19" s="72" t="str">
        <f>'miRNA Table'!C19</f>
        <v>hsa-let-7b-5p</v>
      </c>
      <c r="B19" s="18" t="s">
        <v>48</v>
      </c>
      <c r="C19" s="90" t="s">
        <v>132</v>
      </c>
      <c r="D19" s="90" t="s">
        <v>132</v>
      </c>
      <c r="E19" s="90" t="s">
        <v>132</v>
      </c>
      <c r="F19" s="91"/>
      <c r="G19" s="91"/>
      <c r="H19" s="91"/>
      <c r="I19" s="91"/>
      <c r="J19" s="91"/>
      <c r="K19" s="91"/>
      <c r="L19" s="91"/>
      <c r="M19" s="91"/>
      <c r="N19" s="91"/>
      <c r="O19" s="80">
        <f>IF(ISERROR(AVERAGE(Calculations!C20:N20)),"",AVERAGE(Calculations!C20:N20))</f>
        <v>35</v>
      </c>
      <c r="P19" s="80">
        <f>IF(ISERROR(STDEV(Calculations!C20:N20)),"",IF(COUNT(Calculations!C20:N20)&lt;3,"N/A",STDEV(Calculations!C20:N20)))</f>
        <v>0</v>
      </c>
    </row>
    <row r="20" spans="1:16" ht="15" customHeight="1" x14ac:dyDescent="0.25">
      <c r="A20" s="72" t="str">
        <f>'miRNA Table'!C20</f>
        <v>hsa-miR-205-5p</v>
      </c>
      <c r="B20" s="18" t="s">
        <v>49</v>
      </c>
      <c r="C20" s="90" t="s">
        <v>132</v>
      </c>
      <c r="D20" s="90" t="s">
        <v>132</v>
      </c>
      <c r="E20" s="90">
        <v>35.93</v>
      </c>
      <c r="F20" s="91"/>
      <c r="G20" s="91"/>
      <c r="H20" s="91"/>
      <c r="I20" s="91"/>
      <c r="J20" s="91"/>
      <c r="K20" s="91"/>
      <c r="L20" s="91"/>
      <c r="M20" s="91"/>
      <c r="N20" s="91"/>
      <c r="O20" s="80">
        <f>IF(ISERROR(AVERAGE(Calculations!C21:N21)),"",AVERAGE(Calculations!C21:N21))</f>
        <v>35</v>
      </c>
      <c r="P20" s="80">
        <f>IF(ISERROR(STDEV(Calculations!C21:N21)),"",IF(COUNT(Calculations!C21:N21)&lt;3,"N/A",STDEV(Calculations!C21:N21)))</f>
        <v>0</v>
      </c>
    </row>
    <row r="21" spans="1:16" ht="15" customHeight="1" x14ac:dyDescent="0.25">
      <c r="A21" s="72" t="str">
        <f>'miRNA Table'!C21</f>
        <v>hsa-miR-181a-5p</v>
      </c>
      <c r="B21" s="18" t="s">
        <v>50</v>
      </c>
      <c r="C21" s="90" t="s">
        <v>132</v>
      </c>
      <c r="D21" s="90">
        <v>35.880000000000003</v>
      </c>
      <c r="E21" s="90">
        <v>37.31</v>
      </c>
      <c r="F21" s="91"/>
      <c r="G21" s="91"/>
      <c r="H21" s="91"/>
      <c r="I21" s="91"/>
      <c r="J21" s="91"/>
      <c r="K21" s="91"/>
      <c r="L21" s="91"/>
      <c r="M21" s="91"/>
      <c r="N21" s="91"/>
      <c r="O21" s="80">
        <f>IF(ISERROR(AVERAGE(Calculations!C22:N22)),"",AVERAGE(Calculations!C22:N22))</f>
        <v>35</v>
      </c>
      <c r="P21" s="80">
        <f>IF(ISERROR(STDEV(Calculations!C22:N22)),"",IF(COUNT(Calculations!C22:N22)&lt;3,"N/A",STDEV(Calculations!C22:N22)))</f>
        <v>0</v>
      </c>
    </row>
    <row r="22" spans="1:16" ht="15" customHeight="1" x14ac:dyDescent="0.25">
      <c r="A22" s="72" t="str">
        <f>'miRNA Table'!C22</f>
        <v>hsa-miR-130a-3p</v>
      </c>
      <c r="B22" s="18" t="s">
        <v>51</v>
      </c>
      <c r="C22" s="90">
        <v>31.74</v>
      </c>
      <c r="D22" s="90">
        <v>31.72</v>
      </c>
      <c r="E22" s="90">
        <v>32.22</v>
      </c>
      <c r="F22" s="91"/>
      <c r="G22" s="91"/>
      <c r="H22" s="91"/>
      <c r="I22" s="91"/>
      <c r="J22" s="91"/>
      <c r="K22" s="91"/>
      <c r="L22" s="91"/>
      <c r="M22" s="91"/>
      <c r="N22" s="91"/>
      <c r="O22" s="80">
        <f>IF(ISERROR(AVERAGE(Calculations!C23:N23)),"",AVERAGE(Calculations!C23:N23))</f>
        <v>31.893333333333331</v>
      </c>
      <c r="P22" s="80">
        <f>IF(ISERROR(STDEV(Calculations!C23:N23)),"",IF(COUNT(Calculations!C23:N23)&lt;3,"N/A",STDEV(Calculations!C23:N23)))</f>
        <v>0.28307831660749538</v>
      </c>
    </row>
    <row r="23" spans="1:16" ht="15" customHeight="1" x14ac:dyDescent="0.25">
      <c r="A23" s="72" t="str">
        <f>'miRNA Table'!C23</f>
        <v>hsa-miR-140-5p</v>
      </c>
      <c r="B23" s="18" t="s">
        <v>52</v>
      </c>
      <c r="C23" s="90">
        <v>35.93</v>
      </c>
      <c r="D23" s="90">
        <v>35.75</v>
      </c>
      <c r="E23" s="90">
        <v>34.06</v>
      </c>
      <c r="F23" s="91"/>
      <c r="G23" s="91"/>
      <c r="H23" s="91"/>
      <c r="I23" s="91"/>
      <c r="J23" s="91"/>
      <c r="K23" s="91"/>
      <c r="L23" s="91"/>
      <c r="M23" s="91"/>
      <c r="N23" s="91"/>
      <c r="O23" s="80">
        <f>IF(ISERROR(AVERAGE(Calculations!C24:N24)),"",AVERAGE(Calculations!C24:N24))</f>
        <v>34.686666666666667</v>
      </c>
      <c r="P23" s="80">
        <f>IF(ISERROR(STDEV(Calculations!C24:N24)),"",IF(COUNT(Calculations!C24:N24)&lt;3,"N/A",STDEV(Calculations!C24:N24)))</f>
        <v>0.54270925303824691</v>
      </c>
    </row>
    <row r="24" spans="1:16" ht="15" customHeight="1" x14ac:dyDescent="0.25">
      <c r="A24" s="72" t="str">
        <f>'miRNA Table'!C24</f>
        <v>hsa-miR-20a-5p</v>
      </c>
      <c r="B24" s="18" t="s">
        <v>53</v>
      </c>
      <c r="C24" s="90">
        <v>39.28</v>
      </c>
      <c r="D24" s="90">
        <v>35.81</v>
      </c>
      <c r="E24" s="90">
        <v>33.549999999999997</v>
      </c>
      <c r="F24" s="91"/>
      <c r="G24" s="91"/>
      <c r="H24" s="91"/>
      <c r="I24" s="91"/>
      <c r="J24" s="91"/>
      <c r="K24" s="91"/>
      <c r="L24" s="91"/>
      <c r="M24" s="91"/>
      <c r="N24" s="91"/>
      <c r="O24" s="80">
        <f>IF(ISERROR(AVERAGE(Calculations!C25:N25)),"",AVERAGE(Calculations!C25:N25))</f>
        <v>34.516666666666666</v>
      </c>
      <c r="P24" s="80">
        <f>IF(ISERROR(STDEV(Calculations!C25:N25)),"",IF(COUNT(Calculations!C25:N25)&lt;3,"N/A",STDEV(Calculations!C25:N25)))</f>
        <v>0.83715789032495902</v>
      </c>
    </row>
    <row r="25" spans="1:16" ht="15" customHeight="1" x14ac:dyDescent="0.25">
      <c r="A25" s="72" t="str">
        <f>'miRNA Table'!C25</f>
        <v>hsa-miR-146b-5p</v>
      </c>
      <c r="B25" s="18" t="s">
        <v>54</v>
      </c>
      <c r="C25" s="90">
        <v>39.700000000000003</v>
      </c>
      <c r="D25" s="90">
        <v>35.1</v>
      </c>
      <c r="E25" s="90">
        <v>34.4</v>
      </c>
      <c r="F25" s="91"/>
      <c r="G25" s="91"/>
      <c r="H25" s="91"/>
      <c r="I25" s="91"/>
      <c r="J25" s="91"/>
      <c r="K25" s="91"/>
      <c r="L25" s="91"/>
      <c r="M25" s="91"/>
      <c r="N25" s="91"/>
      <c r="O25" s="80">
        <f>IF(ISERROR(AVERAGE(Calculations!C26:N26)),"",AVERAGE(Calculations!C26:N26))</f>
        <v>34.800000000000004</v>
      </c>
      <c r="P25" s="80">
        <f>IF(ISERROR(STDEV(Calculations!C26:N26)),"",IF(COUNT(Calculations!C26:N26)&lt;3,"N/A",STDEV(Calculations!C26:N26)))</f>
        <v>0.34641016151377629</v>
      </c>
    </row>
    <row r="26" spans="1:16" ht="15" customHeight="1" x14ac:dyDescent="0.25">
      <c r="A26" s="72" t="str">
        <f>'miRNA Table'!C26</f>
        <v>hsa-miR-132-3p</v>
      </c>
      <c r="B26" s="18" t="s">
        <v>55</v>
      </c>
      <c r="C26" s="90">
        <v>34.03</v>
      </c>
      <c r="D26" s="90">
        <v>33.92</v>
      </c>
      <c r="E26" s="90">
        <v>32.64</v>
      </c>
      <c r="F26" s="91"/>
      <c r="G26" s="91"/>
      <c r="H26" s="91"/>
      <c r="I26" s="91"/>
      <c r="J26" s="91"/>
      <c r="K26" s="91"/>
      <c r="L26" s="91"/>
      <c r="M26" s="91"/>
      <c r="N26" s="91"/>
      <c r="O26" s="80">
        <f>IF(ISERROR(AVERAGE(Calculations!C27:N27)),"",AVERAGE(Calculations!C27:N27))</f>
        <v>33.53</v>
      </c>
      <c r="P26" s="80">
        <f>IF(ISERROR(STDEV(Calculations!C27:N27)),"",IF(COUNT(Calculations!C27:N27)&lt;3,"N/A",STDEV(Calculations!C27:N27)))</f>
        <v>0.77272245987806043</v>
      </c>
    </row>
    <row r="27" spans="1:16" ht="15" customHeight="1" x14ac:dyDescent="0.25">
      <c r="A27" s="72" t="str">
        <f>'miRNA Table'!C27</f>
        <v>hsa-miR-193b-3p</v>
      </c>
      <c r="B27" s="18" t="s">
        <v>56</v>
      </c>
      <c r="C27" s="90" t="s">
        <v>132</v>
      </c>
      <c r="D27" s="90" t="s">
        <v>132</v>
      </c>
      <c r="E27" s="90">
        <v>35.770000000000003</v>
      </c>
      <c r="F27" s="91"/>
      <c r="G27" s="91"/>
      <c r="H27" s="91"/>
      <c r="I27" s="91"/>
      <c r="J27" s="91"/>
      <c r="K27" s="91"/>
      <c r="L27" s="91"/>
      <c r="M27" s="91"/>
      <c r="N27" s="91"/>
      <c r="O27" s="80">
        <f>IF(ISERROR(AVERAGE(Calculations!C28:N28)),"",AVERAGE(Calculations!C28:N28))</f>
        <v>35</v>
      </c>
      <c r="P27" s="80">
        <f>IF(ISERROR(STDEV(Calculations!C28:N28)),"",IF(COUNT(Calculations!C28:N28)&lt;3,"N/A",STDEV(Calculations!C28:N28)))</f>
        <v>0</v>
      </c>
    </row>
    <row r="28" spans="1:16" ht="15" customHeight="1" x14ac:dyDescent="0.25">
      <c r="A28" s="72" t="str">
        <f>'miRNA Table'!C28</f>
        <v>hsa-miR-183-5p</v>
      </c>
      <c r="B28" s="18" t="s">
        <v>57</v>
      </c>
      <c r="C28" s="90">
        <v>31.18</v>
      </c>
      <c r="D28" s="90">
        <v>30.82</v>
      </c>
      <c r="E28" s="90">
        <v>31.32</v>
      </c>
      <c r="F28" s="91"/>
      <c r="G28" s="91"/>
      <c r="H28" s="91"/>
      <c r="I28" s="91"/>
      <c r="J28" s="91"/>
      <c r="K28" s="91"/>
      <c r="L28" s="91"/>
      <c r="M28" s="91"/>
      <c r="N28" s="91"/>
      <c r="O28" s="80">
        <f>IF(ISERROR(AVERAGE(Calculations!C29:N29)),"",AVERAGE(Calculations!C29:N29))</f>
        <v>31.106666666666666</v>
      </c>
      <c r="P28" s="80">
        <f>IF(ISERROR(STDEV(Calculations!C29:N29)),"",IF(COUNT(Calculations!C29:N29)&lt;3,"N/A",STDEV(Calculations!C29:N29)))</f>
        <v>0.25794056162870799</v>
      </c>
    </row>
    <row r="29" spans="1:16" ht="15" customHeight="1" x14ac:dyDescent="0.25">
      <c r="A29" s="72" t="str">
        <f>'miRNA Table'!C29</f>
        <v>hsa-miR-34c-5p</v>
      </c>
      <c r="B29" s="18" t="s">
        <v>58</v>
      </c>
      <c r="C29" s="90">
        <v>13.53</v>
      </c>
      <c r="D29" s="90">
        <v>13.59</v>
      </c>
      <c r="E29" s="90">
        <v>13.59</v>
      </c>
      <c r="F29" s="91"/>
      <c r="G29" s="91"/>
      <c r="H29" s="91"/>
      <c r="I29" s="91"/>
      <c r="J29" s="91"/>
      <c r="K29" s="91"/>
      <c r="L29" s="91"/>
      <c r="M29" s="91"/>
      <c r="N29" s="91"/>
      <c r="O29" s="80">
        <f>IF(ISERROR(AVERAGE(Calculations!C30:N30)),"",AVERAGE(Calculations!C30:N30))</f>
        <v>13.569999999999999</v>
      </c>
      <c r="P29" s="80">
        <f>IF(ISERROR(STDEV(Calculations!C30:N30)),"",IF(COUNT(Calculations!C30:N30)&lt;3,"N/A",STDEV(Calculations!C30:N30)))</f>
        <v>3.4641016151377831E-2</v>
      </c>
    </row>
    <row r="30" spans="1:16" ht="15" customHeight="1" x14ac:dyDescent="0.25">
      <c r="A30" s="72" t="str">
        <f>'miRNA Table'!C30</f>
        <v>hsa-miR-30c-5p</v>
      </c>
      <c r="B30" s="18" t="s">
        <v>59</v>
      </c>
      <c r="C30" s="90">
        <v>29.52</v>
      </c>
      <c r="D30" s="90">
        <v>29.17</v>
      </c>
      <c r="E30" s="90">
        <v>29.13</v>
      </c>
      <c r="F30" s="91"/>
      <c r="G30" s="91"/>
      <c r="H30" s="91"/>
      <c r="I30" s="91"/>
      <c r="J30" s="91"/>
      <c r="K30" s="91"/>
      <c r="L30" s="91"/>
      <c r="M30" s="91"/>
      <c r="N30" s="91"/>
      <c r="O30" s="80">
        <f>IF(ISERROR(AVERAGE(Calculations!C31:N31)),"",AVERAGE(Calculations!C31:N31))</f>
        <v>29.27333333333333</v>
      </c>
      <c r="P30" s="80">
        <f>IF(ISERROR(STDEV(Calculations!C31:N31)),"",IF(COUNT(Calculations!C31:N31)&lt;3,"N/A",STDEV(Calculations!C31:N31)))</f>
        <v>0.21455380055672096</v>
      </c>
    </row>
    <row r="31" spans="1:16" ht="15" customHeight="1" x14ac:dyDescent="0.25">
      <c r="A31" s="72" t="str">
        <f>'miRNA Table'!C31</f>
        <v>hsa-miR-148a-3p</v>
      </c>
      <c r="B31" s="18" t="s">
        <v>60</v>
      </c>
      <c r="C31" s="90">
        <v>21.51</v>
      </c>
      <c r="D31" s="90">
        <v>21.46</v>
      </c>
      <c r="E31" s="90">
        <v>21.32</v>
      </c>
      <c r="F31" s="91"/>
      <c r="G31" s="91"/>
      <c r="H31" s="91"/>
      <c r="I31" s="91"/>
      <c r="J31" s="91"/>
      <c r="K31" s="91"/>
      <c r="L31" s="91"/>
      <c r="M31" s="91"/>
      <c r="N31" s="91"/>
      <c r="O31" s="80">
        <f>IF(ISERROR(AVERAGE(Calculations!C32:N32)),"",AVERAGE(Calculations!C32:N32))</f>
        <v>21.429999999999996</v>
      </c>
      <c r="P31" s="80">
        <f>IF(ISERROR(STDEV(Calculations!C32:N32)),"",IF(COUNT(Calculations!C32:N32)&lt;3,"N/A",STDEV(Calculations!C32:N32)))</f>
        <v>9.8488578017961653E-2</v>
      </c>
    </row>
    <row r="32" spans="1:16" ht="15" customHeight="1" x14ac:dyDescent="0.25">
      <c r="A32" s="72" t="str">
        <f>'miRNA Table'!C32</f>
        <v>hsa-miR-134-5p</v>
      </c>
      <c r="B32" s="18" t="s">
        <v>61</v>
      </c>
      <c r="C32" s="90">
        <v>24.15</v>
      </c>
      <c r="D32" s="90">
        <v>24.33</v>
      </c>
      <c r="E32" s="90">
        <v>24.19</v>
      </c>
      <c r="F32" s="91"/>
      <c r="G32" s="91"/>
      <c r="H32" s="91"/>
      <c r="I32" s="91"/>
      <c r="J32" s="91"/>
      <c r="K32" s="91"/>
      <c r="L32" s="91"/>
      <c r="M32" s="91"/>
      <c r="N32" s="91"/>
      <c r="O32" s="80">
        <f>IF(ISERROR(AVERAGE(Calculations!C33:N33)),"",AVERAGE(Calculations!C33:N33))</f>
        <v>24.223333333333333</v>
      </c>
      <c r="P32" s="80">
        <f>IF(ISERROR(STDEV(Calculations!C33:N33)),"",IF(COUNT(Calculations!C33:N33)&lt;3,"N/A",STDEV(Calculations!C33:N33)))</f>
        <v>9.4516312525051535E-2</v>
      </c>
    </row>
    <row r="33" spans="1:16" ht="15" customHeight="1" x14ac:dyDescent="0.25">
      <c r="A33" s="72" t="str">
        <f>'miRNA Table'!C33</f>
        <v>hsa-let-7g-5p</v>
      </c>
      <c r="B33" s="18" t="s">
        <v>62</v>
      </c>
      <c r="C33" s="90">
        <v>27.2</v>
      </c>
      <c r="D33" s="90">
        <v>27.24</v>
      </c>
      <c r="E33" s="90">
        <v>27.14</v>
      </c>
      <c r="F33" s="91"/>
      <c r="G33" s="91"/>
      <c r="H33" s="91"/>
      <c r="I33" s="91"/>
      <c r="J33" s="91"/>
      <c r="K33" s="91"/>
      <c r="L33" s="91"/>
      <c r="M33" s="91"/>
      <c r="N33" s="91"/>
      <c r="O33" s="80">
        <f>IF(ISERROR(AVERAGE(Calculations!C34:N34)),"",AVERAGE(Calculations!C34:N34))</f>
        <v>27.193333333333332</v>
      </c>
      <c r="P33" s="80">
        <f>IF(ISERROR(STDEV(Calculations!C34:N34)),"",IF(COUNT(Calculations!C34:N34)&lt;3,"N/A",STDEV(Calculations!C34:N34)))</f>
        <v>5.0332229568470589E-2</v>
      </c>
    </row>
    <row r="34" spans="1:16" ht="15" customHeight="1" x14ac:dyDescent="0.25">
      <c r="A34" s="72" t="str">
        <f>'miRNA Table'!C34</f>
        <v>hsa-miR-138-5p</v>
      </c>
      <c r="B34" s="18" t="s">
        <v>63</v>
      </c>
      <c r="C34" s="90">
        <v>35.229999999999997</v>
      </c>
      <c r="D34" s="90">
        <v>35.58</v>
      </c>
      <c r="E34" s="90">
        <v>36.04</v>
      </c>
      <c r="F34" s="91"/>
      <c r="G34" s="91"/>
      <c r="H34" s="91"/>
      <c r="I34" s="91"/>
      <c r="J34" s="91"/>
      <c r="K34" s="91"/>
      <c r="L34" s="91"/>
      <c r="M34" s="91"/>
      <c r="N34" s="91"/>
      <c r="O34" s="80">
        <f>IF(ISERROR(AVERAGE(Calculations!C35:N35)),"",AVERAGE(Calculations!C35:N35))</f>
        <v>35</v>
      </c>
      <c r="P34" s="80">
        <f>IF(ISERROR(STDEV(Calculations!C35:N35)),"",IF(COUNT(Calculations!C35:N35)&lt;3,"N/A",STDEV(Calculations!C35:N35)))</f>
        <v>0</v>
      </c>
    </row>
    <row r="35" spans="1:16" ht="15" customHeight="1" x14ac:dyDescent="0.25">
      <c r="A35" s="72" t="str">
        <f>'miRNA Table'!C35</f>
        <v>hsa-miR-373-3p</v>
      </c>
      <c r="B35" s="18" t="s">
        <v>64</v>
      </c>
      <c r="C35" s="90">
        <v>21.07</v>
      </c>
      <c r="D35" s="90">
        <v>21.02</v>
      </c>
      <c r="E35" s="90">
        <v>21.05</v>
      </c>
      <c r="F35" s="91"/>
      <c r="G35" s="91"/>
      <c r="H35" s="91"/>
      <c r="I35" s="91"/>
      <c r="J35" s="91"/>
      <c r="K35" s="91"/>
      <c r="L35" s="91"/>
      <c r="M35" s="91"/>
      <c r="N35" s="91"/>
      <c r="O35" s="80">
        <f>IF(ISERROR(AVERAGE(Calculations!C36:N36)),"",AVERAGE(Calculations!C36:N36))</f>
        <v>21.046666666666667</v>
      </c>
      <c r="P35" s="80">
        <f>IF(ISERROR(STDEV(Calculations!C36:N36)),"",IF(COUNT(Calculations!C36:N36)&lt;3,"N/A",STDEV(Calculations!C36:N36)))</f>
        <v>2.5166114784236235E-2</v>
      </c>
    </row>
    <row r="36" spans="1:16" ht="15" customHeight="1" x14ac:dyDescent="0.25">
      <c r="A36" s="72" t="str">
        <f>'miRNA Table'!C36</f>
        <v>hsa-let-7c-5p</v>
      </c>
      <c r="B36" s="18" t="s">
        <v>65</v>
      </c>
      <c r="C36" s="90">
        <v>23.55</v>
      </c>
      <c r="D36" s="90">
        <v>23.62</v>
      </c>
      <c r="E36" s="90">
        <v>23.57</v>
      </c>
      <c r="F36" s="91"/>
      <c r="G36" s="91"/>
      <c r="H36" s="91"/>
      <c r="I36" s="91"/>
      <c r="J36" s="91"/>
      <c r="K36" s="91"/>
      <c r="L36" s="91"/>
      <c r="M36" s="91"/>
      <c r="N36" s="91"/>
      <c r="O36" s="80">
        <f>IF(ISERROR(AVERAGE(Calculations!C37:N37)),"",AVERAGE(Calculations!C37:N37))</f>
        <v>23.580000000000002</v>
      </c>
      <c r="P36" s="80">
        <f>IF(ISERROR(STDEV(Calculations!C37:N37)),"",IF(COUNT(Calculations!C37:N37)&lt;3,"N/A",STDEV(Calculations!C37:N37)))</f>
        <v>3.6055512754640105E-2</v>
      </c>
    </row>
    <row r="37" spans="1:16" ht="15" customHeight="1" x14ac:dyDescent="0.25">
      <c r="A37" s="72" t="str">
        <f>'miRNA Table'!C37</f>
        <v>hsa-let-7e-5p</v>
      </c>
      <c r="B37" s="18" t="s">
        <v>66</v>
      </c>
      <c r="C37" s="90">
        <v>29.38</v>
      </c>
      <c r="D37" s="90">
        <v>29.68</v>
      </c>
      <c r="E37" s="90">
        <v>29.32</v>
      </c>
      <c r="F37" s="91"/>
      <c r="G37" s="91"/>
      <c r="H37" s="91"/>
      <c r="I37" s="91"/>
      <c r="J37" s="91"/>
      <c r="K37" s="91"/>
      <c r="L37" s="91"/>
      <c r="M37" s="91"/>
      <c r="N37" s="91"/>
      <c r="O37" s="80">
        <f>IF(ISERROR(AVERAGE(Calculations!C38:N38)),"",AVERAGE(Calculations!C38:N38))</f>
        <v>29.459999999999997</v>
      </c>
      <c r="P37" s="80">
        <f>IF(ISERROR(STDEV(Calculations!C38:N38)),"",IF(COUNT(Calculations!C38:N38)&lt;3,"N/A",STDEV(Calculations!C38:N38)))</f>
        <v>0.19287301521985903</v>
      </c>
    </row>
    <row r="38" spans="1:16" ht="15" customHeight="1" x14ac:dyDescent="0.25">
      <c r="A38" s="72" t="str">
        <f>'miRNA Table'!C38</f>
        <v>hsa-miR-218-5p</v>
      </c>
      <c r="B38" s="18" t="s">
        <v>67</v>
      </c>
      <c r="C38" s="90">
        <v>23.53</v>
      </c>
      <c r="D38" s="90">
        <v>23.58</v>
      </c>
      <c r="E38" s="90">
        <v>23.46</v>
      </c>
      <c r="F38" s="91"/>
      <c r="G38" s="91"/>
      <c r="H38" s="91"/>
      <c r="I38" s="91"/>
      <c r="J38" s="91"/>
      <c r="K38" s="91"/>
      <c r="L38" s="91"/>
      <c r="M38" s="91"/>
      <c r="N38" s="91"/>
      <c r="O38" s="80">
        <f>IF(ISERROR(AVERAGE(Calculations!C39:N39)),"",AVERAGE(Calculations!C39:N39))</f>
        <v>23.52333333333333</v>
      </c>
      <c r="P38" s="80">
        <f>IF(ISERROR(STDEV(Calculations!C39:N39)),"",IF(COUNT(Calculations!C39:N39)&lt;3,"N/A",STDEV(Calculations!C39:N39)))</f>
        <v>6.0277137733415892E-2</v>
      </c>
    </row>
    <row r="39" spans="1:16" ht="15" customHeight="1" x14ac:dyDescent="0.25">
      <c r="A39" s="72" t="str">
        <f>'miRNA Table'!C39</f>
        <v>hsa-miR-29b-3p</v>
      </c>
      <c r="B39" s="18" t="s">
        <v>68</v>
      </c>
      <c r="C39" s="90">
        <v>21.52</v>
      </c>
      <c r="D39" s="90">
        <v>21.64</v>
      </c>
      <c r="E39" s="90">
        <v>21.37</v>
      </c>
      <c r="F39" s="91"/>
      <c r="G39" s="91"/>
      <c r="H39" s="91"/>
      <c r="I39" s="91"/>
      <c r="J39" s="91"/>
      <c r="K39" s="91"/>
      <c r="L39" s="91"/>
      <c r="M39" s="91"/>
      <c r="N39" s="91"/>
      <c r="O39" s="80">
        <f>IF(ISERROR(AVERAGE(Calculations!C40:N40)),"",AVERAGE(Calculations!C40:N40))</f>
        <v>21.51</v>
      </c>
      <c r="P39" s="80">
        <f>IF(ISERROR(STDEV(Calculations!C40:N40)),"",IF(COUNT(Calculations!C40:N40)&lt;3,"N/A",STDEV(Calculations!C40:N40)))</f>
        <v>0.13527749258468658</v>
      </c>
    </row>
    <row r="40" spans="1:16" ht="15" customHeight="1" x14ac:dyDescent="0.25">
      <c r="A40" s="72" t="str">
        <f>'miRNA Table'!C40</f>
        <v>hsa-miR-146a-5p</v>
      </c>
      <c r="B40" s="18" t="s">
        <v>69</v>
      </c>
      <c r="C40" s="90">
        <v>38.340000000000003</v>
      </c>
      <c r="D40" s="90">
        <v>38.72</v>
      </c>
      <c r="E40" s="90">
        <v>37.28</v>
      </c>
      <c r="F40" s="91"/>
      <c r="G40" s="91"/>
      <c r="H40" s="91"/>
      <c r="I40" s="91"/>
      <c r="J40" s="91"/>
      <c r="K40" s="91"/>
      <c r="L40" s="91"/>
      <c r="M40" s="91"/>
      <c r="N40" s="91"/>
      <c r="O40" s="80">
        <f>IF(ISERROR(AVERAGE(Calculations!C41:N41)),"",AVERAGE(Calculations!C41:N41))</f>
        <v>35</v>
      </c>
      <c r="P40" s="80">
        <f>IF(ISERROR(STDEV(Calculations!C41:N41)),"",IF(COUNT(Calculations!C41:N41)&lt;3,"N/A",STDEV(Calculations!C41:N41)))</f>
        <v>0</v>
      </c>
    </row>
    <row r="41" spans="1:16" ht="15" customHeight="1" x14ac:dyDescent="0.25">
      <c r="A41" s="72" t="str">
        <f>'miRNA Table'!C41</f>
        <v>hsa-miR-135b-5p</v>
      </c>
      <c r="B41" s="18" t="s">
        <v>70</v>
      </c>
      <c r="C41" s="90">
        <v>29.12</v>
      </c>
      <c r="D41" s="90">
        <v>28.55</v>
      </c>
      <c r="E41" s="90">
        <v>28.68</v>
      </c>
      <c r="F41" s="91"/>
      <c r="G41" s="91"/>
      <c r="H41" s="91"/>
      <c r="I41" s="91"/>
      <c r="J41" s="91"/>
      <c r="K41" s="91"/>
      <c r="L41" s="91"/>
      <c r="M41" s="91"/>
      <c r="N41" s="91"/>
      <c r="O41" s="80">
        <f>IF(ISERROR(AVERAGE(Calculations!C42:N42)),"",AVERAGE(Calculations!C42:N42))</f>
        <v>28.783333333333331</v>
      </c>
      <c r="P41" s="80">
        <f>IF(ISERROR(STDEV(Calculations!C42:N42)),"",IF(COUNT(Calculations!C42:N42)&lt;3,"N/A",STDEV(Calculations!C42:N42)))</f>
        <v>0.29871948937646087</v>
      </c>
    </row>
    <row r="42" spans="1:16" ht="15" customHeight="1" x14ac:dyDescent="0.25">
      <c r="A42" s="72" t="str">
        <f>'miRNA Table'!C42</f>
        <v>hsa-miR-206</v>
      </c>
      <c r="B42" s="18" t="s">
        <v>71</v>
      </c>
      <c r="C42" s="90" t="s">
        <v>132</v>
      </c>
      <c r="D42" s="90" t="s">
        <v>132</v>
      </c>
      <c r="E42" s="90" t="s">
        <v>132</v>
      </c>
      <c r="F42" s="91"/>
      <c r="G42" s="91"/>
      <c r="H42" s="91"/>
      <c r="I42" s="91"/>
      <c r="J42" s="91"/>
      <c r="K42" s="91"/>
      <c r="L42" s="91"/>
      <c r="M42" s="91"/>
      <c r="N42" s="91"/>
      <c r="O42" s="80">
        <f>IF(ISERROR(AVERAGE(Calculations!C43:N43)),"",AVERAGE(Calculations!C43:N43))</f>
        <v>35</v>
      </c>
      <c r="P42" s="80">
        <f>IF(ISERROR(STDEV(Calculations!C43:N43)),"",IF(COUNT(Calculations!C43:N43)&lt;3,"N/A",STDEV(Calculations!C43:N43)))</f>
        <v>0</v>
      </c>
    </row>
    <row r="43" spans="1:16" ht="15" customHeight="1" x14ac:dyDescent="0.25">
      <c r="A43" s="72" t="str">
        <f>'miRNA Table'!C43</f>
        <v>hsa-miR-124-3p</v>
      </c>
      <c r="B43" s="18" t="s">
        <v>72</v>
      </c>
      <c r="C43" s="90">
        <v>29.09</v>
      </c>
      <c r="D43" s="90">
        <v>29.17</v>
      </c>
      <c r="E43" s="90">
        <v>29.15</v>
      </c>
      <c r="F43" s="91"/>
      <c r="G43" s="91"/>
      <c r="H43" s="91"/>
      <c r="I43" s="91"/>
      <c r="J43" s="91"/>
      <c r="K43" s="91"/>
      <c r="L43" s="91"/>
      <c r="M43" s="91"/>
      <c r="N43" s="91"/>
      <c r="O43" s="80">
        <f>IF(ISERROR(AVERAGE(Calculations!C44:N44)),"",AVERAGE(Calculations!C44:N44))</f>
        <v>29.136666666666667</v>
      </c>
      <c r="P43" s="80">
        <f>IF(ISERROR(STDEV(Calculations!C44:N44)),"",IF(COUNT(Calculations!C44:N44)&lt;3,"N/A",STDEV(Calculations!C44:N44)))</f>
        <v>4.1633319989323188E-2</v>
      </c>
    </row>
    <row r="44" spans="1:16" ht="15" customHeight="1" x14ac:dyDescent="0.25">
      <c r="A44" s="72" t="str">
        <f>'miRNA Table'!C44</f>
        <v>hsa-miR-21-5p</v>
      </c>
      <c r="B44" s="18" t="s">
        <v>73</v>
      </c>
      <c r="C44" s="90">
        <v>34.299999999999997</v>
      </c>
      <c r="D44" s="90">
        <v>34.29</v>
      </c>
      <c r="E44" s="90">
        <v>35.32</v>
      </c>
      <c r="F44" s="91"/>
      <c r="G44" s="91"/>
      <c r="H44" s="91"/>
      <c r="I44" s="91"/>
      <c r="J44" s="91"/>
      <c r="K44" s="91"/>
      <c r="L44" s="91"/>
      <c r="M44" s="91"/>
      <c r="N44" s="91"/>
      <c r="O44" s="80">
        <f>IF(ISERROR(AVERAGE(Calculations!C45:N45)),"",AVERAGE(Calculations!C45:N45))</f>
        <v>34.53</v>
      </c>
      <c r="P44" s="80">
        <f>IF(ISERROR(STDEV(Calculations!C45:N45)),"",IF(COUNT(Calculations!C45:N45)&lt;3,"N/A",STDEV(Calculations!C45:N45)))</f>
        <v>0.40706264874095344</v>
      </c>
    </row>
    <row r="45" spans="1:16" ht="15" customHeight="1" x14ac:dyDescent="0.25">
      <c r="A45" s="72" t="str">
        <f>'miRNA Table'!C45</f>
        <v>hsa-miR-181d-5p</v>
      </c>
      <c r="B45" s="18" t="s">
        <v>74</v>
      </c>
      <c r="C45" s="90">
        <v>24.3</v>
      </c>
      <c r="D45" s="90">
        <v>24.33</v>
      </c>
      <c r="E45" s="90">
        <v>24.17</v>
      </c>
      <c r="F45" s="91"/>
      <c r="G45" s="91"/>
      <c r="H45" s="91"/>
      <c r="I45" s="91"/>
      <c r="J45" s="91"/>
      <c r="K45" s="91"/>
      <c r="L45" s="91"/>
      <c r="M45" s="91"/>
      <c r="N45" s="91"/>
      <c r="O45" s="80">
        <f>IF(ISERROR(AVERAGE(Calculations!C46:N46)),"",AVERAGE(Calculations!C46:N46))</f>
        <v>24.266666666666666</v>
      </c>
      <c r="P45" s="80">
        <f>IF(ISERROR(STDEV(Calculations!C46:N46)),"",IF(COUNT(Calculations!C46:N46)&lt;3,"N/A",STDEV(Calculations!C46:N46)))</f>
        <v>8.5049005481152365E-2</v>
      </c>
    </row>
    <row r="46" spans="1:16" ht="15" customHeight="1" x14ac:dyDescent="0.25">
      <c r="A46" s="72" t="str">
        <f>'miRNA Table'!C46</f>
        <v>hsa-miR-301a-3p</v>
      </c>
      <c r="B46" s="18" t="s">
        <v>75</v>
      </c>
      <c r="C46" s="90">
        <v>18.739999999999998</v>
      </c>
      <c r="D46" s="90">
        <v>18.62</v>
      </c>
      <c r="E46" s="90">
        <v>18.63</v>
      </c>
      <c r="F46" s="91"/>
      <c r="G46" s="91"/>
      <c r="H46" s="91"/>
      <c r="I46" s="91"/>
      <c r="J46" s="91"/>
      <c r="K46" s="91"/>
      <c r="L46" s="91"/>
      <c r="M46" s="91"/>
      <c r="N46" s="91"/>
      <c r="O46" s="80">
        <f>IF(ISERROR(AVERAGE(Calculations!C47:N47)),"",AVERAGE(Calculations!C47:N47))</f>
        <v>18.66333333333333</v>
      </c>
      <c r="P46" s="80">
        <f>IF(ISERROR(STDEV(Calculations!C47:N47)),"",IF(COUNT(Calculations!C47:N47)&lt;3,"N/A",STDEV(Calculations!C47:N47)))</f>
        <v>6.6583281184792953E-2</v>
      </c>
    </row>
    <row r="47" spans="1:16" ht="15" customHeight="1" x14ac:dyDescent="0.25">
      <c r="A47" s="72" t="str">
        <f>'miRNA Table'!C47</f>
        <v>hsa-miR-200c-3p</v>
      </c>
      <c r="B47" s="18" t="s">
        <v>76</v>
      </c>
      <c r="C47" s="90">
        <v>37.049999999999997</v>
      </c>
      <c r="D47" s="90">
        <v>35.229999999999997</v>
      </c>
      <c r="E47" s="90">
        <v>36.61</v>
      </c>
      <c r="F47" s="91"/>
      <c r="G47" s="91"/>
      <c r="H47" s="91"/>
      <c r="I47" s="91"/>
      <c r="J47" s="91"/>
      <c r="K47" s="91"/>
      <c r="L47" s="91"/>
      <c r="M47" s="91"/>
      <c r="N47" s="91"/>
      <c r="O47" s="80">
        <f>IF(ISERROR(AVERAGE(Calculations!C48:N48)),"",AVERAGE(Calculations!C48:N48))</f>
        <v>35</v>
      </c>
      <c r="P47" s="80">
        <f>IF(ISERROR(STDEV(Calculations!C48:N48)),"",IF(COUNT(Calculations!C48:N48)&lt;3,"N/A",STDEV(Calculations!C48:N48)))</f>
        <v>0</v>
      </c>
    </row>
    <row r="48" spans="1:16" ht="15" customHeight="1" x14ac:dyDescent="0.25">
      <c r="A48" s="72" t="str">
        <f>'miRNA Table'!C48</f>
        <v>hsa-miR-100-5p</v>
      </c>
      <c r="B48" s="18" t="s">
        <v>77</v>
      </c>
      <c r="C48" s="90">
        <v>27.76</v>
      </c>
      <c r="D48" s="90">
        <v>28.03</v>
      </c>
      <c r="E48" s="90">
        <v>27.73</v>
      </c>
      <c r="F48" s="91"/>
      <c r="G48" s="91"/>
      <c r="H48" s="91"/>
      <c r="I48" s="91"/>
      <c r="J48" s="91"/>
      <c r="K48" s="91"/>
      <c r="L48" s="91"/>
      <c r="M48" s="91"/>
      <c r="N48" s="91"/>
      <c r="O48" s="80">
        <f>IF(ISERROR(AVERAGE(Calculations!C49:N49)),"",AVERAGE(Calculations!C49:N49))</f>
        <v>27.840000000000003</v>
      </c>
      <c r="P48" s="80">
        <f>IF(ISERROR(STDEV(Calculations!C49:N49)),"",IF(COUNT(Calculations!C49:N49)&lt;3,"N/A",STDEV(Calculations!C49:N49)))</f>
        <v>0.1652271164185832</v>
      </c>
    </row>
    <row r="49" spans="1:16" ht="15" customHeight="1" x14ac:dyDescent="0.25">
      <c r="A49" s="72" t="str">
        <f>'miRNA Table'!C49</f>
        <v>hsa-miR-10b-5p</v>
      </c>
      <c r="B49" s="18" t="s">
        <v>78</v>
      </c>
      <c r="C49" s="90">
        <v>30.64</v>
      </c>
      <c r="D49" s="90">
        <v>30.07</v>
      </c>
      <c r="E49" s="90">
        <v>30.14</v>
      </c>
      <c r="F49" s="91"/>
      <c r="G49" s="91"/>
      <c r="H49" s="91"/>
      <c r="I49" s="91"/>
      <c r="J49" s="91"/>
      <c r="K49" s="91"/>
      <c r="L49" s="91"/>
      <c r="M49" s="91"/>
      <c r="N49" s="91"/>
      <c r="O49" s="80">
        <f>IF(ISERROR(AVERAGE(Calculations!C50:N50)),"",AVERAGE(Calculations!C50:N50))</f>
        <v>30.283333333333331</v>
      </c>
      <c r="P49" s="80">
        <f>IF(ISERROR(STDEV(Calculations!C50:N50)),"",IF(COUNT(Calculations!C50:N50)&lt;3,"N/A",STDEV(Calculations!C50:N50)))</f>
        <v>0.31085902485424705</v>
      </c>
    </row>
    <row r="50" spans="1:16" ht="15" customHeight="1" x14ac:dyDescent="0.25">
      <c r="A50" s="72" t="str">
        <f>'miRNA Table'!C50</f>
        <v>hsa-miR-155-5p</v>
      </c>
      <c r="B50" s="18" t="s">
        <v>79</v>
      </c>
      <c r="C50" s="90">
        <v>34.08</v>
      </c>
      <c r="D50" s="90">
        <v>35.86</v>
      </c>
      <c r="E50" s="90">
        <v>34.479999999999997</v>
      </c>
      <c r="F50" s="91"/>
      <c r="G50" s="91"/>
      <c r="H50" s="91"/>
      <c r="I50" s="91"/>
      <c r="J50" s="91"/>
      <c r="K50" s="91"/>
      <c r="L50" s="91"/>
      <c r="M50" s="91"/>
      <c r="N50" s="91"/>
      <c r="O50" s="80">
        <f>IF(ISERROR(AVERAGE(Calculations!C51:N51)),"",AVERAGE(Calculations!C51:N51))</f>
        <v>34.520000000000003</v>
      </c>
      <c r="P50" s="80">
        <f>IF(ISERROR(STDEV(Calculations!C51:N51)),"",IF(COUNT(Calculations!C51:N51)&lt;3,"N/A",STDEV(Calculations!C51:N51)))</f>
        <v>0.4613025037868328</v>
      </c>
    </row>
    <row r="51" spans="1:16" ht="15" customHeight="1" x14ac:dyDescent="0.25">
      <c r="A51" s="72" t="str">
        <f>'miRNA Table'!C51</f>
        <v>hsa-miR-1-3p</v>
      </c>
      <c r="B51" s="18" t="s">
        <v>80</v>
      </c>
      <c r="C51" s="90">
        <v>33.35</v>
      </c>
      <c r="D51" s="90">
        <v>32.33</v>
      </c>
      <c r="E51" s="90">
        <v>33.56</v>
      </c>
      <c r="F51" s="91"/>
      <c r="G51" s="91"/>
      <c r="H51" s="91"/>
      <c r="I51" s="91"/>
      <c r="J51" s="91"/>
      <c r="K51" s="91"/>
      <c r="L51" s="91"/>
      <c r="M51" s="91"/>
      <c r="N51" s="91"/>
      <c r="O51" s="80">
        <f>IF(ISERROR(AVERAGE(Calculations!C52:N52)),"",AVERAGE(Calculations!C52:N52))</f>
        <v>33.080000000000005</v>
      </c>
      <c r="P51" s="80">
        <f>IF(ISERROR(STDEV(Calculations!C52:N52)),"",IF(COUNT(Calculations!C52:N52)&lt;3,"N/A",STDEV(Calculations!C52:N52)))</f>
        <v>0.6579513659838413</v>
      </c>
    </row>
    <row r="52" spans="1:16" ht="15" customHeight="1" x14ac:dyDescent="0.25">
      <c r="A52" s="72" t="str">
        <f>'miRNA Table'!C52</f>
        <v>hsa-miR-150-5p</v>
      </c>
      <c r="B52" s="18" t="s">
        <v>81</v>
      </c>
      <c r="C52" s="90">
        <v>29.61</v>
      </c>
      <c r="D52" s="90">
        <v>30.04</v>
      </c>
      <c r="E52" s="90">
        <v>29.42</v>
      </c>
      <c r="F52" s="91"/>
      <c r="G52" s="91"/>
      <c r="H52" s="91"/>
      <c r="I52" s="91"/>
      <c r="J52" s="91"/>
      <c r="K52" s="91"/>
      <c r="L52" s="91"/>
      <c r="M52" s="91"/>
      <c r="N52" s="91"/>
      <c r="O52" s="80">
        <f>IF(ISERROR(AVERAGE(Calculations!C53:N53)),"",AVERAGE(Calculations!C53:N53))</f>
        <v>29.689999999999998</v>
      </c>
      <c r="P52" s="80">
        <f>IF(ISERROR(STDEV(Calculations!C53:N53)),"",IF(COUNT(Calculations!C53:N53)&lt;3,"N/A",STDEV(Calculations!C53:N53)))</f>
        <v>0.31764760348537069</v>
      </c>
    </row>
    <row r="53" spans="1:16" ht="15" customHeight="1" x14ac:dyDescent="0.25">
      <c r="A53" s="72" t="str">
        <f>'miRNA Table'!C53</f>
        <v>hsa-let-7i-5p</v>
      </c>
      <c r="B53" s="18" t="s">
        <v>82</v>
      </c>
      <c r="C53" s="90">
        <v>14.54</v>
      </c>
      <c r="D53" s="90">
        <v>14.7</v>
      </c>
      <c r="E53" s="90">
        <v>14.68</v>
      </c>
      <c r="F53" s="91"/>
      <c r="G53" s="91"/>
      <c r="H53" s="91"/>
      <c r="I53" s="91"/>
      <c r="J53" s="91"/>
      <c r="K53" s="91"/>
      <c r="L53" s="91"/>
      <c r="M53" s="91"/>
      <c r="N53" s="91"/>
      <c r="O53" s="80">
        <f>IF(ISERROR(AVERAGE(Calculations!C54:N54)),"",AVERAGE(Calculations!C54:N54))</f>
        <v>14.64</v>
      </c>
      <c r="P53" s="80">
        <f>IF(ISERROR(STDEV(Calculations!C54:N54)),"",IF(COUNT(Calculations!C54:N54)&lt;3,"N/A",STDEV(Calculations!C54:N54)))</f>
        <v>8.7177978870813647E-2</v>
      </c>
    </row>
    <row r="54" spans="1:16" ht="15" customHeight="1" x14ac:dyDescent="0.25">
      <c r="A54" s="72" t="str">
        <f>'miRNA Table'!C54</f>
        <v>hsa-miR-27b-3p</v>
      </c>
      <c r="B54" s="18" t="s">
        <v>83</v>
      </c>
      <c r="C54" s="90">
        <v>32.15</v>
      </c>
      <c r="D54" s="90">
        <v>31.35</v>
      </c>
      <c r="E54" s="90">
        <v>31.75</v>
      </c>
      <c r="F54" s="91"/>
      <c r="G54" s="91"/>
      <c r="H54" s="91"/>
      <c r="I54" s="91"/>
      <c r="J54" s="91"/>
      <c r="K54" s="91"/>
      <c r="L54" s="91"/>
      <c r="M54" s="91"/>
      <c r="N54" s="91"/>
      <c r="O54" s="80">
        <f>IF(ISERROR(AVERAGE(Calculations!C55:N55)),"",AVERAGE(Calculations!C55:N55))</f>
        <v>31.75</v>
      </c>
      <c r="P54" s="80">
        <f>IF(ISERROR(STDEV(Calculations!C55:N55)),"",IF(COUNT(Calculations!C55:N55)&lt;3,"N/A",STDEV(Calculations!C55:N55)))</f>
        <v>0.39999999999999858</v>
      </c>
    </row>
    <row r="55" spans="1:16" ht="15" customHeight="1" x14ac:dyDescent="0.25">
      <c r="A55" s="72" t="str">
        <f>'miRNA Table'!C55</f>
        <v>hsa-miR-7-5p</v>
      </c>
      <c r="B55" s="18" t="s">
        <v>84</v>
      </c>
      <c r="C55" s="90">
        <v>19.64</v>
      </c>
      <c r="D55" s="90">
        <v>19.850000000000001</v>
      </c>
      <c r="E55" s="90">
        <v>19.78</v>
      </c>
      <c r="F55" s="91"/>
      <c r="G55" s="91"/>
      <c r="H55" s="91"/>
      <c r="I55" s="91"/>
      <c r="J55" s="91"/>
      <c r="K55" s="91"/>
      <c r="L55" s="91"/>
      <c r="M55" s="91"/>
      <c r="N55" s="91"/>
      <c r="O55" s="80">
        <f>IF(ISERROR(AVERAGE(Calculations!C56:N56)),"",AVERAGE(Calculations!C56:N56))</f>
        <v>19.756666666666668</v>
      </c>
      <c r="P55" s="80">
        <f>IF(ISERROR(STDEV(Calculations!C56:N56)),"",IF(COUNT(Calculations!C56:N56)&lt;3,"N/A",STDEV(Calculations!C56:N56)))</f>
        <v>0.1069267662156367</v>
      </c>
    </row>
    <row r="56" spans="1:16" ht="15" customHeight="1" x14ac:dyDescent="0.25">
      <c r="A56" s="72" t="str">
        <f>'miRNA Table'!C56</f>
        <v>hsa-miR-127-5p</v>
      </c>
      <c r="B56" s="18" t="s">
        <v>85</v>
      </c>
      <c r="C56" s="90">
        <v>21.06</v>
      </c>
      <c r="D56" s="90">
        <v>21.1</v>
      </c>
      <c r="E56" s="90">
        <v>21.07</v>
      </c>
      <c r="F56" s="91"/>
      <c r="G56" s="91"/>
      <c r="H56" s="91"/>
      <c r="I56" s="91"/>
      <c r="J56" s="91"/>
      <c r="K56" s="91"/>
      <c r="L56" s="91"/>
      <c r="M56" s="91"/>
      <c r="N56" s="91"/>
      <c r="O56" s="80">
        <f>IF(ISERROR(AVERAGE(Calculations!C57:N57)),"",AVERAGE(Calculations!C57:N57))</f>
        <v>21.076666666666664</v>
      </c>
      <c r="P56" s="80">
        <f>IF(ISERROR(STDEV(Calculations!C57:N57)),"",IF(COUNT(Calculations!C57:N57)&lt;3,"N/A",STDEV(Calculations!C57:N57)))</f>
        <v>2.081665999466259E-2</v>
      </c>
    </row>
    <row r="57" spans="1:16" ht="15" customHeight="1" x14ac:dyDescent="0.25">
      <c r="A57" s="72" t="str">
        <f>'miRNA Table'!C57</f>
        <v>hsa-miR-29a-3p</v>
      </c>
      <c r="B57" s="18" t="s">
        <v>86</v>
      </c>
      <c r="C57" s="90">
        <v>24.96</v>
      </c>
      <c r="D57" s="90">
        <v>25.11</v>
      </c>
      <c r="E57" s="90">
        <v>24.83</v>
      </c>
      <c r="F57" s="91"/>
      <c r="G57" s="91"/>
      <c r="H57" s="91"/>
      <c r="I57" s="91"/>
      <c r="J57" s="91"/>
      <c r="K57" s="91"/>
      <c r="L57" s="91"/>
      <c r="M57" s="91"/>
      <c r="N57" s="91"/>
      <c r="O57" s="80">
        <f>IF(ISERROR(AVERAGE(Calculations!C58:N58)),"",AVERAGE(Calculations!C58:N58))</f>
        <v>24.966666666666669</v>
      </c>
      <c r="P57" s="80">
        <f>IF(ISERROR(STDEV(Calculations!C58:N58)),"",IF(COUNT(Calculations!C58:N58)&lt;3,"N/A",STDEV(Calculations!C58:N58)))</f>
        <v>0.14011899704655853</v>
      </c>
    </row>
    <row r="58" spans="1:16" ht="15" customHeight="1" x14ac:dyDescent="0.25">
      <c r="A58" s="72" t="str">
        <f>'miRNA Table'!C58</f>
        <v>hsa-miR-191-5p</v>
      </c>
      <c r="B58" s="18" t="s">
        <v>87</v>
      </c>
      <c r="C58" s="90">
        <v>19.45</v>
      </c>
      <c r="D58" s="90">
        <v>19.559999999999999</v>
      </c>
      <c r="E58" s="90">
        <v>19.579999999999998</v>
      </c>
      <c r="F58" s="91"/>
      <c r="G58" s="91"/>
      <c r="H58" s="91"/>
      <c r="I58" s="91"/>
      <c r="J58" s="91"/>
      <c r="K58" s="91"/>
      <c r="L58" s="91"/>
      <c r="M58" s="91"/>
      <c r="N58" s="91"/>
      <c r="O58" s="80">
        <f>IF(ISERROR(AVERAGE(Calculations!C59:N59)),"",AVERAGE(Calculations!C59:N59))</f>
        <v>19.529999999999998</v>
      </c>
      <c r="P58" s="80">
        <f>IF(ISERROR(STDEV(Calculations!C59:N59)),"",IF(COUNT(Calculations!C59:N59)&lt;3,"N/A",STDEV(Calculations!C59:N59)))</f>
        <v>6.9999999999999521E-2</v>
      </c>
    </row>
    <row r="59" spans="1:16" ht="15" customHeight="1" x14ac:dyDescent="0.25">
      <c r="A59" s="72" t="str">
        <f>'miRNA Table'!C59</f>
        <v>hsa-let-7d-5p</v>
      </c>
      <c r="B59" s="18" t="s">
        <v>88</v>
      </c>
      <c r="C59" s="90">
        <v>32.04</v>
      </c>
      <c r="D59" s="90">
        <v>32.61</v>
      </c>
      <c r="E59" s="90">
        <v>31.34</v>
      </c>
      <c r="F59" s="91"/>
      <c r="G59" s="91"/>
      <c r="H59" s="91"/>
      <c r="I59" s="91"/>
      <c r="J59" s="91"/>
      <c r="K59" s="91"/>
      <c r="L59" s="91"/>
      <c r="M59" s="91"/>
      <c r="N59" s="91"/>
      <c r="O59" s="80">
        <f>IF(ISERROR(AVERAGE(Calculations!C60:N60)),"",AVERAGE(Calculations!C60:N60))</f>
        <v>31.99666666666667</v>
      </c>
      <c r="P59" s="80">
        <f>IF(ISERROR(STDEV(Calculations!C60:N60)),"",IF(COUNT(Calculations!C60:N60)&lt;3,"N/A",STDEV(Calculations!C60:N60)))</f>
        <v>0.6361079572944619</v>
      </c>
    </row>
    <row r="60" spans="1:16" ht="15" customHeight="1" x14ac:dyDescent="0.25">
      <c r="A60" s="72" t="str">
        <f>'miRNA Table'!C60</f>
        <v>hsa-miR-9-5p</v>
      </c>
      <c r="B60" s="18" t="s">
        <v>89</v>
      </c>
      <c r="C60" s="90">
        <v>21.76</v>
      </c>
      <c r="D60" s="90">
        <v>22.03</v>
      </c>
      <c r="E60" s="90">
        <v>21.87</v>
      </c>
      <c r="F60" s="91"/>
      <c r="G60" s="91"/>
      <c r="H60" s="91"/>
      <c r="I60" s="91"/>
      <c r="J60" s="91"/>
      <c r="K60" s="91"/>
      <c r="L60" s="91"/>
      <c r="M60" s="91"/>
      <c r="N60" s="91"/>
      <c r="O60" s="80">
        <f>IF(ISERROR(AVERAGE(Calculations!C61:N61)),"",AVERAGE(Calculations!C61:N61))</f>
        <v>21.88666666666667</v>
      </c>
      <c r="P60" s="80">
        <f>IF(ISERROR(STDEV(Calculations!C61:N61)),"",IF(COUNT(Calculations!C61:N61)&lt;3,"N/A",STDEV(Calculations!C61:N61)))</f>
        <v>0.13576941236277515</v>
      </c>
    </row>
    <row r="61" spans="1:16" ht="15" customHeight="1" x14ac:dyDescent="0.25">
      <c r="A61" s="72" t="str">
        <f>'miRNA Table'!C61</f>
        <v>hsa-let-7f-5p</v>
      </c>
      <c r="B61" s="18" t="s">
        <v>90</v>
      </c>
      <c r="C61" s="90">
        <v>18.64</v>
      </c>
      <c r="D61" s="90">
        <v>18.88</v>
      </c>
      <c r="E61" s="90">
        <v>18.79</v>
      </c>
      <c r="F61" s="91"/>
      <c r="G61" s="91"/>
      <c r="H61" s="91"/>
      <c r="I61" s="91"/>
      <c r="J61" s="91"/>
      <c r="K61" s="91"/>
      <c r="L61" s="91"/>
      <c r="M61" s="91"/>
      <c r="N61" s="91"/>
      <c r="O61" s="80">
        <f>IF(ISERROR(AVERAGE(Calculations!C62:N62)),"",AVERAGE(Calculations!C62:N62))</f>
        <v>18.77</v>
      </c>
      <c r="P61" s="80">
        <f>IF(ISERROR(STDEV(Calculations!C62:N62)),"",IF(COUNT(Calculations!C62:N62)&lt;3,"N/A",STDEV(Calculations!C62:N62)))</f>
        <v>0.12124355652982059</v>
      </c>
    </row>
    <row r="62" spans="1:16" ht="15" customHeight="1" x14ac:dyDescent="0.25">
      <c r="A62" s="72" t="str">
        <f>'miRNA Table'!C62</f>
        <v>hsa-miR-10a-5p</v>
      </c>
      <c r="B62" s="18" t="s">
        <v>91</v>
      </c>
      <c r="C62" s="90">
        <v>24.04</v>
      </c>
      <c r="D62" s="90">
        <v>23.96</v>
      </c>
      <c r="E62" s="90">
        <v>23.84</v>
      </c>
      <c r="F62" s="91"/>
      <c r="G62" s="91"/>
      <c r="H62" s="91"/>
      <c r="I62" s="91"/>
      <c r="J62" s="91"/>
      <c r="K62" s="91"/>
      <c r="L62" s="91"/>
      <c r="M62" s="91"/>
      <c r="N62" s="91"/>
      <c r="O62" s="80">
        <f>IF(ISERROR(AVERAGE(Calculations!C63:N63)),"",AVERAGE(Calculations!C63:N63))</f>
        <v>23.946666666666669</v>
      </c>
      <c r="P62" s="80">
        <f>IF(ISERROR(STDEV(Calculations!C63:N63)),"",IF(COUNT(Calculations!C63:N63)&lt;3,"N/A",STDEV(Calculations!C63:N63)))</f>
        <v>0.10066445913694307</v>
      </c>
    </row>
    <row r="63" spans="1:16" ht="15" customHeight="1" x14ac:dyDescent="0.25">
      <c r="A63" s="72" t="str">
        <f>'miRNA Table'!C63</f>
        <v>hsa-miR-181b-5p</v>
      </c>
      <c r="B63" s="18" t="s">
        <v>92</v>
      </c>
      <c r="C63" s="90">
        <v>14.68</v>
      </c>
      <c r="D63" s="90">
        <v>14.86</v>
      </c>
      <c r="E63" s="90">
        <v>14.85</v>
      </c>
      <c r="F63" s="91"/>
      <c r="G63" s="91"/>
      <c r="H63" s="91"/>
      <c r="I63" s="91"/>
      <c r="J63" s="91"/>
      <c r="K63" s="91"/>
      <c r="L63" s="91"/>
      <c r="M63" s="91"/>
      <c r="N63" s="91"/>
      <c r="O63" s="80">
        <f>IF(ISERROR(AVERAGE(Calculations!C64:N64)),"",AVERAGE(Calculations!C64:N64))</f>
        <v>14.796666666666667</v>
      </c>
      <c r="P63" s="80">
        <f>IF(ISERROR(STDEV(Calculations!C64:N64)),"",IF(COUNT(Calculations!C64:N64)&lt;3,"N/A",STDEV(Calculations!C64:N64)))</f>
        <v>0.10115993936995668</v>
      </c>
    </row>
    <row r="64" spans="1:16" ht="15" customHeight="1" x14ac:dyDescent="0.25">
      <c r="A64" s="72" t="str">
        <f>'miRNA Table'!C64</f>
        <v>hsa-miR-15b-5p</v>
      </c>
      <c r="B64" s="18" t="s">
        <v>93</v>
      </c>
      <c r="C64" s="90">
        <v>23.48</v>
      </c>
      <c r="D64" s="90">
        <v>23.48</v>
      </c>
      <c r="E64" s="90">
        <v>23.51</v>
      </c>
      <c r="F64" s="91"/>
      <c r="G64" s="91"/>
      <c r="H64" s="91"/>
      <c r="I64" s="91"/>
      <c r="J64" s="91"/>
      <c r="K64" s="91"/>
      <c r="L64" s="91"/>
      <c r="M64" s="91"/>
      <c r="N64" s="91"/>
      <c r="O64" s="80">
        <f>IF(ISERROR(AVERAGE(Calculations!C65:N65)),"",AVERAGE(Calculations!C65:N65))</f>
        <v>23.49</v>
      </c>
      <c r="P64" s="80">
        <f>IF(ISERROR(STDEV(Calculations!C65:N65)),"",IF(COUNT(Calculations!C65:N65)&lt;3,"N/A",STDEV(Calculations!C65:N65)))</f>
        <v>1.7320508075689429E-2</v>
      </c>
    </row>
    <row r="65" spans="1:16" ht="15" customHeight="1" x14ac:dyDescent="0.25">
      <c r="A65" s="72" t="str">
        <f>'miRNA Table'!C65</f>
        <v>hsa-miR-16-5p</v>
      </c>
      <c r="B65" s="18" t="s">
        <v>94</v>
      </c>
      <c r="C65" s="90" t="s">
        <v>132</v>
      </c>
      <c r="D65" s="90" t="s">
        <v>132</v>
      </c>
      <c r="E65" s="90" t="s">
        <v>132</v>
      </c>
      <c r="F65" s="91"/>
      <c r="G65" s="91"/>
      <c r="H65" s="91"/>
      <c r="I65" s="91"/>
      <c r="J65" s="91"/>
      <c r="K65" s="91"/>
      <c r="L65" s="91"/>
      <c r="M65" s="91"/>
      <c r="N65" s="91"/>
      <c r="O65" s="80">
        <f>IF(ISERROR(AVERAGE(Calculations!C66:N66)),"",AVERAGE(Calculations!C66:N66))</f>
        <v>35</v>
      </c>
      <c r="P65" s="80">
        <f>IF(ISERROR(STDEV(Calculations!C66:N66)),"",IF(COUNT(Calculations!C66:N66)&lt;3,"N/A",STDEV(Calculations!C66:N66)))</f>
        <v>0</v>
      </c>
    </row>
    <row r="66" spans="1:16" ht="15" customHeight="1" x14ac:dyDescent="0.25">
      <c r="A66" s="72" t="str">
        <f>'miRNA Table'!C66</f>
        <v>hsa-miR-210-3p</v>
      </c>
      <c r="B66" s="18" t="s">
        <v>95</v>
      </c>
      <c r="C66" s="90">
        <v>21.61</v>
      </c>
      <c r="D66" s="90">
        <v>21.64</v>
      </c>
      <c r="E66" s="90">
        <v>21.59</v>
      </c>
      <c r="F66" s="91"/>
      <c r="G66" s="91"/>
      <c r="H66" s="91"/>
      <c r="I66" s="91"/>
      <c r="J66" s="91"/>
      <c r="K66" s="91"/>
      <c r="L66" s="91"/>
      <c r="M66" s="91"/>
      <c r="N66" s="91"/>
      <c r="O66" s="80">
        <f>IF(ISERROR(AVERAGE(Calculations!C67:N67)),"",AVERAGE(Calculations!C67:N67))</f>
        <v>21.613333333333333</v>
      </c>
      <c r="P66" s="80">
        <f>IF(ISERROR(STDEV(Calculations!C67:N67)),"",IF(COUNT(Calculations!C67:N67)&lt;3,"N/A",STDEV(Calculations!C67:N67)))</f>
        <v>2.5166114784236238E-2</v>
      </c>
    </row>
    <row r="67" spans="1:16" ht="15" customHeight="1" x14ac:dyDescent="0.25">
      <c r="A67" s="72" t="str">
        <f>'miRNA Table'!C67</f>
        <v>hsa-miR-106a-5p hsa-miR-17-5p</v>
      </c>
      <c r="B67" s="18" t="s">
        <v>96</v>
      </c>
      <c r="C67" s="90" t="s">
        <v>132</v>
      </c>
      <c r="D67" s="90">
        <v>39.200000000000003</v>
      </c>
      <c r="E67" s="90">
        <v>38.5</v>
      </c>
      <c r="F67" s="91"/>
      <c r="G67" s="91"/>
      <c r="H67" s="91"/>
      <c r="I67" s="91"/>
      <c r="J67" s="91"/>
      <c r="K67" s="91"/>
      <c r="L67" s="91"/>
      <c r="M67" s="91"/>
      <c r="N67" s="91"/>
      <c r="O67" s="80">
        <f>IF(ISERROR(AVERAGE(Calculations!C68:N68)),"",AVERAGE(Calculations!C68:N68))</f>
        <v>35</v>
      </c>
      <c r="P67" s="80">
        <f>IF(ISERROR(STDEV(Calculations!C68:N68)),"",IF(COUNT(Calculations!C68:N68)&lt;3,"N/A",STDEV(Calculations!C68:N68)))</f>
        <v>0</v>
      </c>
    </row>
    <row r="68" spans="1:16" ht="15" customHeight="1" x14ac:dyDescent="0.25">
      <c r="A68" s="72" t="str">
        <f>'miRNA Table'!C68</f>
        <v>hsa-miR-98-5p</v>
      </c>
      <c r="B68" s="18" t="s">
        <v>97</v>
      </c>
      <c r="C68" s="90">
        <v>22.27</v>
      </c>
      <c r="D68" s="90">
        <v>22.15</v>
      </c>
      <c r="E68" s="90">
        <v>22.14</v>
      </c>
      <c r="F68" s="91"/>
      <c r="G68" s="91"/>
      <c r="H68" s="91"/>
      <c r="I68" s="91"/>
      <c r="J68" s="91"/>
      <c r="K68" s="91"/>
      <c r="L68" s="91"/>
      <c r="M68" s="91"/>
      <c r="N68" s="91"/>
      <c r="O68" s="80">
        <f>IF(ISERROR(AVERAGE(Calculations!C69:N69)),"",AVERAGE(Calculations!C69:N69))</f>
        <v>22.186666666666667</v>
      </c>
      <c r="P68" s="80">
        <f>IF(ISERROR(STDEV(Calculations!C69:N69)),"",IF(COUNT(Calculations!C69:N69)&lt;3,"N/A",STDEV(Calculations!C69:N69)))</f>
        <v>7.2341781380702283E-2</v>
      </c>
    </row>
    <row r="69" spans="1:16" ht="15" customHeight="1" x14ac:dyDescent="0.25">
      <c r="A69" s="72" t="str">
        <f>'miRNA Table'!C69</f>
        <v>hsa-miR-34a-5p</v>
      </c>
      <c r="B69" s="18" t="s">
        <v>98</v>
      </c>
      <c r="C69" s="90">
        <v>22.15</v>
      </c>
      <c r="D69" s="90">
        <v>22.28</v>
      </c>
      <c r="E69" s="90">
        <v>22.24</v>
      </c>
      <c r="F69" s="91"/>
      <c r="G69" s="91"/>
      <c r="H69" s="91"/>
      <c r="I69" s="91"/>
      <c r="J69" s="91"/>
      <c r="K69" s="91"/>
      <c r="L69" s="91"/>
      <c r="M69" s="91"/>
      <c r="N69" s="91"/>
      <c r="O69" s="80">
        <f>IF(ISERROR(AVERAGE(Calculations!C70:N70)),"",AVERAGE(Calculations!C70:N70))</f>
        <v>22.223333333333333</v>
      </c>
      <c r="P69" s="80">
        <f>IF(ISERROR(STDEV(Calculations!C70:N70)),"",IF(COUNT(Calculations!C70:N70)&lt;3,"N/A",STDEV(Calculations!C70:N70)))</f>
        <v>6.6583281184795007E-2</v>
      </c>
    </row>
    <row r="70" spans="1:16" ht="15" customHeight="1" x14ac:dyDescent="0.25">
      <c r="A70" s="72" t="str">
        <f>'miRNA Table'!C70</f>
        <v>hsa-miR-25-3p</v>
      </c>
      <c r="B70" s="18" t="s">
        <v>99</v>
      </c>
      <c r="C70" s="90" t="s">
        <v>132</v>
      </c>
      <c r="D70" s="90" t="s">
        <v>132</v>
      </c>
      <c r="E70" s="90" t="s">
        <v>132</v>
      </c>
      <c r="F70" s="91"/>
      <c r="G70" s="91"/>
      <c r="H70" s="91"/>
      <c r="I70" s="91"/>
      <c r="J70" s="91"/>
      <c r="K70" s="91"/>
      <c r="L70" s="91"/>
      <c r="M70" s="91"/>
      <c r="N70" s="91"/>
      <c r="O70" s="80">
        <f>IF(ISERROR(AVERAGE(Calculations!C71:N71)),"",AVERAGE(Calculations!C71:N71))</f>
        <v>35</v>
      </c>
      <c r="P70" s="80">
        <f>IF(ISERROR(STDEV(Calculations!C71:N71)),"",IF(COUNT(Calculations!C71:N71)&lt;3,"N/A",STDEV(Calculations!C71:N71)))</f>
        <v>0</v>
      </c>
    </row>
    <row r="71" spans="1:16" ht="15" customHeight="1" x14ac:dyDescent="0.25">
      <c r="A71" s="72" t="str">
        <f>'miRNA Table'!C71</f>
        <v>hsa-miR-144-3p</v>
      </c>
      <c r="B71" s="18" t="s">
        <v>100</v>
      </c>
      <c r="C71" s="90">
        <v>24.12</v>
      </c>
      <c r="D71" s="90">
        <v>24.24</v>
      </c>
      <c r="E71" s="90">
        <v>24.15</v>
      </c>
      <c r="F71" s="91"/>
      <c r="G71" s="91"/>
      <c r="H71" s="91"/>
      <c r="I71" s="91"/>
      <c r="J71" s="91"/>
      <c r="K71" s="91"/>
      <c r="L71" s="91"/>
      <c r="M71" s="91"/>
      <c r="N71" s="91"/>
      <c r="O71" s="80">
        <f>IF(ISERROR(AVERAGE(Calculations!C72:N72)),"",AVERAGE(Calculations!C72:N72))</f>
        <v>24.169999999999998</v>
      </c>
      <c r="P71" s="80">
        <f>IF(ISERROR(STDEV(Calculations!C72:N72)),"",IF(COUNT(Calculations!C72:N72)&lt;3,"N/A",STDEV(Calculations!C72:N72)))</f>
        <v>6.2449979983982933E-2</v>
      </c>
    </row>
    <row r="72" spans="1:16" ht="15" customHeight="1" x14ac:dyDescent="0.25">
      <c r="A72" s="72" t="str">
        <f>'miRNA Table'!C72</f>
        <v>hsa-miR-128-3p</v>
      </c>
      <c r="B72" s="18" t="s">
        <v>101</v>
      </c>
      <c r="C72" s="90">
        <v>29.33</v>
      </c>
      <c r="D72" s="90">
        <v>29.46</v>
      </c>
      <c r="E72" s="90">
        <v>29.07</v>
      </c>
      <c r="F72" s="91"/>
      <c r="G72" s="91"/>
      <c r="H72" s="91"/>
      <c r="I72" s="91"/>
      <c r="J72" s="91"/>
      <c r="K72" s="91"/>
      <c r="L72" s="91"/>
      <c r="M72" s="91"/>
      <c r="N72" s="91"/>
      <c r="O72" s="80">
        <f>IF(ISERROR(AVERAGE(Calculations!C73:N73)),"",AVERAGE(Calculations!C73:N73))</f>
        <v>29.286666666666665</v>
      </c>
      <c r="P72" s="80">
        <f>IF(ISERROR(STDEV(Calculations!C73:N73)),"",IF(COUNT(Calculations!C73:N73)&lt;3,"N/A",STDEV(Calculations!C73:N73)))</f>
        <v>0.19857828011475309</v>
      </c>
    </row>
    <row r="73" spans="1:16" ht="15" customHeight="1" x14ac:dyDescent="0.25">
      <c r="A73" s="72" t="str">
        <f>'miRNA Table'!C73</f>
        <v>hsa-miR-143-3p</v>
      </c>
      <c r="B73" s="18" t="s">
        <v>102</v>
      </c>
      <c r="C73" s="90">
        <v>18.23</v>
      </c>
      <c r="D73" s="90">
        <v>18.260000000000002</v>
      </c>
      <c r="E73" s="90">
        <v>18.21</v>
      </c>
      <c r="F73" s="91"/>
      <c r="G73" s="91"/>
      <c r="H73" s="91"/>
      <c r="I73" s="91"/>
      <c r="J73" s="91"/>
      <c r="K73" s="91"/>
      <c r="L73" s="91"/>
      <c r="M73" s="91"/>
      <c r="N73" s="91"/>
      <c r="O73" s="80">
        <f>IF(ISERROR(AVERAGE(Calculations!C74:N74)),"",AVERAGE(Calculations!C74:N74))</f>
        <v>18.233333333333334</v>
      </c>
      <c r="P73" s="80">
        <f>IF(ISERROR(STDEV(Calculations!C74:N74)),"",IF(COUNT(Calculations!C74:N74)&lt;3,"N/A",STDEV(Calculations!C74:N74)))</f>
        <v>2.5166114784236238E-2</v>
      </c>
    </row>
    <row r="74" spans="1:16" ht="15" customHeight="1" x14ac:dyDescent="0.25">
      <c r="A74" s="72" t="str">
        <f>'miRNA Table'!C74</f>
        <v>hsa-miR-215-5p</v>
      </c>
      <c r="B74" s="18" t="s">
        <v>103</v>
      </c>
      <c r="C74" s="90">
        <v>28.88</v>
      </c>
      <c r="D74" s="90">
        <v>29.09</v>
      </c>
      <c r="E74" s="90">
        <v>28.98</v>
      </c>
      <c r="F74" s="91"/>
      <c r="G74" s="91"/>
      <c r="H74" s="91"/>
      <c r="I74" s="91"/>
      <c r="J74" s="91"/>
      <c r="K74" s="91"/>
      <c r="L74" s="91"/>
      <c r="M74" s="91"/>
      <c r="N74" s="91"/>
      <c r="O74" s="80">
        <f>IF(ISERROR(AVERAGE(Calculations!C75:N75)),"",AVERAGE(Calculations!C75:N75))</f>
        <v>28.983333333333334</v>
      </c>
      <c r="P74" s="80">
        <f>IF(ISERROR(STDEV(Calculations!C75:N75)),"",IF(COUNT(Calculations!C75:N75)&lt;3,"N/A",STDEV(Calculations!C75:N75)))</f>
        <v>0.10503967504392528</v>
      </c>
    </row>
    <row r="75" spans="1:16" ht="15" customHeight="1" x14ac:dyDescent="0.25">
      <c r="A75" s="72" t="str">
        <f>'miRNA Table'!C75</f>
        <v>hsa-miR-19a-3p</v>
      </c>
      <c r="B75" s="18" t="s">
        <v>104</v>
      </c>
      <c r="C75" s="90">
        <v>28.56</v>
      </c>
      <c r="D75" s="90">
        <v>28.4</v>
      </c>
      <c r="E75" s="90">
        <v>28.45</v>
      </c>
      <c r="F75" s="91"/>
      <c r="G75" s="91"/>
      <c r="H75" s="91"/>
      <c r="I75" s="91"/>
      <c r="J75" s="91"/>
      <c r="K75" s="91"/>
      <c r="L75" s="91"/>
      <c r="M75" s="91"/>
      <c r="N75" s="91"/>
      <c r="O75" s="80">
        <f>IF(ISERROR(AVERAGE(Calculations!C76:N76)),"",AVERAGE(Calculations!C76:N76))</f>
        <v>28.47</v>
      </c>
      <c r="P75" s="80">
        <f>IF(ISERROR(STDEV(Calculations!C76:N76)),"",IF(COUNT(Calculations!C76:N76)&lt;3,"N/A",STDEV(Calculations!C76:N76)))</f>
        <v>8.1853527718724492E-2</v>
      </c>
    </row>
    <row r="76" spans="1:16" ht="15" customHeight="1" x14ac:dyDescent="0.25">
      <c r="A76" s="72" t="str">
        <f>'miRNA Table'!C76</f>
        <v>hsa-miR-193a-5p</v>
      </c>
      <c r="B76" s="18" t="s">
        <v>105</v>
      </c>
      <c r="C76" s="90">
        <v>17.89</v>
      </c>
      <c r="D76" s="90">
        <v>18.02</v>
      </c>
      <c r="E76" s="90">
        <v>17.82</v>
      </c>
      <c r="F76" s="91"/>
      <c r="G76" s="91"/>
      <c r="H76" s="91"/>
      <c r="I76" s="91"/>
      <c r="J76" s="91"/>
      <c r="K76" s="91"/>
      <c r="L76" s="91"/>
      <c r="M76" s="91"/>
      <c r="N76" s="91"/>
      <c r="O76" s="80">
        <f>IF(ISERROR(AVERAGE(Calculations!C77:N77)),"",AVERAGE(Calculations!C77:N77))</f>
        <v>17.91</v>
      </c>
      <c r="P76" s="80">
        <f>IF(ISERROR(STDEV(Calculations!C77:N77)),"",IF(COUNT(Calculations!C77:N77)&lt;3,"N/A",STDEV(Calculations!C77:N77)))</f>
        <v>0.10148891565092179</v>
      </c>
    </row>
    <row r="77" spans="1:16" ht="15" customHeight="1" x14ac:dyDescent="0.25">
      <c r="A77" s="72" t="str">
        <f>'miRNA Table'!C77</f>
        <v>hsa-miR-18a-5p</v>
      </c>
      <c r="B77" s="18" t="s">
        <v>106</v>
      </c>
      <c r="C77" s="90">
        <v>30.63</v>
      </c>
      <c r="D77" s="90">
        <v>30.45</v>
      </c>
      <c r="E77" s="90">
        <v>30.09</v>
      </c>
      <c r="F77" s="91"/>
      <c r="G77" s="91"/>
      <c r="H77" s="91"/>
      <c r="I77" s="91"/>
      <c r="J77" s="91"/>
      <c r="K77" s="91"/>
      <c r="L77" s="91"/>
      <c r="M77" s="91"/>
      <c r="N77" s="91"/>
      <c r="O77" s="80">
        <f>IF(ISERROR(AVERAGE(Calculations!C78:N78)),"",AVERAGE(Calculations!C78:N78))</f>
        <v>30.39</v>
      </c>
      <c r="P77" s="80">
        <f>IF(ISERROR(STDEV(Calculations!C78:N78)),"",IF(COUNT(Calculations!C78:N78)&lt;3,"N/A",STDEV(Calculations!C78:N78)))</f>
        <v>0.27495454169734995</v>
      </c>
    </row>
    <row r="78" spans="1:16" ht="15" customHeight="1" x14ac:dyDescent="0.25">
      <c r="A78" s="72" t="str">
        <f>'miRNA Table'!C78</f>
        <v>hsa-miR-125b-5p</v>
      </c>
      <c r="B78" s="18" t="s">
        <v>107</v>
      </c>
      <c r="C78" s="90">
        <v>26.31</v>
      </c>
      <c r="D78" s="90">
        <v>26.14</v>
      </c>
      <c r="E78" s="90">
        <v>26.02</v>
      </c>
      <c r="F78" s="91"/>
      <c r="G78" s="91"/>
      <c r="H78" s="91"/>
      <c r="I78" s="91"/>
      <c r="J78" s="91"/>
      <c r="K78" s="91"/>
      <c r="L78" s="91"/>
      <c r="M78" s="91"/>
      <c r="N78" s="91"/>
      <c r="O78" s="80">
        <f>IF(ISERROR(AVERAGE(Calculations!C79:N79)),"",AVERAGE(Calculations!C79:N79))</f>
        <v>26.156666666666666</v>
      </c>
      <c r="P78" s="80">
        <f>IF(ISERROR(STDEV(Calculations!C79:N79)),"",IF(COUNT(Calculations!C79:N79)&lt;3,"N/A",STDEV(Calculations!C79:N79)))</f>
        <v>0.14571661996262877</v>
      </c>
    </row>
    <row r="79" spans="1:16" ht="15" customHeight="1" x14ac:dyDescent="0.25">
      <c r="A79" s="72" t="str">
        <f>'miRNA Table'!C79</f>
        <v>hsa-miR-126-3p</v>
      </c>
      <c r="B79" s="18" t="s">
        <v>108</v>
      </c>
      <c r="C79" s="90">
        <v>26.92</v>
      </c>
      <c r="D79" s="90">
        <v>26.46</v>
      </c>
      <c r="E79" s="90">
        <v>26.46</v>
      </c>
      <c r="F79" s="91"/>
      <c r="G79" s="91"/>
      <c r="H79" s="91"/>
      <c r="I79" s="91"/>
      <c r="J79" s="91"/>
      <c r="K79" s="91"/>
      <c r="L79" s="91"/>
      <c r="M79" s="91"/>
      <c r="N79" s="91"/>
      <c r="O79" s="80">
        <f>IF(ISERROR(AVERAGE(Calculations!C80:N80)),"",AVERAGE(Calculations!C80:N80))</f>
        <v>26.613333333333333</v>
      </c>
      <c r="P79" s="80">
        <f>IF(ISERROR(STDEV(Calculations!C80:N80)),"",IF(COUNT(Calculations!C80:N80)&lt;3,"N/A",STDEV(Calculations!C80:N80)))</f>
        <v>0.26558112382722832</v>
      </c>
    </row>
    <row r="80" spans="1:16" ht="15" customHeight="1" x14ac:dyDescent="0.25">
      <c r="A80" s="72" t="str">
        <f>'miRNA Table'!C80</f>
        <v>hsa-miR-27a-3p</v>
      </c>
      <c r="B80" s="18" t="s">
        <v>109</v>
      </c>
      <c r="C80" s="90">
        <v>26.03</v>
      </c>
      <c r="D80" s="90">
        <v>26.09</v>
      </c>
      <c r="E80" s="90">
        <v>26.02</v>
      </c>
      <c r="F80" s="91"/>
      <c r="G80" s="91"/>
      <c r="H80" s="91"/>
      <c r="I80" s="91"/>
      <c r="J80" s="91"/>
      <c r="K80" s="91"/>
      <c r="L80" s="91"/>
      <c r="M80" s="91"/>
      <c r="N80" s="91"/>
      <c r="O80" s="80">
        <f>IF(ISERROR(AVERAGE(Calculations!C81:N81)),"",AVERAGE(Calculations!C81:N81))</f>
        <v>26.046666666666667</v>
      </c>
      <c r="P80" s="80">
        <f>IF(ISERROR(STDEV(Calculations!C81:N81)),"",IF(COUNT(Calculations!C81:N81)&lt;3,"N/A",STDEV(Calculations!C81:N81)))</f>
        <v>3.7859388972001647E-2</v>
      </c>
    </row>
    <row r="81" spans="1:16" ht="15" customHeight="1" x14ac:dyDescent="0.25">
      <c r="A81" s="72" t="str">
        <f>'miRNA Table'!C81</f>
        <v>hsa-miR-372-3p</v>
      </c>
      <c r="B81" s="18" t="s">
        <v>110</v>
      </c>
      <c r="C81" s="90">
        <v>29.15</v>
      </c>
      <c r="D81" s="90">
        <v>29.29</v>
      </c>
      <c r="E81" s="90">
        <v>29.16</v>
      </c>
      <c r="F81" s="91"/>
      <c r="G81" s="91"/>
      <c r="H81" s="91"/>
      <c r="I81" s="91"/>
      <c r="J81" s="91"/>
      <c r="K81" s="91"/>
      <c r="L81" s="91"/>
      <c r="M81" s="91"/>
      <c r="N81" s="91"/>
      <c r="O81" s="80">
        <f>IF(ISERROR(AVERAGE(Calculations!C82:N82)),"",AVERAGE(Calculations!C82:N82))</f>
        <v>29.2</v>
      </c>
      <c r="P81" s="80">
        <f>IF(ISERROR(STDEV(Calculations!C82:N82)),"",IF(COUNT(Calculations!C82:N82)&lt;3,"N/A",STDEV(Calculations!C82:N82)))</f>
        <v>7.810249675906647E-2</v>
      </c>
    </row>
    <row r="82" spans="1:16" ht="15" customHeight="1" x14ac:dyDescent="0.25">
      <c r="A82" s="72" t="str">
        <f>'miRNA Table'!C82</f>
        <v>hsa-miR-149-5p</v>
      </c>
      <c r="B82" s="18" t="s">
        <v>111</v>
      </c>
      <c r="C82" s="90">
        <v>30.05</v>
      </c>
      <c r="D82" s="90">
        <v>29.82</v>
      </c>
      <c r="E82" s="90">
        <v>29.16</v>
      </c>
      <c r="F82" s="91"/>
      <c r="G82" s="91"/>
      <c r="H82" s="91"/>
      <c r="I82" s="91"/>
      <c r="J82" s="91"/>
      <c r="K82" s="91"/>
      <c r="L82" s="91"/>
      <c r="M82" s="91"/>
      <c r="N82" s="91"/>
      <c r="O82" s="80">
        <f>IF(ISERROR(AVERAGE(Calculations!C83:N83)),"",AVERAGE(Calculations!C83:N83))</f>
        <v>29.676666666666666</v>
      </c>
      <c r="P82" s="80">
        <f>IF(ISERROR(STDEV(Calculations!C83:N83)),"",IF(COUNT(Calculations!C83:N83)&lt;3,"N/A",STDEV(Calculations!C83:N83)))</f>
        <v>0.46198845584422732</v>
      </c>
    </row>
    <row r="83" spans="1:16" ht="15" customHeight="1" x14ac:dyDescent="0.25">
      <c r="A83" s="72" t="str">
        <f>'miRNA Table'!C83</f>
        <v>hsa-miR-23b-3p</v>
      </c>
      <c r="B83" s="18" t="s">
        <v>112</v>
      </c>
      <c r="C83" s="90">
        <v>33.11</v>
      </c>
      <c r="D83" s="90">
        <v>32.26</v>
      </c>
      <c r="E83" s="90">
        <v>32.94</v>
      </c>
      <c r="F83" s="91"/>
      <c r="G83" s="91"/>
      <c r="H83" s="91"/>
      <c r="I83" s="91"/>
      <c r="J83" s="91"/>
      <c r="K83" s="91"/>
      <c r="L83" s="91"/>
      <c r="M83" s="91"/>
      <c r="N83" s="91"/>
      <c r="O83" s="80">
        <f>IF(ISERROR(AVERAGE(Calculations!C84:N84)),"",AVERAGE(Calculations!C84:N84))</f>
        <v>32.770000000000003</v>
      </c>
      <c r="P83" s="80">
        <f>IF(ISERROR(STDEV(Calculations!C84:N84)),"",IF(COUNT(Calculations!C84:N84)&lt;3,"N/A",STDEV(Calculations!C84:N84)))</f>
        <v>0.44977772288098089</v>
      </c>
    </row>
    <row r="84" spans="1:16" ht="15" customHeight="1" x14ac:dyDescent="0.25">
      <c r="A84" s="72" t="str">
        <f>'miRNA Table'!C84</f>
        <v>hsa-miR-203a-3p</v>
      </c>
      <c r="B84" s="18" t="s">
        <v>113</v>
      </c>
      <c r="C84" s="90">
        <v>28.33</v>
      </c>
      <c r="D84" s="90">
        <v>28.56</v>
      </c>
      <c r="E84" s="90">
        <v>28.39</v>
      </c>
      <c r="F84" s="91"/>
      <c r="G84" s="91"/>
      <c r="H84" s="91"/>
      <c r="I84" s="91"/>
      <c r="J84" s="91"/>
      <c r="K84" s="91"/>
      <c r="L84" s="91"/>
      <c r="M84" s="91"/>
      <c r="N84" s="91"/>
      <c r="O84" s="80">
        <f>IF(ISERROR(AVERAGE(Calculations!C85:N85)),"",AVERAGE(Calculations!C85:N85))</f>
        <v>28.426666666666666</v>
      </c>
      <c r="P84" s="80">
        <f>IF(ISERROR(STDEV(Calculations!C85:N85)),"",IF(COUNT(Calculations!C85:N85)&lt;3,"N/A",STDEV(Calculations!C85:N85)))</f>
        <v>0.11930353445448842</v>
      </c>
    </row>
    <row r="85" spans="1:16" ht="15" customHeight="1" x14ac:dyDescent="0.25">
      <c r="A85" s="72" t="str">
        <f>'miRNA Table'!C85</f>
        <v>hsa-miR-32-5p</v>
      </c>
      <c r="B85" s="18" t="s">
        <v>114</v>
      </c>
      <c r="C85" s="90">
        <v>26.64</v>
      </c>
      <c r="D85" s="90">
        <v>26.73</v>
      </c>
      <c r="E85" s="90">
        <v>26.7</v>
      </c>
      <c r="F85" s="91"/>
      <c r="G85" s="91"/>
      <c r="H85" s="91"/>
      <c r="I85" s="91"/>
      <c r="J85" s="91"/>
      <c r="K85" s="91"/>
      <c r="L85" s="91"/>
      <c r="M85" s="91"/>
      <c r="N85" s="91"/>
      <c r="O85" s="80">
        <f>IF(ISERROR(AVERAGE(Calculations!C86:N86)),"",AVERAGE(Calculations!C86:N86))</f>
        <v>26.69</v>
      </c>
      <c r="P85" s="80">
        <f>IF(ISERROR(STDEV(Calculations!C86:N86)),"",IF(COUNT(Calculations!C86:N86)&lt;3,"N/A",STDEV(Calculations!C86:N86)))</f>
        <v>4.5825756949558198E-2</v>
      </c>
    </row>
    <row r="86" spans="1:16" ht="15" customHeight="1" x14ac:dyDescent="0.25">
      <c r="A86" s="72" t="str">
        <f>'miRNA Table'!C86</f>
        <v>hsa-miR-181c-5p</v>
      </c>
      <c r="B86" s="18" t="s">
        <v>115</v>
      </c>
      <c r="C86" s="90">
        <v>20.18</v>
      </c>
      <c r="D86" s="90">
        <v>20.2</v>
      </c>
      <c r="E86" s="90">
        <v>20.11</v>
      </c>
      <c r="F86" s="91"/>
      <c r="G86" s="91"/>
      <c r="H86" s="91"/>
      <c r="I86" s="91"/>
      <c r="J86" s="91"/>
      <c r="K86" s="91"/>
      <c r="L86" s="91"/>
      <c r="M86" s="91"/>
      <c r="N86" s="91"/>
      <c r="O86" s="80">
        <f>IF(ISERROR(AVERAGE(Calculations!C87:N87)),"",AVERAGE(Calculations!C87:N87))</f>
        <v>20.16333333333333</v>
      </c>
      <c r="P86" s="80">
        <f>IF(ISERROR(STDEV(Calculations!C87:N87)),"",IF(COUNT(Calculations!C87:N87)&lt;3,"N/A",STDEV(Calculations!C87:N87)))</f>
        <v>4.725815626252608E-2</v>
      </c>
    </row>
    <row r="87" spans="1:16" ht="15" customHeight="1" x14ac:dyDescent="0.25">
      <c r="A87" s="72" t="str">
        <f>'miRNA Table'!C87</f>
        <v>cel-miR-39-3p</v>
      </c>
      <c r="B87" s="18" t="s">
        <v>28</v>
      </c>
      <c r="C87" s="90">
        <v>14.21</v>
      </c>
      <c r="D87" s="90">
        <v>14.67</v>
      </c>
      <c r="E87" s="90">
        <v>14.65</v>
      </c>
      <c r="F87" s="91"/>
      <c r="G87" s="91"/>
      <c r="H87" s="91"/>
      <c r="I87" s="91"/>
      <c r="J87" s="91"/>
      <c r="K87" s="91"/>
      <c r="L87" s="91"/>
      <c r="M87" s="91"/>
      <c r="N87" s="91"/>
      <c r="O87" s="80">
        <f>IF(ISERROR(AVERAGE(Calculations!C88:N88)),"",AVERAGE(Calculations!C88:N88))</f>
        <v>14.51</v>
      </c>
      <c r="P87" s="80">
        <f>IF(ISERROR(STDEV(Calculations!C88:N88)),"",IF(COUNT(Calculations!C88:N88)&lt;3,"N/A",STDEV(Calculations!C88:N88)))</f>
        <v>0.25999999999999956</v>
      </c>
    </row>
    <row r="88" spans="1:16" ht="15" customHeight="1" x14ac:dyDescent="0.25">
      <c r="A88" s="72" t="str">
        <f>'miRNA Table'!C88</f>
        <v>cel-miR-39-3p</v>
      </c>
      <c r="B88" s="18" t="s">
        <v>29</v>
      </c>
      <c r="C88" s="90">
        <v>14.86</v>
      </c>
      <c r="D88" s="90">
        <v>14.82</v>
      </c>
      <c r="E88" s="90">
        <v>14.68</v>
      </c>
      <c r="F88" s="91"/>
      <c r="G88" s="91"/>
      <c r="H88" s="91"/>
      <c r="I88" s="91"/>
      <c r="J88" s="91"/>
      <c r="K88" s="91"/>
      <c r="L88" s="91"/>
      <c r="M88" s="91"/>
      <c r="N88" s="91"/>
      <c r="O88" s="80">
        <f>IF(ISERROR(AVERAGE(Calculations!C89:N89)),"",AVERAGE(Calculations!C89:N89))</f>
        <v>14.786666666666667</v>
      </c>
      <c r="P88" s="80">
        <f>IF(ISERROR(STDEV(Calculations!C89:N89)),"",IF(COUNT(Calculations!C89:N89)&lt;3,"N/A",STDEV(Calculations!C89:N89)))</f>
        <v>9.451631252505216E-2</v>
      </c>
    </row>
    <row r="89" spans="1:16" ht="15" customHeight="1" x14ac:dyDescent="0.25">
      <c r="A89" s="72" t="str">
        <f>'miRNA Table'!C89</f>
        <v>SNORD61</v>
      </c>
      <c r="B89" s="18" t="s">
        <v>30</v>
      </c>
      <c r="C89" s="90">
        <v>18.920000000000002</v>
      </c>
      <c r="D89" s="90">
        <v>18.96</v>
      </c>
      <c r="E89" s="90">
        <v>18.850000000000001</v>
      </c>
      <c r="F89" s="91"/>
      <c r="G89" s="91"/>
      <c r="H89" s="91"/>
      <c r="I89" s="91"/>
      <c r="J89" s="91"/>
      <c r="K89" s="91"/>
      <c r="L89" s="91"/>
      <c r="M89" s="91"/>
      <c r="N89" s="91"/>
      <c r="O89" s="80">
        <f>IF(ISERROR(AVERAGE(Calculations!C90:N90)),"",AVERAGE(Calculations!C90:N90))</f>
        <v>18.91</v>
      </c>
      <c r="P89" s="80">
        <f>IF(ISERROR(STDEV(Calculations!C90:N90)),"",IF(COUNT(Calculations!C90:N90)&lt;3,"N/A",STDEV(Calculations!C90:N90)))</f>
        <v>5.5677643628299987E-2</v>
      </c>
    </row>
    <row r="90" spans="1:16" ht="15" customHeight="1" x14ac:dyDescent="0.25">
      <c r="A90" s="72" t="str">
        <f>'miRNA Table'!C90</f>
        <v>SNORD68</v>
      </c>
      <c r="B90" s="18" t="s">
        <v>31</v>
      </c>
      <c r="C90" s="90">
        <v>18.2</v>
      </c>
      <c r="D90" s="90">
        <v>18.309999999999999</v>
      </c>
      <c r="E90" s="90">
        <v>18.2</v>
      </c>
      <c r="F90" s="91"/>
      <c r="G90" s="91"/>
      <c r="H90" s="91"/>
      <c r="I90" s="91"/>
      <c r="J90" s="91"/>
      <c r="K90" s="91"/>
      <c r="L90" s="91"/>
      <c r="M90" s="91"/>
      <c r="N90" s="91"/>
      <c r="O90" s="80">
        <f>IF(ISERROR(AVERAGE(Calculations!C91:N91)),"",AVERAGE(Calculations!C91:N91))</f>
        <v>18.236666666666665</v>
      </c>
      <c r="P90" s="80">
        <f>IF(ISERROR(STDEV(Calculations!C91:N91)),"",IF(COUNT(Calculations!C91:N91)&lt;3,"N/A",STDEV(Calculations!C91:N91)))</f>
        <v>6.3508529610858511E-2</v>
      </c>
    </row>
    <row r="91" spans="1:16" ht="15" customHeight="1" x14ac:dyDescent="0.25">
      <c r="A91" s="72" t="str">
        <f>'miRNA Table'!C91</f>
        <v>SNORD72</v>
      </c>
      <c r="B91" s="18" t="s">
        <v>32</v>
      </c>
      <c r="C91" s="90">
        <v>17.2</v>
      </c>
      <c r="D91" s="90">
        <v>17.29</v>
      </c>
      <c r="E91" s="90">
        <v>17.12</v>
      </c>
      <c r="F91" s="91"/>
      <c r="G91" s="91"/>
      <c r="H91" s="91"/>
      <c r="I91" s="91"/>
      <c r="J91" s="91"/>
      <c r="K91" s="91"/>
      <c r="L91" s="91"/>
      <c r="M91" s="91"/>
      <c r="N91" s="91"/>
      <c r="O91" s="80">
        <f>IF(ISERROR(AVERAGE(Calculations!C92:N92)),"",AVERAGE(Calculations!C92:N92))</f>
        <v>17.203333333333333</v>
      </c>
      <c r="P91" s="80">
        <f>IF(ISERROR(STDEV(Calculations!C92:N92)),"",IF(COUNT(Calculations!C92:N92)&lt;3,"N/A",STDEV(Calculations!C92:N92)))</f>
        <v>8.504900548115292E-2</v>
      </c>
    </row>
    <row r="92" spans="1:16" ht="15" customHeight="1" x14ac:dyDescent="0.25">
      <c r="A92" s="72" t="str">
        <f>'miRNA Table'!C92</f>
        <v>SNORD95</v>
      </c>
      <c r="B92" s="18" t="s">
        <v>116</v>
      </c>
      <c r="C92" s="90">
        <v>22.86</v>
      </c>
      <c r="D92" s="90">
        <v>22.69</v>
      </c>
      <c r="E92" s="90">
        <v>22.81</v>
      </c>
      <c r="F92" s="91"/>
      <c r="G92" s="91"/>
      <c r="H92" s="91"/>
      <c r="I92" s="91"/>
      <c r="J92" s="91"/>
      <c r="K92" s="91"/>
      <c r="L92" s="91"/>
      <c r="M92" s="91"/>
      <c r="N92" s="91"/>
      <c r="O92" s="80">
        <f>IF(ISERROR(AVERAGE(Calculations!C93:N93)),"",AVERAGE(Calculations!C93:N93))</f>
        <v>22.786666666666665</v>
      </c>
      <c r="P92" s="80">
        <f>IF(ISERROR(STDEV(Calculations!C93:N93)),"",IF(COUNT(Calculations!C93:N93)&lt;3,"N/A",STDEV(Calculations!C93:N93)))</f>
        <v>8.7368949480539929E-2</v>
      </c>
    </row>
    <row r="93" spans="1:16" ht="15" customHeight="1" x14ac:dyDescent="0.25">
      <c r="A93" s="72" t="str">
        <f>'miRNA Table'!C93</f>
        <v>SNORD96A</v>
      </c>
      <c r="B93" s="18" t="s">
        <v>117</v>
      </c>
      <c r="C93" s="90">
        <v>20.03</v>
      </c>
      <c r="D93" s="90">
        <v>20.28</v>
      </c>
      <c r="E93" s="90">
        <v>20.43</v>
      </c>
      <c r="F93" s="91"/>
      <c r="G93" s="91"/>
      <c r="H93" s="91"/>
      <c r="I93" s="91"/>
      <c r="J93" s="91"/>
      <c r="K93" s="91"/>
      <c r="L93" s="91"/>
      <c r="M93" s="91"/>
      <c r="N93" s="91"/>
      <c r="O93" s="80">
        <f>IF(ISERROR(AVERAGE(Calculations!C94:N94)),"",AVERAGE(Calculations!C94:N94))</f>
        <v>20.246666666666666</v>
      </c>
      <c r="P93" s="80">
        <f>IF(ISERROR(STDEV(Calculations!C94:N94)),"",IF(COUNT(Calculations!C94:N94)&lt;3,"N/A",STDEV(Calculations!C94:N94)))</f>
        <v>0.20207259421636836</v>
      </c>
    </row>
    <row r="94" spans="1:16" ht="15" customHeight="1" x14ac:dyDescent="0.25">
      <c r="A94" s="72" t="str">
        <f>'miRNA Table'!C94</f>
        <v>RNU6-6P</v>
      </c>
      <c r="B94" s="18" t="s">
        <v>118</v>
      </c>
      <c r="C94" s="90">
        <v>19.98</v>
      </c>
      <c r="D94" s="90">
        <v>20.23</v>
      </c>
      <c r="E94" s="90">
        <v>20.09</v>
      </c>
      <c r="F94" s="91"/>
      <c r="G94" s="91"/>
      <c r="H94" s="91"/>
      <c r="I94" s="91"/>
      <c r="J94" s="91"/>
      <c r="K94" s="91"/>
      <c r="L94" s="91"/>
      <c r="M94" s="91"/>
      <c r="N94" s="91"/>
      <c r="O94" s="80">
        <f>IF(ISERROR(AVERAGE(Calculations!C95:N95)),"",AVERAGE(Calculations!C95:N95))</f>
        <v>20.099999999999998</v>
      </c>
      <c r="P94" s="80">
        <f>IF(ISERROR(STDEV(Calculations!C95:N95)),"",IF(COUNT(Calculations!C95:N95)&lt;3,"N/A",STDEV(Calculations!C95:N95)))</f>
        <v>0.12529964086141671</v>
      </c>
    </row>
    <row r="95" spans="1:16" ht="15" customHeight="1" x14ac:dyDescent="0.25">
      <c r="A95" s="72" t="str">
        <f>'miRNA Table'!C95</f>
        <v>miRTC</v>
      </c>
      <c r="B95" s="18" t="s">
        <v>119</v>
      </c>
      <c r="C95" s="90">
        <v>20.07</v>
      </c>
      <c r="D95" s="90">
        <v>20.21</v>
      </c>
      <c r="E95" s="90">
        <v>20.16</v>
      </c>
      <c r="F95" s="91"/>
      <c r="G95" s="91"/>
      <c r="H95" s="91"/>
      <c r="I95" s="91"/>
      <c r="J95" s="91"/>
      <c r="K95" s="91"/>
      <c r="L95" s="91"/>
      <c r="M95" s="91"/>
      <c r="N95" s="91"/>
      <c r="O95" s="80">
        <f>IF(ISERROR(AVERAGE(Calculations!C96:N96)),"",AVERAGE(Calculations!C96:N96))</f>
        <v>20.146666666666665</v>
      </c>
      <c r="P95" s="80">
        <f>IF(ISERROR(STDEV(Calculations!C96:N96)),"",IF(COUNT(Calculations!C96:N96)&lt;3,"N/A",STDEV(Calculations!C96:N96)))</f>
        <v>7.0945988845976124E-2</v>
      </c>
    </row>
    <row r="96" spans="1:16" ht="15" customHeight="1" x14ac:dyDescent="0.25">
      <c r="A96" s="72" t="str">
        <f>'miRNA Table'!C96</f>
        <v>miRTC</v>
      </c>
      <c r="B96" s="18" t="s">
        <v>120</v>
      </c>
      <c r="C96" s="90">
        <v>18.350000000000001</v>
      </c>
      <c r="D96" s="90">
        <v>18.11</v>
      </c>
      <c r="E96" s="90">
        <v>18.100000000000001</v>
      </c>
      <c r="F96" s="91"/>
      <c r="G96" s="91"/>
      <c r="H96" s="91"/>
      <c r="I96" s="91"/>
      <c r="J96" s="91"/>
      <c r="K96" s="91"/>
      <c r="L96" s="91"/>
      <c r="M96" s="91"/>
      <c r="N96" s="91"/>
      <c r="O96" s="80">
        <f>IF(ISERROR(AVERAGE(Calculations!C97:N97)),"",AVERAGE(Calculations!C97:N97))</f>
        <v>18.186666666666667</v>
      </c>
      <c r="P96" s="80">
        <f>IF(ISERROR(STDEV(Calculations!C97:N97)),"",IF(COUNT(Calculations!C97:N97)&lt;3,"N/A",STDEV(Calculations!C97:N97)))</f>
        <v>0.14153915830374816</v>
      </c>
    </row>
    <row r="97" spans="1:16" ht="15" customHeight="1" x14ac:dyDescent="0.25">
      <c r="A97" s="72" t="str">
        <f>'miRNA Table'!C97</f>
        <v>PPC</v>
      </c>
      <c r="B97" s="18" t="s">
        <v>121</v>
      </c>
      <c r="C97" s="90">
        <v>18.190000000000001</v>
      </c>
      <c r="D97" s="90">
        <v>18.12</v>
      </c>
      <c r="E97" s="90">
        <v>18.09</v>
      </c>
      <c r="F97" s="92"/>
      <c r="G97" s="92"/>
      <c r="H97" s="92"/>
      <c r="I97" s="92"/>
      <c r="J97" s="92"/>
      <c r="K97" s="92"/>
      <c r="L97" s="92"/>
      <c r="M97" s="92"/>
      <c r="N97" s="92"/>
      <c r="O97" s="80">
        <f>IF(ISERROR(AVERAGE(Calculations!C98:N98)),"",AVERAGE(Calculations!C98:N98))</f>
        <v>18.133333333333336</v>
      </c>
      <c r="P97" s="80">
        <f>IF(ISERROR(STDEV(Calculations!C98:N98)),"",IF(COUNT(Calculations!C98:N98)&lt;3,"N/A",STDEV(Calculations!C98:N98)))</f>
        <v>5.1316014394469478E-2</v>
      </c>
    </row>
    <row r="98" spans="1:16" ht="15" customHeight="1" x14ac:dyDescent="0.25">
      <c r="A98" s="72" t="str">
        <f>'miRNA Table'!C98</f>
        <v>PPC</v>
      </c>
      <c r="B98" s="18" t="s">
        <v>13</v>
      </c>
      <c r="C98" s="90">
        <v>18.649999999999999</v>
      </c>
      <c r="D98" s="90">
        <v>18.149999999999999</v>
      </c>
      <c r="E98" s="90">
        <v>18.239999999999998</v>
      </c>
      <c r="F98" s="92"/>
      <c r="G98" s="92"/>
      <c r="H98" s="92"/>
      <c r="I98" s="92"/>
      <c r="J98" s="92"/>
      <c r="K98" s="92"/>
      <c r="L98" s="92"/>
      <c r="M98" s="92"/>
      <c r="N98" s="92"/>
      <c r="O98" s="80">
        <f>IF(ISERROR(AVERAGE(Calculations!C99:N99)),"",AVERAGE(Calculations!C99:N99))</f>
        <v>18.346666666666664</v>
      </c>
      <c r="P98" s="80">
        <f>IF(ISERROR(STDEV(Calculations!C99:N99)),"",IF(COUNT(Calculations!C99:N99)&lt;3,"N/A",STDEV(Calculations!C99:N99)))</f>
        <v>0.26652079343520901</v>
      </c>
    </row>
    <row r="100" spans="1:16" ht="15" customHeight="1" x14ac:dyDescent="0.25">
      <c r="A100" s="222" t="s">
        <v>133</v>
      </c>
      <c r="B100" s="223"/>
      <c r="C100" s="223"/>
      <c r="D100" s="223"/>
      <c r="E100" s="223"/>
      <c r="F100" s="223"/>
      <c r="G100" s="223"/>
      <c r="H100" s="223"/>
      <c r="I100" s="223"/>
      <c r="J100" s="223"/>
      <c r="K100" s="223"/>
      <c r="L100" s="223"/>
      <c r="M100" s="223"/>
      <c r="N100" s="223"/>
      <c r="O100" s="223"/>
      <c r="P100" s="224"/>
    </row>
  </sheetData>
  <mergeCells count="4">
    <mergeCell ref="A1:A2"/>
    <mergeCell ref="B1:B2"/>
    <mergeCell ref="C1:N1"/>
    <mergeCell ref="A100:P100"/>
  </mergeCells>
  <conditionalFormatting sqref="C3:O98">
    <cfRule type="cellIs" dxfId="15"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67294185-81F1-42A1-869A-578881775C08}">
            <xm:f>Calculations!$C$101</xm:f>
            <x14:dxf>
              <font>
                <b/>
                <i val="0"/>
                <condense val="0"/>
                <extend val="0"/>
                <color indexed="10"/>
              </font>
            </x14:dxf>
          </x14:cfRule>
          <xm:sqref>C3:O98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9"/>
  <sheetViews>
    <sheetView zoomScale="120" zoomScaleNormal="120" workbookViewId="0">
      <selection activeCell="C3" sqref="C3"/>
    </sheetView>
  </sheetViews>
  <sheetFormatPr defaultColWidth="6.59765625" defaultRowHeight="15" customHeight="1" x14ac:dyDescent="0.25"/>
  <cols>
    <col min="1" max="1" width="30.59765625" style="58" customWidth="1"/>
    <col min="2" max="2" width="6.59765625" style="75" customWidth="1"/>
    <col min="3" max="14" width="9.59765625" style="58" customWidth="1"/>
    <col min="15" max="16384" width="6.59765625" style="58"/>
  </cols>
  <sheetData>
    <row r="1" spans="1:16" s="53" customFormat="1" ht="15" customHeight="1" x14ac:dyDescent="0.25">
      <c r="A1" s="206" t="s">
        <v>288</v>
      </c>
      <c r="B1" s="206" t="s">
        <v>20</v>
      </c>
      <c r="C1" s="196" t="str">
        <f>Results!D2</f>
        <v>Control Group</v>
      </c>
      <c r="D1" s="199"/>
      <c r="E1" s="199"/>
      <c r="F1" s="199"/>
      <c r="G1" s="199"/>
      <c r="H1" s="199"/>
      <c r="I1" s="199"/>
      <c r="J1" s="199"/>
      <c r="K1" s="199"/>
      <c r="L1" s="199"/>
      <c r="M1" s="225"/>
      <c r="N1" s="226"/>
    </row>
    <row r="2" spans="1:16" ht="15" customHeight="1" x14ac:dyDescent="0.25">
      <c r="A2" s="206"/>
      <c r="B2" s="206"/>
      <c r="C2" s="68" t="s">
        <v>268</v>
      </c>
      <c r="D2" s="68" t="s">
        <v>269</v>
      </c>
      <c r="E2" s="68" t="s">
        <v>270</v>
      </c>
      <c r="F2" s="68" t="s">
        <v>271</v>
      </c>
      <c r="G2" s="68" t="s">
        <v>272</v>
      </c>
      <c r="H2" s="68" t="s">
        <v>273</v>
      </c>
      <c r="I2" s="68" t="s">
        <v>274</v>
      </c>
      <c r="J2" s="68" t="s">
        <v>275</v>
      </c>
      <c r="K2" s="68" t="s">
        <v>276</v>
      </c>
      <c r="L2" s="68" t="s">
        <v>277</v>
      </c>
      <c r="M2" s="104" t="s">
        <v>11131</v>
      </c>
      <c r="N2" s="104" t="s">
        <v>11132</v>
      </c>
      <c r="O2" s="70" t="s">
        <v>130</v>
      </c>
      <c r="P2" s="68" t="s">
        <v>131</v>
      </c>
    </row>
    <row r="3" spans="1:16" ht="15" customHeight="1" x14ac:dyDescent="0.25">
      <c r="A3" s="72" t="str">
        <f>'miRNA Table'!C3</f>
        <v>hsa-let-7a-5p</v>
      </c>
      <c r="B3" s="18" t="s">
        <v>9</v>
      </c>
      <c r="C3" s="90">
        <v>29.08</v>
      </c>
      <c r="D3" s="90">
        <v>29.02</v>
      </c>
      <c r="E3" s="90">
        <v>29.27</v>
      </c>
      <c r="F3" s="91"/>
      <c r="G3" s="91"/>
      <c r="H3" s="91"/>
      <c r="I3" s="91"/>
      <c r="J3" s="91"/>
      <c r="K3" s="91"/>
      <c r="L3" s="91"/>
      <c r="M3" s="91"/>
      <c r="N3" s="91"/>
      <c r="O3" s="79">
        <f>IF(ISERROR(AVERAGE(Calculations!Q4:AB4)),"",AVERAGE(Calculations!Q4:AB4))</f>
        <v>29.123333333333331</v>
      </c>
      <c r="P3" s="80">
        <f>IF(ISERROR(STDEV(Calculations!Q4:AB4)),"",IF(COUNT(Calculations!Q4:AB4)&lt;3,"N/A",STDEV(Calculations!Q4:AB4)))</f>
        <v>0.13051181300301284</v>
      </c>
    </row>
    <row r="4" spans="1:16" ht="15" customHeight="1" x14ac:dyDescent="0.25">
      <c r="A4" s="72" t="str">
        <f>'miRNA Table'!C4</f>
        <v>hsa-miR-133b</v>
      </c>
      <c r="B4" s="18" t="s">
        <v>10</v>
      </c>
      <c r="C4" s="90">
        <v>32.020000000000003</v>
      </c>
      <c r="D4" s="90">
        <v>32.130000000000003</v>
      </c>
      <c r="E4" s="90">
        <v>31.96</v>
      </c>
      <c r="F4" s="91"/>
      <c r="G4" s="91"/>
      <c r="H4" s="91"/>
      <c r="I4" s="91"/>
      <c r="J4" s="91"/>
      <c r="K4" s="91"/>
      <c r="L4" s="91"/>
      <c r="M4" s="91"/>
      <c r="N4" s="91"/>
      <c r="O4" s="79">
        <f>IF(ISERROR(AVERAGE(Calculations!Q5:AB5)),"",AVERAGE(Calculations!Q5:AB5))</f>
        <v>32.036666666666669</v>
      </c>
      <c r="P4" s="80">
        <f>IF(ISERROR(STDEV(Calculations!Q5:AB5)),"",IF(COUNT(Calculations!Q5:AB5)&lt;3,"N/A",STDEV(Calculations!Q5:AB5)))</f>
        <v>8.6216781042517787E-2</v>
      </c>
    </row>
    <row r="5" spans="1:16" ht="15" customHeight="1" x14ac:dyDescent="0.25">
      <c r="A5" s="72" t="str">
        <f>'miRNA Table'!C5</f>
        <v>hsa-miR-122-5p</v>
      </c>
      <c r="B5" s="18" t="s">
        <v>11</v>
      </c>
      <c r="C5" s="90">
        <v>33.83</v>
      </c>
      <c r="D5" s="90">
        <v>34.22</v>
      </c>
      <c r="E5" s="90">
        <v>33.090000000000003</v>
      </c>
      <c r="F5" s="91"/>
      <c r="G5" s="91"/>
      <c r="H5" s="91"/>
      <c r="I5" s="91"/>
      <c r="J5" s="91"/>
      <c r="K5" s="91"/>
      <c r="L5" s="91"/>
      <c r="M5" s="91"/>
      <c r="N5" s="91"/>
      <c r="O5" s="79">
        <f>IF(ISERROR(AVERAGE(Calculations!Q6:AB6)),"",AVERAGE(Calculations!Q6:AB6))</f>
        <v>33.713333333333331</v>
      </c>
      <c r="P5" s="80">
        <f>IF(ISERROR(STDEV(Calculations!Q6:AB6)),"",IF(COUNT(Calculations!Q6:AB6)&lt;3,"N/A",STDEV(Calculations!Q6:AB6)))</f>
        <v>0.57396283271073434</v>
      </c>
    </row>
    <row r="6" spans="1:16" ht="15" customHeight="1" x14ac:dyDescent="0.25">
      <c r="A6" s="72" t="str">
        <f>'miRNA Table'!C6</f>
        <v>hsa-miR-20b-5p</v>
      </c>
      <c r="B6" s="18" t="s">
        <v>35</v>
      </c>
      <c r="C6" s="90">
        <v>33.950000000000003</v>
      </c>
      <c r="D6" s="90">
        <v>33.26</v>
      </c>
      <c r="E6" s="90">
        <v>32.65</v>
      </c>
      <c r="F6" s="91"/>
      <c r="G6" s="91"/>
      <c r="H6" s="91"/>
      <c r="I6" s="91"/>
      <c r="J6" s="91"/>
      <c r="K6" s="91"/>
      <c r="L6" s="91"/>
      <c r="M6" s="91"/>
      <c r="N6" s="91"/>
      <c r="O6" s="79">
        <f>IF(ISERROR(AVERAGE(Calculations!Q7:AB7)),"",AVERAGE(Calculations!Q7:AB7))</f>
        <v>33.286666666666669</v>
      </c>
      <c r="P6" s="80">
        <f>IF(ISERROR(STDEV(Calculations!Q7:AB7)),"",IF(COUNT(Calculations!Q7:AB7)&lt;3,"N/A",STDEV(Calculations!Q7:AB7)))</f>
        <v>0.65041012702243206</v>
      </c>
    </row>
    <row r="7" spans="1:16" ht="15" customHeight="1" x14ac:dyDescent="0.25">
      <c r="A7" s="72" t="str">
        <f>'miRNA Table'!C7</f>
        <v>hsa-miR-335-5p</v>
      </c>
      <c r="B7" s="18" t="s">
        <v>36</v>
      </c>
      <c r="C7" s="90" t="s">
        <v>132</v>
      </c>
      <c r="D7" s="90" t="s">
        <v>132</v>
      </c>
      <c r="E7" s="90" t="s">
        <v>132</v>
      </c>
      <c r="F7" s="91"/>
      <c r="G7" s="91"/>
      <c r="H7" s="91"/>
      <c r="I7" s="91"/>
      <c r="J7" s="91"/>
      <c r="K7" s="91"/>
      <c r="L7" s="91"/>
      <c r="M7" s="91"/>
      <c r="N7" s="91"/>
      <c r="O7" s="79">
        <f>IF(ISERROR(AVERAGE(Calculations!Q8:AB8)),"",AVERAGE(Calculations!Q8:AB8))</f>
        <v>35</v>
      </c>
      <c r="P7" s="80">
        <f>IF(ISERROR(STDEV(Calculations!Q8:AB8)),"",IF(COUNT(Calculations!Q8:AB8)&lt;3,"N/A",STDEV(Calculations!Q8:AB8)))</f>
        <v>0</v>
      </c>
    </row>
    <row r="8" spans="1:16" ht="15" customHeight="1" x14ac:dyDescent="0.25">
      <c r="A8" s="72" t="str">
        <f>'miRNA Table'!C8</f>
        <v>hsa-miR-196a-5p</v>
      </c>
      <c r="B8" s="18" t="s">
        <v>37</v>
      </c>
      <c r="C8" s="90">
        <v>29</v>
      </c>
      <c r="D8" s="90">
        <v>28.84</v>
      </c>
      <c r="E8" s="90">
        <v>28.53</v>
      </c>
      <c r="F8" s="91"/>
      <c r="G8" s="91"/>
      <c r="H8" s="91"/>
      <c r="I8" s="91"/>
      <c r="J8" s="91"/>
      <c r="K8" s="91"/>
      <c r="L8" s="91"/>
      <c r="M8" s="91"/>
      <c r="N8" s="91"/>
      <c r="O8" s="79">
        <f>IF(ISERROR(AVERAGE(Calculations!Q9:AB9)),"",AVERAGE(Calculations!Q9:AB9))</f>
        <v>28.790000000000003</v>
      </c>
      <c r="P8" s="80">
        <f>IF(ISERROR(STDEV(Calculations!Q9:AB9)),"",IF(COUNT(Calculations!Q9:AB9)&lt;3,"N/A",STDEV(Calculations!Q9:AB9)))</f>
        <v>0.23895606290696977</v>
      </c>
    </row>
    <row r="9" spans="1:16" ht="15" customHeight="1" x14ac:dyDescent="0.25">
      <c r="A9" s="72" t="str">
        <f>'miRNA Table'!C9</f>
        <v>hsa-miR-125a-5p</v>
      </c>
      <c r="B9" s="18" t="s">
        <v>38</v>
      </c>
      <c r="C9" s="90" t="s">
        <v>132</v>
      </c>
      <c r="D9" s="90">
        <v>37.049999999999997</v>
      </c>
      <c r="E9" s="90" t="s">
        <v>132</v>
      </c>
      <c r="F9" s="91"/>
      <c r="G9" s="91"/>
      <c r="H9" s="91"/>
      <c r="I9" s="91"/>
      <c r="J9" s="91"/>
      <c r="K9" s="91"/>
      <c r="L9" s="91"/>
      <c r="M9" s="91"/>
      <c r="N9" s="91"/>
      <c r="O9" s="79">
        <f>IF(ISERROR(AVERAGE(Calculations!Q10:AB10)),"",AVERAGE(Calculations!Q10:AB10))</f>
        <v>35</v>
      </c>
      <c r="P9" s="80">
        <f>IF(ISERROR(STDEV(Calculations!Q10:AB10)),"",IF(COUNT(Calculations!Q10:AB10)&lt;3,"N/A",STDEV(Calculations!Q10:AB10)))</f>
        <v>0</v>
      </c>
    </row>
    <row r="10" spans="1:16" ht="15" customHeight="1" x14ac:dyDescent="0.25">
      <c r="A10" s="72" t="str">
        <f>'miRNA Table'!C10</f>
        <v>hsa-miR-142-5p</v>
      </c>
      <c r="B10" s="18" t="s">
        <v>39</v>
      </c>
      <c r="C10" s="90">
        <v>27.33</v>
      </c>
      <c r="D10" s="90">
        <v>27.11</v>
      </c>
      <c r="E10" s="90">
        <v>27.31</v>
      </c>
      <c r="F10" s="91"/>
      <c r="G10" s="91"/>
      <c r="H10" s="91"/>
      <c r="I10" s="91"/>
      <c r="J10" s="91"/>
      <c r="K10" s="91"/>
      <c r="L10" s="91"/>
      <c r="M10" s="91"/>
      <c r="N10" s="91"/>
      <c r="O10" s="79">
        <f>IF(ISERROR(AVERAGE(Calculations!Q11:AB11)),"",AVERAGE(Calculations!Q11:AB11))</f>
        <v>27.25</v>
      </c>
      <c r="P10" s="80">
        <f>IF(ISERROR(STDEV(Calculations!Q11:AB11)),"",IF(COUNT(Calculations!Q11:AB11)&lt;3,"N/A",STDEV(Calculations!Q11:AB11)))</f>
        <v>0.12165525060596384</v>
      </c>
    </row>
    <row r="11" spans="1:16" ht="15" customHeight="1" x14ac:dyDescent="0.25">
      <c r="A11" s="72" t="str">
        <f>'miRNA Table'!C11</f>
        <v>hsa-miR-96-5p</v>
      </c>
      <c r="B11" s="18" t="s">
        <v>40</v>
      </c>
      <c r="C11" s="90">
        <v>25.52</v>
      </c>
      <c r="D11" s="90">
        <v>25.6</v>
      </c>
      <c r="E11" s="90">
        <v>25.81</v>
      </c>
      <c r="F11" s="91"/>
      <c r="G11" s="91"/>
      <c r="H11" s="91"/>
      <c r="I11" s="91"/>
      <c r="J11" s="91"/>
      <c r="K11" s="91"/>
      <c r="L11" s="91"/>
      <c r="M11" s="91"/>
      <c r="N11" s="91"/>
      <c r="O11" s="79">
        <f>IF(ISERROR(AVERAGE(Calculations!Q12:AB12)),"",AVERAGE(Calculations!Q12:AB12))</f>
        <v>25.643333333333334</v>
      </c>
      <c r="P11" s="80">
        <f>IF(ISERROR(STDEV(Calculations!Q12:AB12)),"",IF(COUNT(Calculations!Q12:AB12)&lt;3,"N/A",STDEV(Calculations!Q12:AB12)))</f>
        <v>0.14977761292440572</v>
      </c>
    </row>
    <row r="12" spans="1:16" ht="15" customHeight="1" x14ac:dyDescent="0.25">
      <c r="A12" s="72" t="str">
        <f>'miRNA Table'!C12</f>
        <v>hsa-miR-222-3p</v>
      </c>
      <c r="B12" s="18" t="s">
        <v>41</v>
      </c>
      <c r="C12" s="90">
        <v>27.12</v>
      </c>
      <c r="D12" s="90">
        <v>27.21</v>
      </c>
      <c r="E12" s="90">
        <v>27.12</v>
      </c>
      <c r="F12" s="91"/>
      <c r="G12" s="91"/>
      <c r="H12" s="91"/>
      <c r="I12" s="91"/>
      <c r="J12" s="91"/>
      <c r="K12" s="91"/>
      <c r="L12" s="91"/>
      <c r="M12" s="91"/>
      <c r="N12" s="91"/>
      <c r="O12" s="79">
        <f>IF(ISERROR(AVERAGE(Calculations!Q13:AB13)),"",AVERAGE(Calculations!Q13:AB13))</f>
        <v>27.150000000000002</v>
      </c>
      <c r="P12" s="80">
        <f>IF(ISERROR(STDEV(Calculations!Q13:AB13)),"",IF(COUNT(Calculations!Q13:AB13)&lt;3,"N/A",STDEV(Calculations!Q13:AB13)))</f>
        <v>5.1961524227066236E-2</v>
      </c>
    </row>
    <row r="13" spans="1:16" ht="15" customHeight="1" x14ac:dyDescent="0.25">
      <c r="A13" s="72" t="str">
        <f>'miRNA Table'!C13</f>
        <v>hsa-miR-148b-3p</v>
      </c>
      <c r="B13" s="18" t="s">
        <v>42</v>
      </c>
      <c r="C13" s="90">
        <v>35.53</v>
      </c>
      <c r="D13" s="90">
        <v>36.21</v>
      </c>
      <c r="E13" s="90">
        <v>37.659999999999997</v>
      </c>
      <c r="F13" s="91"/>
      <c r="G13" s="91"/>
      <c r="H13" s="91"/>
      <c r="I13" s="91"/>
      <c r="J13" s="91"/>
      <c r="K13" s="91"/>
      <c r="L13" s="91"/>
      <c r="M13" s="91"/>
      <c r="N13" s="91"/>
      <c r="O13" s="79">
        <f>IF(ISERROR(AVERAGE(Calculations!Q14:AB14)),"",AVERAGE(Calculations!Q14:AB14))</f>
        <v>35</v>
      </c>
      <c r="P13" s="80">
        <f>IF(ISERROR(STDEV(Calculations!Q14:AB14)),"",IF(COUNT(Calculations!Q14:AB14)&lt;3,"N/A",STDEV(Calculations!Q14:AB14)))</f>
        <v>0</v>
      </c>
    </row>
    <row r="14" spans="1:16" ht="15" customHeight="1" x14ac:dyDescent="0.25">
      <c r="A14" s="72" t="str">
        <f>'miRNA Table'!C14</f>
        <v>hsa-miR-92a-3p</v>
      </c>
      <c r="B14" s="18" t="s">
        <v>43</v>
      </c>
      <c r="C14" s="90">
        <v>23.03</v>
      </c>
      <c r="D14" s="90">
        <v>23.28</v>
      </c>
      <c r="E14" s="90">
        <v>23.16</v>
      </c>
      <c r="F14" s="91"/>
      <c r="G14" s="91"/>
      <c r="H14" s="91"/>
      <c r="I14" s="91"/>
      <c r="J14" s="91"/>
      <c r="K14" s="91"/>
      <c r="L14" s="91"/>
      <c r="M14" s="91"/>
      <c r="N14" s="91"/>
      <c r="O14" s="79">
        <f>IF(ISERROR(AVERAGE(Calculations!Q15:AB15)),"",AVERAGE(Calculations!Q15:AB15))</f>
        <v>23.156666666666666</v>
      </c>
      <c r="P14" s="80">
        <f>IF(ISERROR(STDEV(Calculations!Q15:AB15)),"",IF(COUNT(Calculations!Q15:AB15)&lt;3,"N/A",STDEV(Calculations!Q15:AB15)))</f>
        <v>0.12503332889007365</v>
      </c>
    </row>
    <row r="15" spans="1:16" ht="15" customHeight="1" x14ac:dyDescent="0.25">
      <c r="A15" s="72" t="str">
        <f>'miRNA Table'!C15</f>
        <v>hsa-miR-184</v>
      </c>
      <c r="B15" s="18" t="s">
        <v>44</v>
      </c>
      <c r="C15" s="90">
        <v>34.1</v>
      </c>
      <c r="D15" s="90">
        <v>34.36</v>
      </c>
      <c r="E15" s="90">
        <v>32.92</v>
      </c>
      <c r="F15" s="91"/>
      <c r="G15" s="91"/>
      <c r="H15" s="91"/>
      <c r="I15" s="91"/>
      <c r="J15" s="91"/>
      <c r="K15" s="91"/>
      <c r="L15" s="91"/>
      <c r="M15" s="91"/>
      <c r="N15" s="91"/>
      <c r="O15" s="79">
        <f>IF(ISERROR(AVERAGE(Calculations!Q16:AB16)),"",AVERAGE(Calculations!Q16:AB16))</f>
        <v>33.793333333333337</v>
      </c>
      <c r="P15" s="80">
        <f>IF(ISERROR(STDEV(Calculations!Q16:AB16)),"",IF(COUNT(Calculations!Q16:AB16)&lt;3,"N/A",STDEV(Calculations!Q16:AB16)))</f>
        <v>0.76741991981791302</v>
      </c>
    </row>
    <row r="16" spans="1:16" ht="15" customHeight="1" x14ac:dyDescent="0.25">
      <c r="A16" s="72" t="str">
        <f>'miRNA Table'!C16</f>
        <v>hsa-miR-214-3p</v>
      </c>
      <c r="B16" s="18" t="s">
        <v>45</v>
      </c>
      <c r="C16" s="90">
        <v>33.130000000000003</v>
      </c>
      <c r="D16" s="90">
        <v>36.08</v>
      </c>
      <c r="E16" s="90">
        <v>34.1</v>
      </c>
      <c r="F16" s="91"/>
      <c r="G16" s="91"/>
      <c r="H16" s="91"/>
      <c r="I16" s="91"/>
      <c r="J16" s="91"/>
      <c r="K16" s="91"/>
      <c r="L16" s="91"/>
      <c r="M16" s="91"/>
      <c r="N16" s="91"/>
      <c r="O16" s="79">
        <f>IF(ISERROR(AVERAGE(Calculations!Q17:AB17)),"",AVERAGE(Calculations!Q17:AB17))</f>
        <v>34.076666666666661</v>
      </c>
      <c r="P16" s="80">
        <f>IF(ISERROR(STDEV(Calculations!Q17:AB17)),"",IF(COUNT(Calculations!Q17:AB17)&lt;3,"N/A",STDEV(Calculations!Q17:AB17)))</f>
        <v>0.93521833457932746</v>
      </c>
    </row>
    <row r="17" spans="1:16" ht="15" customHeight="1" x14ac:dyDescent="0.25">
      <c r="A17" s="72" t="str">
        <f>'miRNA Table'!C17</f>
        <v>hsa-miR-15a-5p</v>
      </c>
      <c r="B17" s="18" t="s">
        <v>46</v>
      </c>
      <c r="C17" s="90">
        <v>25.3</v>
      </c>
      <c r="D17" s="90">
        <v>25.36</v>
      </c>
      <c r="E17" s="90">
        <v>25.3</v>
      </c>
      <c r="F17" s="91"/>
      <c r="G17" s="91"/>
      <c r="H17" s="91"/>
      <c r="I17" s="91"/>
      <c r="J17" s="91"/>
      <c r="K17" s="91"/>
      <c r="L17" s="91"/>
      <c r="M17" s="91"/>
      <c r="N17" s="91"/>
      <c r="O17" s="79">
        <f>IF(ISERROR(AVERAGE(Calculations!Q18:AB18)),"",AVERAGE(Calculations!Q18:AB18))</f>
        <v>25.319999999999997</v>
      </c>
      <c r="P17" s="80">
        <f>IF(ISERROR(STDEV(Calculations!Q18:AB18)),"",IF(COUNT(Calculations!Q18:AB18)&lt;3,"N/A",STDEV(Calculations!Q18:AB18)))</f>
        <v>3.4641016151376811E-2</v>
      </c>
    </row>
    <row r="18" spans="1:16" ht="15" customHeight="1" x14ac:dyDescent="0.25">
      <c r="A18" s="72" t="str">
        <f>'miRNA Table'!C18</f>
        <v>hsa-miR-378a-3p</v>
      </c>
      <c r="B18" s="18" t="s">
        <v>47</v>
      </c>
      <c r="C18" s="90" t="s">
        <v>132</v>
      </c>
      <c r="D18" s="90" t="s">
        <v>132</v>
      </c>
      <c r="E18" s="90" t="s">
        <v>132</v>
      </c>
      <c r="F18" s="91"/>
      <c r="G18" s="91"/>
      <c r="H18" s="91"/>
      <c r="I18" s="91"/>
      <c r="J18" s="91"/>
      <c r="K18" s="91"/>
      <c r="L18" s="91"/>
      <c r="M18" s="91"/>
      <c r="N18" s="91"/>
      <c r="O18" s="79">
        <f>IF(ISERROR(AVERAGE(Calculations!Q19:AB19)),"",AVERAGE(Calculations!Q19:AB19))</f>
        <v>35</v>
      </c>
      <c r="P18" s="80">
        <f>IF(ISERROR(STDEV(Calculations!Q19:AB19)),"",IF(COUNT(Calculations!Q19:AB19)&lt;3,"N/A",STDEV(Calculations!Q19:AB19)))</f>
        <v>0</v>
      </c>
    </row>
    <row r="19" spans="1:16" ht="15" customHeight="1" x14ac:dyDescent="0.25">
      <c r="A19" s="72" t="str">
        <f>'miRNA Table'!C19</f>
        <v>hsa-let-7b-5p</v>
      </c>
      <c r="B19" s="18" t="s">
        <v>48</v>
      </c>
      <c r="C19" s="90" t="s">
        <v>132</v>
      </c>
      <c r="D19" s="90">
        <v>36.130000000000003</v>
      </c>
      <c r="E19" s="90" t="s">
        <v>132</v>
      </c>
      <c r="F19" s="91"/>
      <c r="G19" s="91"/>
      <c r="H19" s="91"/>
      <c r="I19" s="91"/>
      <c r="J19" s="91"/>
      <c r="K19" s="91"/>
      <c r="L19" s="91"/>
      <c r="M19" s="91"/>
      <c r="N19" s="91"/>
      <c r="O19" s="79">
        <f>IF(ISERROR(AVERAGE(Calculations!Q20:AB20)),"",AVERAGE(Calculations!Q20:AB20))</f>
        <v>35</v>
      </c>
      <c r="P19" s="80">
        <f>IF(ISERROR(STDEV(Calculations!Q20:AB20)),"",IF(COUNT(Calculations!Q20:AB20)&lt;3,"N/A",STDEV(Calculations!Q20:AB20)))</f>
        <v>0</v>
      </c>
    </row>
    <row r="20" spans="1:16" ht="15" customHeight="1" x14ac:dyDescent="0.25">
      <c r="A20" s="72" t="str">
        <f>'miRNA Table'!C20</f>
        <v>hsa-miR-205-5p</v>
      </c>
      <c r="B20" s="18" t="s">
        <v>49</v>
      </c>
      <c r="C20" s="90" t="s">
        <v>132</v>
      </c>
      <c r="D20" s="90">
        <v>38.61</v>
      </c>
      <c r="E20" s="90">
        <v>37.43</v>
      </c>
      <c r="F20" s="91"/>
      <c r="G20" s="91"/>
      <c r="H20" s="91"/>
      <c r="I20" s="91"/>
      <c r="J20" s="91"/>
      <c r="K20" s="91"/>
      <c r="L20" s="91"/>
      <c r="M20" s="91"/>
      <c r="N20" s="91"/>
      <c r="O20" s="79">
        <f>IF(ISERROR(AVERAGE(Calculations!Q21:AB21)),"",AVERAGE(Calculations!Q21:AB21))</f>
        <v>35</v>
      </c>
      <c r="P20" s="80">
        <f>IF(ISERROR(STDEV(Calculations!Q21:AB21)),"",IF(COUNT(Calculations!Q21:AB21)&lt;3,"N/A",STDEV(Calculations!Q21:AB21)))</f>
        <v>0</v>
      </c>
    </row>
    <row r="21" spans="1:16" ht="15" customHeight="1" x14ac:dyDescent="0.25">
      <c r="A21" s="72" t="str">
        <f>'miRNA Table'!C21</f>
        <v>hsa-miR-181a-5p</v>
      </c>
      <c r="B21" s="18" t="s">
        <v>50</v>
      </c>
      <c r="C21" s="90">
        <v>33.119999999999997</v>
      </c>
      <c r="D21" s="90">
        <v>36.53</v>
      </c>
      <c r="E21" s="90" t="s">
        <v>132</v>
      </c>
      <c r="F21" s="91"/>
      <c r="G21" s="91"/>
      <c r="H21" s="91"/>
      <c r="I21" s="91"/>
      <c r="J21" s="91"/>
      <c r="K21" s="91"/>
      <c r="L21" s="91"/>
      <c r="M21" s="91"/>
      <c r="N21" s="91"/>
      <c r="O21" s="79">
        <f>IF(ISERROR(AVERAGE(Calculations!Q22:AB22)),"",AVERAGE(Calculations!Q22:AB22))</f>
        <v>34.373333333333335</v>
      </c>
      <c r="P21" s="80">
        <f>IF(ISERROR(STDEV(Calculations!Q22:AB22)),"",IF(COUNT(Calculations!Q22:AB22)&lt;3,"N/A",STDEV(Calculations!Q22:AB22)))</f>
        <v>1.085418506076498</v>
      </c>
    </row>
    <row r="22" spans="1:16" ht="15" customHeight="1" x14ac:dyDescent="0.25">
      <c r="A22" s="72" t="str">
        <f>'miRNA Table'!C22</f>
        <v>hsa-miR-130a-3p</v>
      </c>
      <c r="B22" s="18" t="s">
        <v>51</v>
      </c>
      <c r="C22" s="90">
        <v>33.369999999999997</v>
      </c>
      <c r="D22" s="90">
        <v>33.47</v>
      </c>
      <c r="E22" s="90">
        <v>31.59</v>
      </c>
      <c r="F22" s="91"/>
      <c r="G22" s="91"/>
      <c r="H22" s="91"/>
      <c r="I22" s="91"/>
      <c r="J22" s="91"/>
      <c r="K22" s="91"/>
      <c r="L22" s="91"/>
      <c r="M22" s="91"/>
      <c r="N22" s="91"/>
      <c r="O22" s="79">
        <f>IF(ISERROR(AVERAGE(Calculations!Q23:AB23)),"",AVERAGE(Calculations!Q23:AB23))</f>
        <v>32.81</v>
      </c>
      <c r="P22" s="80">
        <f>IF(ISERROR(STDEV(Calculations!Q23:AB23)),"",IF(COUNT(Calculations!Q23:AB23)&lt;3,"N/A",STDEV(Calculations!Q23:AB23)))</f>
        <v>1.0577334257741873</v>
      </c>
    </row>
    <row r="23" spans="1:16" ht="15" customHeight="1" x14ac:dyDescent="0.25">
      <c r="A23" s="72" t="str">
        <f>'miRNA Table'!C23</f>
        <v>hsa-miR-140-5p</v>
      </c>
      <c r="B23" s="18" t="s">
        <v>52</v>
      </c>
      <c r="C23" s="90" t="s">
        <v>132</v>
      </c>
      <c r="D23" s="90">
        <v>38.270000000000003</v>
      </c>
      <c r="E23" s="90" t="s">
        <v>132</v>
      </c>
      <c r="F23" s="91"/>
      <c r="G23" s="91"/>
      <c r="H23" s="91"/>
      <c r="I23" s="91"/>
      <c r="J23" s="91"/>
      <c r="K23" s="91"/>
      <c r="L23" s="91"/>
      <c r="M23" s="91"/>
      <c r="N23" s="91"/>
      <c r="O23" s="79">
        <f>IF(ISERROR(AVERAGE(Calculations!Q24:AB24)),"",AVERAGE(Calculations!Q24:AB24))</f>
        <v>35</v>
      </c>
      <c r="P23" s="80">
        <f>IF(ISERROR(STDEV(Calculations!Q24:AB24)),"",IF(COUNT(Calculations!Q24:AB24)&lt;3,"N/A",STDEV(Calculations!Q24:AB24)))</f>
        <v>0</v>
      </c>
    </row>
    <row r="24" spans="1:16" ht="15" customHeight="1" x14ac:dyDescent="0.25">
      <c r="A24" s="72" t="str">
        <f>'miRNA Table'!C24</f>
        <v>hsa-miR-20a-5p</v>
      </c>
      <c r="B24" s="18" t="s">
        <v>53</v>
      </c>
      <c r="C24" s="90">
        <v>38.33</v>
      </c>
      <c r="D24" s="90" t="s">
        <v>132</v>
      </c>
      <c r="E24" s="90" t="s">
        <v>132</v>
      </c>
      <c r="F24" s="91"/>
      <c r="G24" s="91"/>
      <c r="H24" s="91"/>
      <c r="I24" s="91"/>
      <c r="J24" s="91"/>
      <c r="K24" s="91"/>
      <c r="L24" s="91"/>
      <c r="M24" s="91"/>
      <c r="N24" s="91"/>
      <c r="O24" s="79">
        <f>IF(ISERROR(AVERAGE(Calculations!Q25:AB25)),"",AVERAGE(Calculations!Q25:AB25))</f>
        <v>35</v>
      </c>
      <c r="P24" s="80">
        <f>IF(ISERROR(STDEV(Calculations!Q25:AB25)),"",IF(COUNT(Calculations!Q25:AB25)&lt;3,"N/A",STDEV(Calculations!Q25:AB25)))</f>
        <v>0</v>
      </c>
    </row>
    <row r="25" spans="1:16" ht="15" customHeight="1" x14ac:dyDescent="0.25">
      <c r="A25" s="72" t="str">
        <f>'miRNA Table'!C25</f>
        <v>hsa-miR-146b-5p</v>
      </c>
      <c r="B25" s="18" t="s">
        <v>54</v>
      </c>
      <c r="C25" s="90">
        <v>35.14</v>
      </c>
      <c r="D25" s="90">
        <v>36.71</v>
      </c>
      <c r="E25" s="90">
        <v>34.83</v>
      </c>
      <c r="F25" s="91"/>
      <c r="G25" s="91"/>
      <c r="H25" s="91"/>
      <c r="I25" s="91"/>
      <c r="J25" s="91"/>
      <c r="K25" s="91"/>
      <c r="L25" s="91"/>
      <c r="M25" s="91"/>
      <c r="N25" s="91"/>
      <c r="O25" s="79">
        <f>IF(ISERROR(AVERAGE(Calculations!Q26:AB26)),"",AVERAGE(Calculations!Q26:AB26))</f>
        <v>34.943333333333335</v>
      </c>
      <c r="P25" s="80">
        <f>IF(ISERROR(STDEV(Calculations!Q26:AB26)),"",IF(COUNT(Calculations!Q26:AB26)&lt;3,"N/A",STDEV(Calculations!Q26:AB26)))</f>
        <v>9.8149545762237361E-2</v>
      </c>
    </row>
    <row r="26" spans="1:16" ht="15" customHeight="1" x14ac:dyDescent="0.25">
      <c r="A26" s="72" t="str">
        <f>'miRNA Table'!C26</f>
        <v>hsa-miR-132-3p</v>
      </c>
      <c r="B26" s="18" t="s">
        <v>55</v>
      </c>
      <c r="C26" s="90">
        <v>29.4</v>
      </c>
      <c r="D26" s="90">
        <v>29.83</v>
      </c>
      <c r="E26" s="90">
        <v>29.71</v>
      </c>
      <c r="F26" s="91"/>
      <c r="G26" s="91"/>
      <c r="H26" s="91"/>
      <c r="I26" s="91"/>
      <c r="J26" s="91"/>
      <c r="K26" s="91"/>
      <c r="L26" s="91"/>
      <c r="M26" s="91"/>
      <c r="N26" s="91"/>
      <c r="O26" s="79">
        <f>IF(ISERROR(AVERAGE(Calculations!Q27:AB27)),"",AVERAGE(Calculations!Q27:AB27))</f>
        <v>29.646666666666665</v>
      </c>
      <c r="P26" s="80">
        <f>IF(ISERROR(STDEV(Calculations!Q27:AB27)),"",IF(COUNT(Calculations!Q27:AB27)&lt;3,"N/A",STDEV(Calculations!Q27:AB27)))</f>
        <v>0.22188585654190179</v>
      </c>
    </row>
    <row r="27" spans="1:16" ht="15" customHeight="1" x14ac:dyDescent="0.25">
      <c r="A27" s="72" t="str">
        <f>'miRNA Table'!C27</f>
        <v>hsa-miR-193b-3p</v>
      </c>
      <c r="B27" s="18" t="s">
        <v>56</v>
      </c>
      <c r="C27" s="90" t="s">
        <v>132</v>
      </c>
      <c r="D27" s="90">
        <v>39.229999999999997</v>
      </c>
      <c r="E27" s="90" t="s">
        <v>132</v>
      </c>
      <c r="F27" s="91"/>
      <c r="G27" s="91"/>
      <c r="H27" s="91"/>
      <c r="I27" s="91"/>
      <c r="J27" s="91"/>
      <c r="K27" s="91"/>
      <c r="L27" s="91"/>
      <c r="M27" s="91"/>
      <c r="N27" s="91"/>
      <c r="O27" s="79">
        <f>IF(ISERROR(AVERAGE(Calculations!Q28:AB28)),"",AVERAGE(Calculations!Q28:AB28))</f>
        <v>35</v>
      </c>
      <c r="P27" s="80">
        <f>IF(ISERROR(STDEV(Calculations!Q28:AB28)),"",IF(COUNT(Calculations!Q28:AB28)&lt;3,"N/A",STDEV(Calculations!Q28:AB28)))</f>
        <v>0</v>
      </c>
    </row>
    <row r="28" spans="1:16" ht="15" customHeight="1" x14ac:dyDescent="0.25">
      <c r="A28" s="72" t="str">
        <f>'miRNA Table'!C28</f>
        <v>hsa-miR-183-5p</v>
      </c>
      <c r="B28" s="18" t="s">
        <v>57</v>
      </c>
      <c r="C28" s="90">
        <v>29.25</v>
      </c>
      <c r="D28" s="90">
        <v>29.17</v>
      </c>
      <c r="E28" s="90">
        <v>28.79</v>
      </c>
      <c r="F28" s="91"/>
      <c r="G28" s="91"/>
      <c r="H28" s="91"/>
      <c r="I28" s="91"/>
      <c r="J28" s="91"/>
      <c r="K28" s="91"/>
      <c r="L28" s="91"/>
      <c r="M28" s="91"/>
      <c r="N28" s="91"/>
      <c r="O28" s="79">
        <f>IF(ISERROR(AVERAGE(Calculations!Q29:AB29)),"",AVERAGE(Calculations!Q29:AB29))</f>
        <v>29.070000000000004</v>
      </c>
      <c r="P28" s="80">
        <f>IF(ISERROR(STDEV(Calculations!Q29:AB29)),"",IF(COUNT(Calculations!Q29:AB29)&lt;3,"N/A",STDEV(Calculations!Q29:AB29)))</f>
        <v>0.24576411454889097</v>
      </c>
    </row>
    <row r="29" spans="1:16" ht="15" customHeight="1" x14ac:dyDescent="0.25">
      <c r="A29" s="72" t="str">
        <f>'miRNA Table'!C29</f>
        <v>hsa-miR-34c-5p</v>
      </c>
      <c r="B29" s="18" t="s">
        <v>58</v>
      </c>
      <c r="C29" s="90">
        <v>22.38</v>
      </c>
      <c r="D29" s="90">
        <v>22.43</v>
      </c>
      <c r="E29" s="90">
        <v>22.43</v>
      </c>
      <c r="F29" s="91"/>
      <c r="G29" s="91"/>
      <c r="H29" s="91"/>
      <c r="I29" s="91"/>
      <c r="J29" s="91"/>
      <c r="K29" s="91"/>
      <c r="L29" s="91"/>
      <c r="M29" s="91"/>
      <c r="N29" s="91"/>
      <c r="O29" s="79">
        <f>IF(ISERROR(AVERAGE(Calculations!Q30:AB30)),"",AVERAGE(Calculations!Q30:AB30))</f>
        <v>22.413333333333338</v>
      </c>
      <c r="P29" s="80">
        <f>IF(ISERROR(STDEV(Calculations!Q30:AB30)),"",IF(COUNT(Calculations!Q30:AB30)&lt;3,"N/A",STDEV(Calculations!Q30:AB30)))</f>
        <v>2.88675134594817E-2</v>
      </c>
    </row>
    <row r="30" spans="1:16" ht="15" customHeight="1" x14ac:dyDescent="0.25">
      <c r="A30" s="72" t="str">
        <f>'miRNA Table'!C30</f>
        <v>hsa-miR-30c-5p</v>
      </c>
      <c r="B30" s="18" t="s">
        <v>59</v>
      </c>
      <c r="C30" s="90">
        <v>28.7</v>
      </c>
      <c r="D30" s="90">
        <v>28.21</v>
      </c>
      <c r="E30" s="90">
        <v>28.29</v>
      </c>
      <c r="F30" s="91"/>
      <c r="G30" s="91"/>
      <c r="H30" s="91"/>
      <c r="I30" s="91"/>
      <c r="J30" s="91"/>
      <c r="K30" s="91"/>
      <c r="L30" s="91"/>
      <c r="M30" s="91"/>
      <c r="N30" s="91"/>
      <c r="O30" s="79">
        <f>IF(ISERROR(AVERAGE(Calculations!Q31:AB31)),"",AVERAGE(Calculations!Q31:AB31))</f>
        <v>28.399999999999995</v>
      </c>
      <c r="P30" s="80">
        <f>IF(ISERROR(STDEV(Calculations!Q31:AB31)),"",IF(COUNT(Calculations!Q31:AB31)&lt;3,"N/A",STDEV(Calculations!Q31:AB31)))</f>
        <v>0.26286878856189777</v>
      </c>
    </row>
    <row r="31" spans="1:16" ht="15" customHeight="1" x14ac:dyDescent="0.25">
      <c r="A31" s="72" t="str">
        <f>'miRNA Table'!C31</f>
        <v>hsa-miR-148a-3p</v>
      </c>
      <c r="B31" s="18" t="s">
        <v>60</v>
      </c>
      <c r="C31" s="90">
        <v>27.23</v>
      </c>
      <c r="D31" s="90">
        <v>27.15</v>
      </c>
      <c r="E31" s="90">
        <v>27.24</v>
      </c>
      <c r="F31" s="91"/>
      <c r="G31" s="91"/>
      <c r="H31" s="91"/>
      <c r="I31" s="91"/>
      <c r="J31" s="91"/>
      <c r="K31" s="91"/>
      <c r="L31" s="91"/>
      <c r="M31" s="91"/>
      <c r="N31" s="91"/>
      <c r="O31" s="79">
        <f>IF(ISERROR(AVERAGE(Calculations!Q32:AB32)),"",AVERAGE(Calculations!Q32:AB32))</f>
        <v>27.206666666666663</v>
      </c>
      <c r="P31" s="80">
        <f>IF(ISERROR(STDEV(Calculations!Q32:AB32)),"",IF(COUNT(Calculations!Q32:AB32)&lt;3,"N/A",STDEV(Calculations!Q32:AB32)))</f>
        <v>4.932882862316286E-2</v>
      </c>
    </row>
    <row r="32" spans="1:16" ht="15" customHeight="1" x14ac:dyDescent="0.25">
      <c r="A32" s="72" t="str">
        <f>'miRNA Table'!C32</f>
        <v>hsa-miR-134-5p</v>
      </c>
      <c r="B32" s="18" t="s">
        <v>61</v>
      </c>
      <c r="C32" s="90">
        <v>31.06</v>
      </c>
      <c r="D32" s="90">
        <v>31.12</v>
      </c>
      <c r="E32" s="90">
        <v>31.19</v>
      </c>
      <c r="F32" s="91"/>
      <c r="G32" s="91"/>
      <c r="H32" s="91"/>
      <c r="I32" s="91"/>
      <c r="J32" s="91"/>
      <c r="K32" s="91"/>
      <c r="L32" s="91"/>
      <c r="M32" s="91"/>
      <c r="N32" s="91"/>
      <c r="O32" s="79">
        <f>IF(ISERROR(AVERAGE(Calculations!Q33:AB33)),"",AVERAGE(Calculations!Q33:AB33))</f>
        <v>31.123333333333335</v>
      </c>
      <c r="P32" s="80">
        <f>IF(ISERROR(STDEV(Calculations!Q33:AB33)),"",IF(COUNT(Calculations!Q33:AB33)&lt;3,"N/A",STDEV(Calculations!Q33:AB33)))</f>
        <v>6.5064070986478373E-2</v>
      </c>
    </row>
    <row r="33" spans="1:16" ht="15" customHeight="1" x14ac:dyDescent="0.25">
      <c r="A33" s="72" t="str">
        <f>'miRNA Table'!C33</f>
        <v>hsa-let-7g-5p</v>
      </c>
      <c r="B33" s="18" t="s">
        <v>62</v>
      </c>
      <c r="C33" s="90">
        <v>27.09</v>
      </c>
      <c r="D33" s="90">
        <v>27.24</v>
      </c>
      <c r="E33" s="90">
        <v>27.24</v>
      </c>
      <c r="F33" s="91"/>
      <c r="G33" s="91"/>
      <c r="H33" s="91"/>
      <c r="I33" s="91"/>
      <c r="J33" s="91"/>
      <c r="K33" s="91"/>
      <c r="L33" s="91"/>
      <c r="M33" s="91"/>
      <c r="N33" s="91"/>
      <c r="O33" s="79">
        <f>IF(ISERROR(AVERAGE(Calculations!Q34:AB34)),"",AVERAGE(Calculations!Q34:AB34))</f>
        <v>27.189999999999998</v>
      </c>
      <c r="P33" s="80">
        <f>IF(ISERROR(STDEV(Calculations!Q34:AB34)),"",IF(COUNT(Calculations!Q34:AB34)&lt;3,"N/A",STDEV(Calculations!Q34:AB34)))</f>
        <v>8.6602540378443046E-2</v>
      </c>
    </row>
    <row r="34" spans="1:16" ht="15" customHeight="1" x14ac:dyDescent="0.25">
      <c r="A34" s="72" t="str">
        <f>'miRNA Table'!C34</f>
        <v>hsa-miR-138-5p</v>
      </c>
      <c r="B34" s="18" t="s">
        <v>63</v>
      </c>
      <c r="C34" s="90">
        <v>32.53</v>
      </c>
      <c r="D34" s="90">
        <v>31.86</v>
      </c>
      <c r="E34" s="90">
        <v>33.76</v>
      </c>
      <c r="F34" s="91"/>
      <c r="G34" s="91"/>
      <c r="H34" s="91"/>
      <c r="I34" s="91"/>
      <c r="J34" s="91"/>
      <c r="K34" s="91"/>
      <c r="L34" s="91"/>
      <c r="M34" s="91"/>
      <c r="N34" s="91"/>
      <c r="O34" s="79">
        <f>IF(ISERROR(AVERAGE(Calculations!Q35:AB35)),"",AVERAGE(Calculations!Q35:AB35))</f>
        <v>32.716666666666669</v>
      </c>
      <c r="P34" s="80">
        <f>IF(ISERROR(STDEV(Calculations!Q35:AB35)),"",IF(COUNT(Calculations!Q35:AB35)&lt;3,"N/A",STDEV(Calculations!Q35:AB35)))</f>
        <v>0.96365623192782368</v>
      </c>
    </row>
    <row r="35" spans="1:16" ht="15" customHeight="1" x14ac:dyDescent="0.25">
      <c r="A35" s="72" t="str">
        <f>'miRNA Table'!C35</f>
        <v>hsa-miR-373-3p</v>
      </c>
      <c r="B35" s="18" t="s">
        <v>64</v>
      </c>
      <c r="C35" s="90">
        <v>32.409999999999997</v>
      </c>
      <c r="D35" s="90">
        <v>32.950000000000003</v>
      </c>
      <c r="E35" s="90">
        <v>33.049999999999997</v>
      </c>
      <c r="F35" s="91"/>
      <c r="G35" s="91"/>
      <c r="H35" s="91"/>
      <c r="I35" s="91"/>
      <c r="J35" s="91"/>
      <c r="K35" s="91"/>
      <c r="L35" s="91"/>
      <c r="M35" s="91"/>
      <c r="N35" s="91"/>
      <c r="O35" s="79">
        <f>IF(ISERROR(AVERAGE(Calculations!Q36:AB36)),"",AVERAGE(Calculations!Q36:AB36))</f>
        <v>32.803333333333335</v>
      </c>
      <c r="P35" s="80">
        <f>IF(ISERROR(STDEV(Calculations!Q36:AB36)),"",IF(COUNT(Calculations!Q36:AB36)&lt;3,"N/A",STDEV(Calculations!Q36:AB36)))</f>
        <v>0.34428670223134439</v>
      </c>
    </row>
    <row r="36" spans="1:16" ht="15" customHeight="1" x14ac:dyDescent="0.25">
      <c r="A36" s="72" t="str">
        <f>'miRNA Table'!C36</f>
        <v>hsa-let-7c-5p</v>
      </c>
      <c r="B36" s="18" t="s">
        <v>65</v>
      </c>
      <c r="C36" s="90">
        <v>23.41</v>
      </c>
      <c r="D36" s="90">
        <v>23.44</v>
      </c>
      <c r="E36" s="90">
        <v>23.4</v>
      </c>
      <c r="F36" s="91"/>
      <c r="G36" s="91"/>
      <c r="H36" s="91"/>
      <c r="I36" s="91"/>
      <c r="J36" s="91"/>
      <c r="K36" s="91"/>
      <c r="L36" s="91"/>
      <c r="M36" s="91"/>
      <c r="N36" s="91"/>
      <c r="O36" s="79">
        <f>IF(ISERROR(AVERAGE(Calculations!Q37:AB37)),"",AVERAGE(Calculations!Q37:AB37))</f>
        <v>23.416666666666668</v>
      </c>
      <c r="P36" s="80">
        <f>IF(ISERROR(STDEV(Calculations!Q37:AB37)),"",IF(COUNT(Calculations!Q37:AB37)&lt;3,"N/A",STDEV(Calculations!Q37:AB37)))</f>
        <v>2.081665999466259E-2</v>
      </c>
    </row>
    <row r="37" spans="1:16" ht="15" customHeight="1" x14ac:dyDescent="0.25">
      <c r="A37" s="72" t="str">
        <f>'miRNA Table'!C37</f>
        <v>hsa-let-7e-5p</v>
      </c>
      <c r="B37" s="18" t="s">
        <v>66</v>
      </c>
      <c r="C37" s="90">
        <v>27.49</v>
      </c>
      <c r="D37" s="90">
        <v>27.72</v>
      </c>
      <c r="E37" s="90">
        <v>27.44</v>
      </c>
      <c r="F37" s="91"/>
      <c r="G37" s="91"/>
      <c r="H37" s="91"/>
      <c r="I37" s="91"/>
      <c r="J37" s="91"/>
      <c r="K37" s="91"/>
      <c r="L37" s="91"/>
      <c r="M37" s="91"/>
      <c r="N37" s="91"/>
      <c r="O37" s="79">
        <f>IF(ISERROR(AVERAGE(Calculations!Q38:AB38)),"",AVERAGE(Calculations!Q38:AB38))</f>
        <v>27.549999999999997</v>
      </c>
      <c r="P37" s="80">
        <f>IF(ISERROR(STDEV(Calculations!Q38:AB38)),"",IF(COUNT(Calculations!Q38:AB38)&lt;3,"N/A",STDEV(Calculations!Q38:AB38)))</f>
        <v>0.14933184523067999</v>
      </c>
    </row>
    <row r="38" spans="1:16" ht="15" customHeight="1" x14ac:dyDescent="0.25">
      <c r="A38" s="72" t="str">
        <f>'miRNA Table'!C38</f>
        <v>hsa-miR-218-5p</v>
      </c>
      <c r="B38" s="18" t="s">
        <v>67</v>
      </c>
      <c r="C38" s="90">
        <v>22.3</v>
      </c>
      <c r="D38" s="90">
        <v>22.16</v>
      </c>
      <c r="E38" s="90">
        <v>22.29</v>
      </c>
      <c r="F38" s="91"/>
      <c r="G38" s="91"/>
      <c r="H38" s="91"/>
      <c r="I38" s="91"/>
      <c r="J38" s="91"/>
      <c r="K38" s="91"/>
      <c r="L38" s="91"/>
      <c r="M38" s="91"/>
      <c r="N38" s="91"/>
      <c r="O38" s="79">
        <f>IF(ISERROR(AVERAGE(Calculations!Q39:AB39)),"",AVERAGE(Calculations!Q39:AB39))</f>
        <v>22.25</v>
      </c>
      <c r="P38" s="80">
        <f>IF(ISERROR(STDEV(Calculations!Q39:AB39)),"",IF(COUNT(Calculations!Q39:AB39)&lt;3,"N/A",STDEV(Calculations!Q39:AB39)))</f>
        <v>7.810249675906647E-2</v>
      </c>
    </row>
    <row r="39" spans="1:16" ht="15" customHeight="1" x14ac:dyDescent="0.25">
      <c r="A39" s="72" t="str">
        <f>'miRNA Table'!C39</f>
        <v>hsa-miR-29b-3p</v>
      </c>
      <c r="B39" s="18" t="s">
        <v>68</v>
      </c>
      <c r="C39" s="90">
        <v>35.31</v>
      </c>
      <c r="D39" s="90">
        <v>33.270000000000003</v>
      </c>
      <c r="E39" s="90">
        <v>34.35</v>
      </c>
      <c r="F39" s="91"/>
      <c r="G39" s="91"/>
      <c r="H39" s="91"/>
      <c r="I39" s="91"/>
      <c r="J39" s="91"/>
      <c r="K39" s="91"/>
      <c r="L39" s="91"/>
      <c r="M39" s="91"/>
      <c r="N39" s="91"/>
      <c r="O39" s="79">
        <f>IF(ISERROR(AVERAGE(Calculations!Q40:AB40)),"",AVERAGE(Calculations!Q40:AB40))</f>
        <v>34.206666666666671</v>
      </c>
      <c r="P39" s="80">
        <f>IF(ISERROR(STDEV(Calculations!Q40:AB40)),"",IF(COUNT(Calculations!Q40:AB40)&lt;3,"N/A",STDEV(Calculations!Q40:AB40)))</f>
        <v>0.87386116364862598</v>
      </c>
    </row>
    <row r="40" spans="1:16" ht="15" customHeight="1" x14ac:dyDescent="0.25">
      <c r="A40" s="72" t="str">
        <f>'miRNA Table'!C40</f>
        <v>hsa-miR-146a-5p</v>
      </c>
      <c r="B40" s="18" t="s">
        <v>69</v>
      </c>
      <c r="C40" s="90">
        <v>35.57</v>
      </c>
      <c r="D40" s="90">
        <v>35.43</v>
      </c>
      <c r="E40" s="90">
        <v>36.090000000000003</v>
      </c>
      <c r="F40" s="91"/>
      <c r="G40" s="91"/>
      <c r="H40" s="91"/>
      <c r="I40" s="91"/>
      <c r="J40" s="91"/>
      <c r="K40" s="91"/>
      <c r="L40" s="91"/>
      <c r="M40" s="91"/>
      <c r="N40" s="91"/>
      <c r="O40" s="79">
        <f>IF(ISERROR(AVERAGE(Calculations!Q41:AB41)),"",AVERAGE(Calculations!Q41:AB41))</f>
        <v>35</v>
      </c>
      <c r="P40" s="80">
        <f>IF(ISERROR(STDEV(Calculations!Q41:AB41)),"",IF(COUNT(Calculations!Q41:AB41)&lt;3,"N/A",STDEV(Calculations!Q41:AB41)))</f>
        <v>0</v>
      </c>
    </row>
    <row r="41" spans="1:16" ht="15" customHeight="1" x14ac:dyDescent="0.25">
      <c r="A41" s="72" t="str">
        <f>'miRNA Table'!C41</f>
        <v>hsa-miR-135b-5p</v>
      </c>
      <c r="B41" s="18" t="s">
        <v>70</v>
      </c>
      <c r="C41" s="90">
        <v>27.91</v>
      </c>
      <c r="D41" s="90">
        <v>27.97</v>
      </c>
      <c r="E41" s="90">
        <v>27.98</v>
      </c>
      <c r="F41" s="91"/>
      <c r="G41" s="91"/>
      <c r="H41" s="91"/>
      <c r="I41" s="91"/>
      <c r="J41" s="91"/>
      <c r="K41" s="91"/>
      <c r="L41" s="91"/>
      <c r="M41" s="91"/>
      <c r="N41" s="91"/>
      <c r="O41" s="79">
        <f>IF(ISERROR(AVERAGE(Calculations!Q42:AB42)),"",AVERAGE(Calculations!Q42:AB42))</f>
        <v>27.953333333333333</v>
      </c>
      <c r="P41" s="80">
        <f>IF(ISERROR(STDEV(Calculations!Q42:AB42)),"",IF(COUNT(Calculations!Q42:AB42)&lt;3,"N/A",STDEV(Calculations!Q42:AB42)))</f>
        <v>3.7859388972001647E-2</v>
      </c>
    </row>
    <row r="42" spans="1:16" ht="15" customHeight="1" x14ac:dyDescent="0.25">
      <c r="A42" s="72" t="str">
        <f>'miRNA Table'!C42</f>
        <v>hsa-miR-206</v>
      </c>
      <c r="B42" s="18" t="s">
        <v>71</v>
      </c>
      <c r="C42" s="90">
        <v>37.86</v>
      </c>
      <c r="D42" s="90">
        <v>38.83</v>
      </c>
      <c r="E42" s="90">
        <v>38.61</v>
      </c>
      <c r="F42" s="91"/>
      <c r="G42" s="91"/>
      <c r="H42" s="91"/>
      <c r="I42" s="91"/>
      <c r="J42" s="91"/>
      <c r="K42" s="91"/>
      <c r="L42" s="91"/>
      <c r="M42" s="91"/>
      <c r="N42" s="91"/>
      <c r="O42" s="79">
        <f>IF(ISERROR(AVERAGE(Calculations!Q43:AB43)),"",AVERAGE(Calculations!Q43:AB43))</f>
        <v>35</v>
      </c>
      <c r="P42" s="80">
        <f>IF(ISERROR(STDEV(Calculations!Q43:AB43)),"",IF(COUNT(Calculations!Q43:AB43)&lt;3,"N/A",STDEV(Calculations!Q43:AB43)))</f>
        <v>0</v>
      </c>
    </row>
    <row r="43" spans="1:16" ht="15" customHeight="1" x14ac:dyDescent="0.25">
      <c r="A43" s="72" t="str">
        <f>'miRNA Table'!C43</f>
        <v>hsa-miR-124-3p</v>
      </c>
      <c r="B43" s="18" t="s">
        <v>72</v>
      </c>
      <c r="C43" s="90">
        <v>28.65</v>
      </c>
      <c r="D43" s="90">
        <v>28.56</v>
      </c>
      <c r="E43" s="90">
        <v>28.38</v>
      </c>
      <c r="F43" s="91"/>
      <c r="G43" s="91"/>
      <c r="H43" s="91"/>
      <c r="I43" s="91"/>
      <c r="J43" s="91"/>
      <c r="K43" s="91"/>
      <c r="L43" s="91"/>
      <c r="M43" s="91"/>
      <c r="N43" s="91"/>
      <c r="O43" s="79">
        <f>IF(ISERROR(AVERAGE(Calculations!Q44:AB44)),"",AVERAGE(Calculations!Q44:AB44))</f>
        <v>28.529999999999998</v>
      </c>
      <c r="P43" s="80">
        <f>IF(ISERROR(STDEV(Calculations!Q44:AB44)),"",IF(COUNT(Calculations!Q44:AB44)&lt;3,"N/A",STDEV(Calculations!Q44:AB44)))</f>
        <v>0.13747727084867498</v>
      </c>
    </row>
    <row r="44" spans="1:16" ht="15" customHeight="1" x14ac:dyDescent="0.25">
      <c r="A44" s="72" t="str">
        <f>'miRNA Table'!C44</f>
        <v>hsa-miR-21-5p</v>
      </c>
      <c r="B44" s="18" t="s">
        <v>73</v>
      </c>
      <c r="C44" s="90">
        <v>31.72</v>
      </c>
      <c r="D44" s="90">
        <v>32.28</v>
      </c>
      <c r="E44" s="90">
        <v>32.53</v>
      </c>
      <c r="F44" s="91"/>
      <c r="G44" s="91"/>
      <c r="H44" s="91"/>
      <c r="I44" s="91"/>
      <c r="J44" s="91"/>
      <c r="K44" s="91"/>
      <c r="L44" s="91"/>
      <c r="M44" s="91"/>
      <c r="N44" s="91"/>
      <c r="O44" s="79">
        <f>IF(ISERROR(AVERAGE(Calculations!Q45:AB45)),"",AVERAGE(Calculations!Q45:AB45))</f>
        <v>32.176666666666669</v>
      </c>
      <c r="P44" s="80">
        <f>IF(ISERROR(STDEV(Calculations!Q45:AB45)),"",IF(COUNT(Calculations!Q45:AB45)&lt;3,"N/A",STDEV(Calculations!Q45:AB45)))</f>
        <v>0.41476901202155203</v>
      </c>
    </row>
    <row r="45" spans="1:16" ht="15" customHeight="1" x14ac:dyDescent="0.25">
      <c r="A45" s="72" t="str">
        <f>'miRNA Table'!C45</f>
        <v>hsa-miR-181d-5p</v>
      </c>
      <c r="B45" s="18" t="s">
        <v>74</v>
      </c>
      <c r="C45" s="90">
        <v>20</v>
      </c>
      <c r="D45" s="90">
        <v>19.96</v>
      </c>
      <c r="E45" s="90">
        <v>20.09</v>
      </c>
      <c r="F45" s="91"/>
      <c r="G45" s="91"/>
      <c r="H45" s="91"/>
      <c r="I45" s="91"/>
      <c r="J45" s="91"/>
      <c r="K45" s="91"/>
      <c r="L45" s="91"/>
      <c r="M45" s="91"/>
      <c r="N45" s="91"/>
      <c r="O45" s="79">
        <f>IF(ISERROR(AVERAGE(Calculations!Q46:AB46)),"",AVERAGE(Calculations!Q46:AB46))</f>
        <v>20.016666666666666</v>
      </c>
      <c r="P45" s="80">
        <f>IF(ISERROR(STDEV(Calculations!Q46:AB46)),"",IF(COUNT(Calculations!Q46:AB46)&lt;3,"N/A",STDEV(Calculations!Q46:AB46)))</f>
        <v>6.6583281184793494E-2</v>
      </c>
    </row>
    <row r="46" spans="1:16" ht="15" customHeight="1" x14ac:dyDescent="0.25">
      <c r="A46" s="72" t="str">
        <f>'miRNA Table'!C46</f>
        <v>hsa-miR-301a-3p</v>
      </c>
      <c r="B46" s="18" t="s">
        <v>75</v>
      </c>
      <c r="C46" s="90">
        <v>15.58</v>
      </c>
      <c r="D46" s="90">
        <v>15.57</v>
      </c>
      <c r="E46" s="90">
        <v>15.76</v>
      </c>
      <c r="F46" s="91"/>
      <c r="G46" s="91"/>
      <c r="H46" s="91"/>
      <c r="I46" s="91"/>
      <c r="J46" s="91"/>
      <c r="K46" s="91"/>
      <c r="L46" s="91"/>
      <c r="M46" s="91"/>
      <c r="N46" s="91"/>
      <c r="O46" s="79">
        <f>IF(ISERROR(AVERAGE(Calculations!Q47:AB47)),"",AVERAGE(Calculations!Q47:AB47))</f>
        <v>15.636666666666665</v>
      </c>
      <c r="P46" s="80">
        <f>IF(ISERROR(STDEV(Calculations!Q47:AB47)),"",IF(COUNT(Calculations!Q47:AB47)&lt;3,"N/A",STDEV(Calculations!Q47:AB47)))</f>
        <v>0.10692676621563604</v>
      </c>
    </row>
    <row r="47" spans="1:16" ht="15" customHeight="1" x14ac:dyDescent="0.25">
      <c r="A47" s="72" t="str">
        <f>'miRNA Table'!C47</f>
        <v>hsa-miR-200c-3p</v>
      </c>
      <c r="B47" s="18" t="s">
        <v>76</v>
      </c>
      <c r="C47" s="90" t="s">
        <v>132</v>
      </c>
      <c r="D47" s="90" t="s">
        <v>132</v>
      </c>
      <c r="E47" s="90" t="s">
        <v>132</v>
      </c>
      <c r="F47" s="91"/>
      <c r="G47" s="91"/>
      <c r="H47" s="91"/>
      <c r="I47" s="91"/>
      <c r="J47" s="91"/>
      <c r="K47" s="91"/>
      <c r="L47" s="91"/>
      <c r="M47" s="91"/>
      <c r="N47" s="91"/>
      <c r="O47" s="79">
        <f>IF(ISERROR(AVERAGE(Calculations!Q48:AB48)),"",AVERAGE(Calculations!Q48:AB48))</f>
        <v>35</v>
      </c>
      <c r="P47" s="80">
        <f>IF(ISERROR(STDEV(Calculations!Q48:AB48)),"",IF(COUNT(Calculations!Q48:AB48)&lt;3,"N/A",STDEV(Calculations!Q48:AB48)))</f>
        <v>0</v>
      </c>
    </row>
    <row r="48" spans="1:16" ht="15" customHeight="1" x14ac:dyDescent="0.25">
      <c r="A48" s="72" t="str">
        <f>'miRNA Table'!C48</f>
        <v>hsa-miR-100-5p</v>
      </c>
      <c r="B48" s="18" t="s">
        <v>77</v>
      </c>
      <c r="C48" s="90">
        <v>28.59</v>
      </c>
      <c r="D48" s="90">
        <v>29.01</v>
      </c>
      <c r="E48" s="90">
        <v>29.01</v>
      </c>
      <c r="F48" s="91"/>
      <c r="G48" s="91"/>
      <c r="H48" s="91"/>
      <c r="I48" s="91"/>
      <c r="J48" s="91"/>
      <c r="K48" s="91"/>
      <c r="L48" s="91"/>
      <c r="M48" s="91"/>
      <c r="N48" s="91"/>
      <c r="O48" s="79">
        <f>IF(ISERROR(AVERAGE(Calculations!Q49:AB49)),"",AVERAGE(Calculations!Q49:AB49))</f>
        <v>28.87</v>
      </c>
      <c r="P48" s="80">
        <f>IF(ISERROR(STDEV(Calculations!Q49:AB49)),"",IF(COUNT(Calculations!Q49:AB49)&lt;3,"N/A",STDEV(Calculations!Q49:AB49)))</f>
        <v>0.24248711305964379</v>
      </c>
    </row>
    <row r="49" spans="1:16" ht="15" customHeight="1" x14ac:dyDescent="0.25">
      <c r="A49" s="72" t="str">
        <f>'miRNA Table'!C49</f>
        <v>hsa-miR-10b-5p</v>
      </c>
      <c r="B49" s="18" t="s">
        <v>78</v>
      </c>
      <c r="C49" s="90">
        <v>29.41</v>
      </c>
      <c r="D49" s="90">
        <v>29.55</v>
      </c>
      <c r="E49" s="90">
        <v>30.21</v>
      </c>
      <c r="F49" s="91"/>
      <c r="G49" s="91"/>
      <c r="H49" s="91"/>
      <c r="I49" s="91"/>
      <c r="J49" s="91"/>
      <c r="K49" s="91"/>
      <c r="L49" s="91"/>
      <c r="M49" s="91"/>
      <c r="N49" s="91"/>
      <c r="O49" s="79">
        <f>IF(ISERROR(AVERAGE(Calculations!Q50:AB50)),"",AVERAGE(Calculations!Q50:AB50))</f>
        <v>29.723333333333333</v>
      </c>
      <c r="P49" s="80">
        <f>IF(ISERROR(STDEV(Calculations!Q50:AB50)),"",IF(COUNT(Calculations!Q50:AB50)&lt;3,"N/A",STDEV(Calculations!Q50:AB50)))</f>
        <v>0.42723919920032338</v>
      </c>
    </row>
    <row r="50" spans="1:16" ht="15" customHeight="1" x14ac:dyDescent="0.25">
      <c r="A50" s="72" t="str">
        <f>'miRNA Table'!C50</f>
        <v>hsa-miR-155-5p</v>
      </c>
      <c r="B50" s="18" t="s">
        <v>79</v>
      </c>
      <c r="C50" s="90">
        <v>31.5</v>
      </c>
      <c r="D50" s="90">
        <v>30.32</v>
      </c>
      <c r="E50" s="90">
        <v>30.7</v>
      </c>
      <c r="F50" s="91"/>
      <c r="G50" s="91"/>
      <c r="H50" s="91"/>
      <c r="I50" s="91"/>
      <c r="J50" s="91"/>
      <c r="K50" s="91"/>
      <c r="L50" s="91"/>
      <c r="M50" s="91"/>
      <c r="N50" s="91"/>
      <c r="O50" s="79">
        <f>IF(ISERROR(AVERAGE(Calculations!Q51:AB51)),"",AVERAGE(Calculations!Q51:AB51))</f>
        <v>30.84</v>
      </c>
      <c r="P50" s="80">
        <f>IF(ISERROR(STDEV(Calculations!Q51:AB51)),"",IF(COUNT(Calculations!Q51:AB51)&lt;3,"N/A",STDEV(Calculations!Q51:AB51)))</f>
        <v>0.60232881385502379</v>
      </c>
    </row>
    <row r="51" spans="1:16" ht="15" customHeight="1" x14ac:dyDescent="0.25">
      <c r="A51" s="72" t="str">
        <f>'miRNA Table'!C51</f>
        <v>hsa-miR-1-3p</v>
      </c>
      <c r="B51" s="18" t="s">
        <v>80</v>
      </c>
      <c r="C51" s="90">
        <v>32.74</v>
      </c>
      <c r="D51" s="90">
        <v>37.06</v>
      </c>
      <c r="E51" s="90">
        <v>33.520000000000003</v>
      </c>
      <c r="F51" s="91"/>
      <c r="G51" s="91"/>
      <c r="H51" s="91"/>
      <c r="I51" s="91"/>
      <c r="J51" s="91"/>
      <c r="K51" s="91"/>
      <c r="L51" s="91"/>
      <c r="M51" s="91"/>
      <c r="N51" s="91"/>
      <c r="O51" s="79">
        <f>IF(ISERROR(AVERAGE(Calculations!Q52:AB52)),"",AVERAGE(Calculations!Q52:AB52))</f>
        <v>33.753333333333337</v>
      </c>
      <c r="P51" s="80">
        <f>IF(ISERROR(STDEV(Calculations!Q52:AB52)),"",IF(COUNT(Calculations!Q52:AB52)&lt;3,"N/A",STDEV(Calculations!Q52:AB52)))</f>
        <v>1.1479256654214727</v>
      </c>
    </row>
    <row r="52" spans="1:16" ht="15" customHeight="1" x14ac:dyDescent="0.25">
      <c r="A52" s="72" t="str">
        <f>'miRNA Table'!C52</f>
        <v>hsa-miR-150-5p</v>
      </c>
      <c r="B52" s="18" t="s">
        <v>81</v>
      </c>
      <c r="C52" s="90">
        <v>24.63</v>
      </c>
      <c r="D52" s="90">
        <v>24.58</v>
      </c>
      <c r="E52" s="90" t="s">
        <v>132</v>
      </c>
      <c r="F52" s="91"/>
      <c r="G52" s="91"/>
      <c r="H52" s="91"/>
      <c r="I52" s="91"/>
      <c r="J52" s="91"/>
      <c r="K52" s="91"/>
      <c r="L52" s="91"/>
      <c r="M52" s="91"/>
      <c r="N52" s="91"/>
      <c r="O52" s="79">
        <f>IF(ISERROR(AVERAGE(Calculations!Q53:AB53)),"",AVERAGE(Calculations!Q53:AB53))</f>
        <v>28.069999999999997</v>
      </c>
      <c r="P52" s="80">
        <f>IF(ISERROR(STDEV(Calculations!Q53:AB53)),"",IF(COUNT(Calculations!Q53:AB53)&lt;3,"N/A",STDEV(Calculations!Q53:AB53)))</f>
        <v>6.0016081178297673</v>
      </c>
    </row>
    <row r="53" spans="1:16" ht="15" customHeight="1" x14ac:dyDescent="0.25">
      <c r="A53" s="72" t="str">
        <f>'miRNA Table'!C53</f>
        <v>hsa-let-7i-5p</v>
      </c>
      <c r="B53" s="18" t="s">
        <v>82</v>
      </c>
      <c r="C53" s="90">
        <v>29.72</v>
      </c>
      <c r="D53" s="90">
        <v>30.18</v>
      </c>
      <c r="E53" s="90">
        <v>30.07</v>
      </c>
      <c r="F53" s="91"/>
      <c r="G53" s="91"/>
      <c r="H53" s="91"/>
      <c r="I53" s="91"/>
      <c r="J53" s="91"/>
      <c r="K53" s="91"/>
      <c r="L53" s="91"/>
      <c r="M53" s="91"/>
      <c r="N53" s="91"/>
      <c r="O53" s="79">
        <f>IF(ISERROR(AVERAGE(Calculations!Q54:AB54)),"",AVERAGE(Calculations!Q54:AB54))</f>
        <v>29.99</v>
      </c>
      <c r="P53" s="80">
        <f>IF(ISERROR(STDEV(Calculations!Q54:AB54)),"",IF(COUNT(Calculations!Q54:AB54)&lt;3,"N/A",STDEV(Calculations!Q54:AB54)))</f>
        <v>0.24020824298928686</v>
      </c>
    </row>
    <row r="54" spans="1:16" ht="15" customHeight="1" x14ac:dyDescent="0.25">
      <c r="A54" s="72" t="str">
        <f>'miRNA Table'!C54</f>
        <v>hsa-miR-27b-3p</v>
      </c>
      <c r="B54" s="18" t="s">
        <v>83</v>
      </c>
      <c r="C54" s="90">
        <v>32.549999999999997</v>
      </c>
      <c r="D54" s="90">
        <v>32.47</v>
      </c>
      <c r="E54" s="90">
        <v>32.65</v>
      </c>
      <c r="F54" s="91"/>
      <c r="G54" s="91"/>
      <c r="H54" s="91"/>
      <c r="I54" s="91"/>
      <c r="J54" s="91"/>
      <c r="K54" s="91"/>
      <c r="L54" s="91"/>
      <c r="M54" s="91"/>
      <c r="N54" s="91"/>
      <c r="O54" s="79">
        <f>IF(ISERROR(AVERAGE(Calculations!Q55:AB55)),"",AVERAGE(Calculations!Q55:AB55))</f>
        <v>32.556666666666665</v>
      </c>
      <c r="P54" s="80">
        <f>IF(ISERROR(STDEV(Calculations!Q55:AB55)),"",IF(COUNT(Calculations!Q55:AB55)&lt;3,"N/A",STDEV(Calculations!Q55:AB55)))</f>
        <v>9.0184995056457801E-2</v>
      </c>
    </row>
    <row r="55" spans="1:16" ht="15" customHeight="1" x14ac:dyDescent="0.25">
      <c r="A55" s="72" t="str">
        <f>'miRNA Table'!C55</f>
        <v>hsa-miR-7-5p</v>
      </c>
      <c r="B55" s="18" t="s">
        <v>84</v>
      </c>
      <c r="C55" s="90">
        <v>30.32</v>
      </c>
      <c r="D55" s="90">
        <v>29.85</v>
      </c>
      <c r="E55" s="90">
        <v>30.23</v>
      </c>
      <c r="F55" s="91"/>
      <c r="G55" s="91"/>
      <c r="H55" s="91"/>
      <c r="I55" s="91"/>
      <c r="J55" s="91"/>
      <c r="K55" s="91"/>
      <c r="L55" s="91"/>
      <c r="M55" s="91"/>
      <c r="N55" s="91"/>
      <c r="O55" s="79">
        <f>IF(ISERROR(AVERAGE(Calculations!Q56:AB56)),"",AVERAGE(Calculations!Q56:AB56))</f>
        <v>30.133333333333336</v>
      </c>
      <c r="P55" s="80">
        <f>IF(ISERROR(STDEV(Calculations!Q56:AB56)),"",IF(COUNT(Calculations!Q56:AB56)&lt;3,"N/A",STDEV(Calculations!Q56:AB56)))</f>
        <v>0.24946609656090149</v>
      </c>
    </row>
    <row r="56" spans="1:16" ht="15" customHeight="1" x14ac:dyDescent="0.25">
      <c r="A56" s="72" t="str">
        <f>'miRNA Table'!C56</f>
        <v>hsa-miR-127-5p</v>
      </c>
      <c r="B56" s="18" t="s">
        <v>85</v>
      </c>
      <c r="C56" s="90">
        <v>34.14</v>
      </c>
      <c r="D56" s="90">
        <v>34.4</v>
      </c>
      <c r="E56" s="90">
        <v>33.89</v>
      </c>
      <c r="F56" s="91"/>
      <c r="G56" s="91"/>
      <c r="H56" s="91"/>
      <c r="I56" s="91"/>
      <c r="J56" s="91"/>
      <c r="K56" s="91"/>
      <c r="L56" s="91"/>
      <c r="M56" s="91"/>
      <c r="N56" s="91"/>
      <c r="O56" s="79">
        <f>IF(ISERROR(AVERAGE(Calculations!Q57:AB57)),"",AVERAGE(Calculations!Q57:AB57))</f>
        <v>34.143333333333331</v>
      </c>
      <c r="P56" s="80">
        <f>IF(ISERROR(STDEV(Calculations!Q57:AB57)),"",IF(COUNT(Calculations!Q57:AB57)&lt;3,"N/A",STDEV(Calculations!Q57:AB57)))</f>
        <v>0.25501633934580115</v>
      </c>
    </row>
    <row r="57" spans="1:16" ht="15" customHeight="1" x14ac:dyDescent="0.25">
      <c r="A57" s="72" t="str">
        <f>'miRNA Table'!C57</f>
        <v>hsa-miR-29a-3p</v>
      </c>
      <c r="B57" s="18" t="s">
        <v>86</v>
      </c>
      <c r="C57" s="90">
        <v>25.09</v>
      </c>
      <c r="D57" s="90">
        <v>25.03</v>
      </c>
      <c r="E57" s="90">
        <v>25.04</v>
      </c>
      <c r="F57" s="91"/>
      <c r="G57" s="91"/>
      <c r="H57" s="91"/>
      <c r="I57" s="91"/>
      <c r="J57" s="91"/>
      <c r="K57" s="91"/>
      <c r="L57" s="91"/>
      <c r="M57" s="91"/>
      <c r="N57" s="91"/>
      <c r="O57" s="79">
        <f>IF(ISERROR(AVERAGE(Calculations!Q58:AB58)),"",AVERAGE(Calculations!Q58:AB58))</f>
        <v>25.053333333333331</v>
      </c>
      <c r="P57" s="80">
        <f>IF(ISERROR(STDEV(Calculations!Q58:AB58)),"",IF(COUNT(Calculations!Q58:AB58)&lt;3,"N/A",STDEV(Calculations!Q58:AB58)))</f>
        <v>3.2145502536642868E-2</v>
      </c>
    </row>
    <row r="58" spans="1:16" ht="15" customHeight="1" x14ac:dyDescent="0.25">
      <c r="A58" s="72" t="str">
        <f>'miRNA Table'!C58</f>
        <v>hsa-miR-191-5p</v>
      </c>
      <c r="B58" s="18" t="s">
        <v>87</v>
      </c>
      <c r="C58" s="90">
        <v>35.03</v>
      </c>
      <c r="D58" s="90">
        <v>34.299999999999997</v>
      </c>
      <c r="E58" s="90">
        <v>34.369999999999997</v>
      </c>
      <c r="F58" s="91"/>
      <c r="G58" s="91"/>
      <c r="H58" s="91"/>
      <c r="I58" s="91"/>
      <c r="J58" s="91"/>
      <c r="K58" s="91"/>
      <c r="L58" s="91"/>
      <c r="M58" s="91"/>
      <c r="N58" s="91"/>
      <c r="O58" s="79">
        <f>IF(ISERROR(AVERAGE(Calculations!Q59:AB59)),"",AVERAGE(Calculations!Q59:AB59))</f>
        <v>34.556666666666665</v>
      </c>
      <c r="P58" s="80">
        <f>IF(ISERROR(STDEV(Calculations!Q59:AB59)),"",IF(COUNT(Calculations!Q59:AB59)&lt;3,"N/A",STDEV(Calculations!Q59:AB59)))</f>
        <v>0.38552993831002869</v>
      </c>
    </row>
    <row r="59" spans="1:16" ht="15" customHeight="1" x14ac:dyDescent="0.25">
      <c r="A59" s="72" t="str">
        <f>'miRNA Table'!C59</f>
        <v>hsa-let-7d-5p</v>
      </c>
      <c r="B59" s="18" t="s">
        <v>88</v>
      </c>
      <c r="C59" s="90">
        <v>32.04</v>
      </c>
      <c r="D59" s="90">
        <v>31.94</v>
      </c>
      <c r="E59" s="90">
        <v>32.94</v>
      </c>
      <c r="F59" s="91"/>
      <c r="G59" s="91"/>
      <c r="H59" s="91"/>
      <c r="I59" s="91"/>
      <c r="J59" s="91"/>
      <c r="K59" s="91"/>
      <c r="L59" s="91"/>
      <c r="M59" s="91"/>
      <c r="N59" s="91"/>
      <c r="O59" s="79">
        <f>IF(ISERROR(AVERAGE(Calculations!Q60:AB60)),"",AVERAGE(Calculations!Q60:AB60))</f>
        <v>32.306666666666665</v>
      </c>
      <c r="P59" s="80">
        <f>IF(ISERROR(STDEV(Calculations!Q60:AB60)),"",IF(COUNT(Calculations!Q60:AB60)&lt;3,"N/A",STDEV(Calculations!Q60:AB60)))</f>
        <v>0.5507570547286087</v>
      </c>
    </row>
    <row r="60" spans="1:16" ht="15" customHeight="1" x14ac:dyDescent="0.25">
      <c r="A60" s="72" t="str">
        <f>'miRNA Table'!C60</f>
        <v>hsa-miR-9-5p</v>
      </c>
      <c r="B60" s="18" t="s">
        <v>89</v>
      </c>
      <c r="C60" s="90">
        <v>29.53</v>
      </c>
      <c r="D60" s="90">
        <v>29.42</v>
      </c>
      <c r="E60" s="90">
        <v>29.24</v>
      </c>
      <c r="F60" s="91"/>
      <c r="G60" s="91"/>
      <c r="H60" s="91"/>
      <c r="I60" s="91"/>
      <c r="J60" s="91"/>
      <c r="K60" s="91"/>
      <c r="L60" s="91"/>
      <c r="M60" s="91"/>
      <c r="N60" s="91"/>
      <c r="O60" s="79">
        <f>IF(ISERROR(AVERAGE(Calculations!Q61:AB61)),"",AVERAGE(Calculations!Q61:AB61))</f>
        <v>29.396666666666665</v>
      </c>
      <c r="P60" s="80">
        <f>IF(ISERROR(STDEV(Calculations!Q61:AB61)),"",IF(COUNT(Calculations!Q61:AB61)&lt;3,"N/A",STDEV(Calculations!Q61:AB61)))</f>
        <v>0.14640127503998648</v>
      </c>
    </row>
    <row r="61" spans="1:16" ht="15" customHeight="1" x14ac:dyDescent="0.25">
      <c r="A61" s="72" t="str">
        <f>'miRNA Table'!C61</f>
        <v>hsa-let-7f-5p</v>
      </c>
      <c r="B61" s="18" t="s">
        <v>90</v>
      </c>
      <c r="C61" s="90">
        <v>19.84</v>
      </c>
      <c r="D61" s="90">
        <v>19.79</v>
      </c>
      <c r="E61" s="90">
        <v>20</v>
      </c>
      <c r="F61" s="91"/>
      <c r="G61" s="91"/>
      <c r="H61" s="91"/>
      <c r="I61" s="91"/>
      <c r="J61" s="91"/>
      <c r="K61" s="91"/>
      <c r="L61" s="91"/>
      <c r="M61" s="91"/>
      <c r="N61" s="91"/>
      <c r="O61" s="79">
        <f>IF(ISERROR(AVERAGE(Calculations!Q62:AB62)),"",AVERAGE(Calculations!Q62:AB62))</f>
        <v>19.876666666666665</v>
      </c>
      <c r="P61" s="80">
        <f>IF(ISERROR(STDEV(Calculations!Q62:AB62)),"",IF(COUNT(Calculations!Q62:AB62)&lt;3,"N/A",STDEV(Calculations!Q62:AB62)))</f>
        <v>0.10969655114602926</v>
      </c>
    </row>
    <row r="62" spans="1:16" ht="15" customHeight="1" x14ac:dyDescent="0.25">
      <c r="A62" s="72" t="str">
        <f>'miRNA Table'!C62</f>
        <v>hsa-miR-10a-5p</v>
      </c>
      <c r="B62" s="18" t="s">
        <v>91</v>
      </c>
      <c r="C62" s="90">
        <v>24.25</v>
      </c>
      <c r="D62" s="90">
        <v>24.34</v>
      </c>
      <c r="E62" s="90">
        <v>24.52</v>
      </c>
      <c r="F62" s="91"/>
      <c r="G62" s="91"/>
      <c r="H62" s="91"/>
      <c r="I62" s="91"/>
      <c r="J62" s="91"/>
      <c r="K62" s="91"/>
      <c r="L62" s="91"/>
      <c r="M62" s="91"/>
      <c r="N62" s="91"/>
      <c r="O62" s="79">
        <f>IF(ISERROR(AVERAGE(Calculations!Q63:AB63)),"",AVERAGE(Calculations!Q63:AB63))</f>
        <v>24.37</v>
      </c>
      <c r="P62" s="80">
        <f>IF(ISERROR(STDEV(Calculations!Q63:AB63)),"",IF(COUNT(Calculations!Q63:AB63)&lt;3,"N/A",STDEV(Calculations!Q63:AB63)))</f>
        <v>0.13747727084867498</v>
      </c>
    </row>
    <row r="63" spans="1:16" ht="15" customHeight="1" x14ac:dyDescent="0.25">
      <c r="A63" s="72" t="str">
        <f>'miRNA Table'!C63</f>
        <v>hsa-miR-181b-5p</v>
      </c>
      <c r="B63" s="18" t="s">
        <v>92</v>
      </c>
      <c r="C63" s="90">
        <v>14.89</v>
      </c>
      <c r="D63" s="90">
        <v>14.87</v>
      </c>
      <c r="E63" s="90">
        <v>15.05</v>
      </c>
      <c r="F63" s="91"/>
      <c r="G63" s="91"/>
      <c r="H63" s="91"/>
      <c r="I63" s="91"/>
      <c r="J63" s="91"/>
      <c r="K63" s="91"/>
      <c r="L63" s="91"/>
      <c r="M63" s="91"/>
      <c r="N63" s="91"/>
      <c r="O63" s="79">
        <f>IF(ISERROR(AVERAGE(Calculations!Q64:AB64)),"",AVERAGE(Calculations!Q64:AB64))</f>
        <v>14.936666666666667</v>
      </c>
      <c r="P63" s="80">
        <f>IF(ISERROR(STDEV(Calculations!Q64:AB64)),"",IF(COUNT(Calculations!Q64:AB64)&lt;3,"N/A",STDEV(Calculations!Q64:AB64)))</f>
        <v>9.8657657246325497E-2</v>
      </c>
    </row>
    <row r="64" spans="1:16" ht="15" customHeight="1" x14ac:dyDescent="0.25">
      <c r="A64" s="72" t="str">
        <f>'miRNA Table'!C64</f>
        <v>hsa-miR-15b-5p</v>
      </c>
      <c r="B64" s="18" t="s">
        <v>93</v>
      </c>
      <c r="C64" s="90">
        <v>36.26</v>
      </c>
      <c r="D64" s="90">
        <v>37.35</v>
      </c>
      <c r="E64" s="90">
        <v>36.07</v>
      </c>
      <c r="F64" s="91"/>
      <c r="G64" s="91"/>
      <c r="H64" s="91"/>
      <c r="I64" s="91"/>
      <c r="J64" s="91"/>
      <c r="K64" s="91"/>
      <c r="L64" s="91"/>
      <c r="M64" s="91"/>
      <c r="N64" s="91"/>
      <c r="O64" s="79">
        <f>IF(ISERROR(AVERAGE(Calculations!Q65:AB65)),"",AVERAGE(Calculations!Q65:AB65))</f>
        <v>35</v>
      </c>
      <c r="P64" s="80">
        <f>IF(ISERROR(STDEV(Calculations!Q65:AB65)),"",IF(COUNT(Calculations!Q65:AB65)&lt;3,"N/A",STDEV(Calculations!Q65:AB65)))</f>
        <v>0</v>
      </c>
    </row>
    <row r="65" spans="1:16" ht="15" customHeight="1" x14ac:dyDescent="0.25">
      <c r="A65" s="72" t="str">
        <f>'miRNA Table'!C65</f>
        <v>hsa-miR-16-5p</v>
      </c>
      <c r="B65" s="18" t="s">
        <v>94</v>
      </c>
      <c r="C65" s="90" t="s">
        <v>132</v>
      </c>
      <c r="D65" s="90" t="s">
        <v>132</v>
      </c>
      <c r="E65" s="90" t="s">
        <v>132</v>
      </c>
      <c r="F65" s="91"/>
      <c r="G65" s="91"/>
      <c r="H65" s="91"/>
      <c r="I65" s="91"/>
      <c r="J65" s="91"/>
      <c r="K65" s="91"/>
      <c r="L65" s="91"/>
      <c r="M65" s="91"/>
      <c r="N65" s="91"/>
      <c r="O65" s="79">
        <f>IF(ISERROR(AVERAGE(Calculations!Q66:AB66)),"",AVERAGE(Calculations!Q66:AB66))</f>
        <v>35</v>
      </c>
      <c r="P65" s="80">
        <f>IF(ISERROR(STDEV(Calculations!Q66:AB66)),"",IF(COUNT(Calculations!Q66:AB66)&lt;3,"N/A",STDEV(Calculations!Q66:AB66)))</f>
        <v>0</v>
      </c>
    </row>
    <row r="66" spans="1:16" ht="15" customHeight="1" x14ac:dyDescent="0.25">
      <c r="A66" s="72" t="str">
        <f>'miRNA Table'!C66</f>
        <v>hsa-miR-210-3p</v>
      </c>
      <c r="B66" s="18" t="s">
        <v>95</v>
      </c>
      <c r="C66" s="90">
        <v>23.21</v>
      </c>
      <c r="D66" s="90">
        <v>23.16</v>
      </c>
      <c r="E66" s="90">
        <v>23.2</v>
      </c>
      <c r="F66" s="91"/>
      <c r="G66" s="91"/>
      <c r="H66" s="91"/>
      <c r="I66" s="91"/>
      <c r="J66" s="91"/>
      <c r="K66" s="91"/>
      <c r="L66" s="91"/>
      <c r="M66" s="91"/>
      <c r="N66" s="91"/>
      <c r="O66" s="79">
        <f>IF(ISERROR(AVERAGE(Calculations!Q67:AB67)),"",AVERAGE(Calculations!Q67:AB67))</f>
        <v>23.19</v>
      </c>
      <c r="P66" s="80">
        <f>IF(ISERROR(STDEV(Calculations!Q67:AB67)),"",IF(COUNT(Calculations!Q67:AB67)&lt;3,"N/A",STDEV(Calculations!Q67:AB67)))</f>
        <v>2.6457513110646012E-2</v>
      </c>
    </row>
    <row r="67" spans="1:16" ht="15" customHeight="1" x14ac:dyDescent="0.25">
      <c r="A67" s="72" t="str">
        <f>'miRNA Table'!C67</f>
        <v>hsa-miR-106a-5p hsa-miR-17-5p</v>
      </c>
      <c r="B67" s="18" t="s">
        <v>96</v>
      </c>
      <c r="C67" s="90">
        <v>36.46</v>
      </c>
      <c r="D67" s="90">
        <v>35.61</v>
      </c>
      <c r="E67" s="90">
        <v>35.85</v>
      </c>
      <c r="F67" s="91"/>
      <c r="G67" s="91"/>
      <c r="H67" s="91"/>
      <c r="I67" s="91"/>
      <c r="J67" s="91"/>
      <c r="K67" s="91"/>
      <c r="L67" s="91"/>
      <c r="M67" s="91"/>
      <c r="N67" s="91"/>
      <c r="O67" s="79">
        <f>IF(ISERROR(AVERAGE(Calculations!Q68:AB68)),"",AVERAGE(Calculations!Q68:AB68))</f>
        <v>35</v>
      </c>
      <c r="P67" s="80">
        <f>IF(ISERROR(STDEV(Calculations!Q68:AB68)),"",IF(COUNT(Calculations!Q68:AB68)&lt;3,"N/A",STDEV(Calculations!Q68:AB68)))</f>
        <v>0</v>
      </c>
    </row>
    <row r="68" spans="1:16" ht="15" customHeight="1" x14ac:dyDescent="0.25">
      <c r="A68" s="72" t="str">
        <f>'miRNA Table'!C68</f>
        <v>hsa-miR-98-5p</v>
      </c>
      <c r="B68" s="18" t="s">
        <v>97</v>
      </c>
      <c r="C68" s="90">
        <v>24.97</v>
      </c>
      <c r="D68" s="90">
        <v>25.02</v>
      </c>
      <c r="E68" s="90">
        <v>25.19</v>
      </c>
      <c r="F68" s="91"/>
      <c r="G68" s="91"/>
      <c r="H68" s="91"/>
      <c r="I68" s="91"/>
      <c r="J68" s="91"/>
      <c r="K68" s="91"/>
      <c r="L68" s="91"/>
      <c r="M68" s="91"/>
      <c r="N68" s="91"/>
      <c r="O68" s="79">
        <f>IF(ISERROR(AVERAGE(Calculations!Q69:AB69)),"",AVERAGE(Calculations!Q69:AB69))</f>
        <v>25.06</v>
      </c>
      <c r="P68" s="80">
        <f>IF(ISERROR(STDEV(Calculations!Q69:AB69)),"",IF(COUNT(Calculations!Q69:AB69)&lt;3,"N/A",STDEV(Calculations!Q69:AB69)))</f>
        <v>0.1153256259467092</v>
      </c>
    </row>
    <row r="69" spans="1:16" ht="15" customHeight="1" x14ac:dyDescent="0.25">
      <c r="A69" s="72" t="str">
        <f>'miRNA Table'!C69</f>
        <v>hsa-miR-34a-5p</v>
      </c>
      <c r="B69" s="18" t="s">
        <v>98</v>
      </c>
      <c r="C69" s="90">
        <v>21.45</v>
      </c>
      <c r="D69" s="90">
        <v>21.55</v>
      </c>
      <c r="E69" s="90">
        <v>21.4</v>
      </c>
      <c r="F69" s="91"/>
      <c r="G69" s="91"/>
      <c r="H69" s="91"/>
      <c r="I69" s="91"/>
      <c r="J69" s="91"/>
      <c r="K69" s="91"/>
      <c r="L69" s="91"/>
      <c r="M69" s="91"/>
      <c r="N69" s="91"/>
      <c r="O69" s="79">
        <f>IF(ISERROR(AVERAGE(Calculations!Q70:AB70)),"",AVERAGE(Calculations!Q70:AB70))</f>
        <v>21.466666666666669</v>
      </c>
      <c r="P69" s="80">
        <f>IF(ISERROR(STDEV(Calculations!Q70:AB70)),"",IF(COUNT(Calculations!Q70:AB70)&lt;3,"N/A",STDEV(Calculations!Q70:AB70)))</f>
        <v>7.6376261582598415E-2</v>
      </c>
    </row>
    <row r="70" spans="1:16" ht="15" customHeight="1" x14ac:dyDescent="0.25">
      <c r="A70" s="72" t="str">
        <f>'miRNA Table'!C70</f>
        <v>hsa-miR-25-3p</v>
      </c>
      <c r="B70" s="18" t="s">
        <v>99</v>
      </c>
      <c r="C70" s="90" t="s">
        <v>132</v>
      </c>
      <c r="D70" s="90" t="s">
        <v>132</v>
      </c>
      <c r="E70" s="90" t="s">
        <v>132</v>
      </c>
      <c r="F70" s="91"/>
      <c r="G70" s="91"/>
      <c r="H70" s="91"/>
      <c r="I70" s="91"/>
      <c r="J70" s="91"/>
      <c r="K70" s="91"/>
      <c r="L70" s="91"/>
      <c r="M70" s="91"/>
      <c r="N70" s="91"/>
      <c r="O70" s="79">
        <f>IF(ISERROR(AVERAGE(Calculations!Q71:AB71)),"",AVERAGE(Calculations!Q71:AB71))</f>
        <v>35</v>
      </c>
      <c r="P70" s="80">
        <f>IF(ISERROR(STDEV(Calculations!Q71:AB71)),"",IF(COUNT(Calculations!Q71:AB71)&lt;3,"N/A",STDEV(Calculations!Q71:AB71)))</f>
        <v>0</v>
      </c>
    </row>
    <row r="71" spans="1:16" ht="15" customHeight="1" x14ac:dyDescent="0.25">
      <c r="A71" s="72" t="str">
        <f>'miRNA Table'!C71</f>
        <v>hsa-miR-144-3p</v>
      </c>
      <c r="B71" s="18" t="s">
        <v>100</v>
      </c>
      <c r="C71" s="90">
        <v>29.15</v>
      </c>
      <c r="D71" s="90">
        <v>28.79</v>
      </c>
      <c r="E71" s="90">
        <v>28.59</v>
      </c>
      <c r="F71" s="91"/>
      <c r="G71" s="91"/>
      <c r="H71" s="91"/>
      <c r="I71" s="91"/>
      <c r="J71" s="91"/>
      <c r="K71" s="91"/>
      <c r="L71" s="91"/>
      <c r="M71" s="91"/>
      <c r="N71" s="91"/>
      <c r="O71" s="79">
        <f>IF(ISERROR(AVERAGE(Calculations!Q72:AB72)),"",AVERAGE(Calculations!Q72:AB72))</f>
        <v>28.843333333333334</v>
      </c>
      <c r="P71" s="80">
        <f>IF(ISERROR(STDEV(Calculations!Q72:AB72)),"",IF(COUNT(Calculations!Q72:AB72)&lt;3,"N/A",STDEV(Calculations!Q72:AB72)))</f>
        <v>0.28378395538390289</v>
      </c>
    </row>
    <row r="72" spans="1:16" ht="15" customHeight="1" x14ac:dyDescent="0.25">
      <c r="A72" s="72" t="str">
        <f>'miRNA Table'!C72</f>
        <v>hsa-miR-128-3p</v>
      </c>
      <c r="B72" s="18" t="s">
        <v>101</v>
      </c>
      <c r="C72" s="90">
        <v>26.9</v>
      </c>
      <c r="D72" s="90">
        <v>26.75</v>
      </c>
      <c r="E72" s="90">
        <v>27.12</v>
      </c>
      <c r="F72" s="91"/>
      <c r="G72" s="91"/>
      <c r="H72" s="91"/>
      <c r="I72" s="91"/>
      <c r="J72" s="91"/>
      <c r="K72" s="91"/>
      <c r="L72" s="91"/>
      <c r="M72" s="91"/>
      <c r="N72" s="91"/>
      <c r="O72" s="79">
        <f>IF(ISERROR(AVERAGE(Calculations!Q73:AB73)),"",AVERAGE(Calculations!Q73:AB73))</f>
        <v>26.923333333333332</v>
      </c>
      <c r="P72" s="80">
        <f>IF(ISERROR(STDEV(Calculations!Q73:AB73)),"",IF(COUNT(Calculations!Q73:AB73)&lt;3,"N/A",STDEV(Calculations!Q73:AB73)))</f>
        <v>0.18610033136277207</v>
      </c>
    </row>
    <row r="73" spans="1:16" ht="15" customHeight="1" x14ac:dyDescent="0.25">
      <c r="A73" s="72" t="str">
        <f>'miRNA Table'!C73</f>
        <v>hsa-miR-143-3p</v>
      </c>
      <c r="B73" s="18" t="s">
        <v>102</v>
      </c>
      <c r="C73" s="90">
        <v>18.66</v>
      </c>
      <c r="D73" s="90">
        <v>18.59</v>
      </c>
      <c r="E73" s="90">
        <v>18.46</v>
      </c>
      <c r="F73" s="91"/>
      <c r="G73" s="91"/>
      <c r="H73" s="91"/>
      <c r="I73" s="91"/>
      <c r="J73" s="91"/>
      <c r="K73" s="91"/>
      <c r="L73" s="91"/>
      <c r="M73" s="91"/>
      <c r="N73" s="91"/>
      <c r="O73" s="79">
        <f>IF(ISERROR(AVERAGE(Calculations!Q74:AB74)),"",AVERAGE(Calculations!Q74:AB74))</f>
        <v>18.57</v>
      </c>
      <c r="P73" s="80">
        <f>IF(ISERROR(STDEV(Calculations!Q74:AB74)),"",IF(COUNT(Calculations!Q74:AB74)&lt;3,"N/A",STDEV(Calculations!Q74:AB74)))</f>
        <v>0.10148891565092179</v>
      </c>
    </row>
    <row r="74" spans="1:16" ht="15" customHeight="1" x14ac:dyDescent="0.25">
      <c r="A74" s="72" t="str">
        <f>'miRNA Table'!C74</f>
        <v>hsa-miR-215-5p</v>
      </c>
      <c r="B74" s="18" t="s">
        <v>103</v>
      </c>
      <c r="C74" s="90">
        <v>31.03</v>
      </c>
      <c r="D74" s="90">
        <v>31.22</v>
      </c>
      <c r="E74" s="90">
        <v>31.44</v>
      </c>
      <c r="F74" s="91"/>
      <c r="G74" s="91"/>
      <c r="H74" s="91"/>
      <c r="I74" s="91"/>
      <c r="J74" s="91"/>
      <c r="K74" s="91"/>
      <c r="L74" s="91"/>
      <c r="M74" s="91"/>
      <c r="N74" s="91"/>
      <c r="O74" s="79">
        <f>IF(ISERROR(AVERAGE(Calculations!Q75:AB75)),"",AVERAGE(Calculations!Q75:AB75))</f>
        <v>31.23</v>
      </c>
      <c r="P74" s="80">
        <f>IF(ISERROR(STDEV(Calculations!Q75:AB75)),"",IF(COUNT(Calculations!Q75:AB75)&lt;3,"N/A",STDEV(Calculations!Q75:AB75)))</f>
        <v>0.20518284528683203</v>
      </c>
    </row>
    <row r="75" spans="1:16" ht="15" customHeight="1" x14ac:dyDescent="0.25">
      <c r="A75" s="72" t="str">
        <f>'miRNA Table'!C75</f>
        <v>hsa-miR-19a-3p</v>
      </c>
      <c r="B75" s="18" t="s">
        <v>104</v>
      </c>
      <c r="C75" s="90">
        <v>28.25</v>
      </c>
      <c r="D75" s="90">
        <v>27.77</v>
      </c>
      <c r="E75" s="90">
        <v>28.31</v>
      </c>
      <c r="F75" s="91"/>
      <c r="G75" s="91"/>
      <c r="H75" s="91"/>
      <c r="I75" s="91"/>
      <c r="J75" s="91"/>
      <c r="K75" s="91"/>
      <c r="L75" s="91"/>
      <c r="M75" s="91"/>
      <c r="N75" s="91"/>
      <c r="O75" s="79">
        <f>IF(ISERROR(AVERAGE(Calculations!Q76:AB76)),"",AVERAGE(Calculations!Q76:AB76))</f>
        <v>28.11</v>
      </c>
      <c r="P75" s="80">
        <f>IF(ISERROR(STDEV(Calculations!Q76:AB76)),"",IF(COUNT(Calculations!Q76:AB76)&lt;3,"N/A",STDEV(Calculations!Q76:AB76)))</f>
        <v>0.29597297173897463</v>
      </c>
    </row>
    <row r="76" spans="1:16" ht="15" customHeight="1" x14ac:dyDescent="0.25">
      <c r="A76" s="72" t="str">
        <f>'miRNA Table'!C76</f>
        <v>hsa-miR-193a-5p</v>
      </c>
      <c r="B76" s="18" t="s">
        <v>105</v>
      </c>
      <c r="C76" s="90">
        <v>22.99</v>
      </c>
      <c r="D76" s="90">
        <v>22.89</v>
      </c>
      <c r="E76" s="90">
        <v>23.23</v>
      </c>
      <c r="F76" s="91"/>
      <c r="G76" s="91"/>
      <c r="H76" s="91"/>
      <c r="I76" s="91"/>
      <c r="J76" s="91"/>
      <c r="K76" s="91"/>
      <c r="L76" s="91"/>
      <c r="M76" s="91"/>
      <c r="N76" s="91"/>
      <c r="O76" s="79">
        <f>IF(ISERROR(AVERAGE(Calculations!Q77:AB77)),"",AVERAGE(Calculations!Q77:AB77))</f>
        <v>23.036666666666665</v>
      </c>
      <c r="P76" s="80">
        <f>IF(ISERROR(STDEV(Calculations!Q77:AB77)),"",IF(COUNT(Calculations!Q77:AB77)&lt;3,"N/A",STDEV(Calculations!Q77:AB77)))</f>
        <v>0.1747378989610823</v>
      </c>
    </row>
    <row r="77" spans="1:16" ht="15" customHeight="1" x14ac:dyDescent="0.25">
      <c r="A77" s="72" t="str">
        <f>'miRNA Table'!C77</f>
        <v>hsa-miR-18a-5p</v>
      </c>
      <c r="B77" s="18" t="s">
        <v>106</v>
      </c>
      <c r="C77" s="90">
        <v>34.1</v>
      </c>
      <c r="D77" s="90">
        <v>34.729999999999997</v>
      </c>
      <c r="E77" s="90">
        <v>33.92</v>
      </c>
      <c r="F77" s="91"/>
      <c r="G77" s="91"/>
      <c r="H77" s="91"/>
      <c r="I77" s="91"/>
      <c r="J77" s="91"/>
      <c r="K77" s="91"/>
      <c r="L77" s="91"/>
      <c r="M77" s="91"/>
      <c r="N77" s="91"/>
      <c r="O77" s="79">
        <f>IF(ISERROR(AVERAGE(Calculations!Q78:AB78)),"",AVERAGE(Calculations!Q78:AB78))</f>
        <v>34.25</v>
      </c>
      <c r="P77" s="80">
        <f>IF(ISERROR(STDEV(Calculations!Q78:AB78)),"",IF(COUNT(Calculations!Q78:AB78)&lt;3,"N/A",STDEV(Calculations!Q78:AB78)))</f>
        <v>0.42532340636273208</v>
      </c>
    </row>
    <row r="78" spans="1:16" ht="15" customHeight="1" x14ac:dyDescent="0.25">
      <c r="A78" s="72" t="str">
        <f>'miRNA Table'!C78</f>
        <v>hsa-miR-125b-5p</v>
      </c>
      <c r="B78" s="18" t="s">
        <v>107</v>
      </c>
      <c r="C78" s="90">
        <v>21.65</v>
      </c>
      <c r="D78" s="90">
        <v>21.51</v>
      </c>
      <c r="E78" s="90">
        <v>21.93</v>
      </c>
      <c r="F78" s="91"/>
      <c r="G78" s="91"/>
      <c r="H78" s="91"/>
      <c r="I78" s="91"/>
      <c r="J78" s="91"/>
      <c r="K78" s="91"/>
      <c r="L78" s="91"/>
      <c r="M78" s="91"/>
      <c r="N78" s="91"/>
      <c r="O78" s="79">
        <f>IF(ISERROR(AVERAGE(Calculations!Q79:AB79)),"",AVERAGE(Calculations!Q79:AB79))</f>
        <v>21.696666666666669</v>
      </c>
      <c r="P78" s="80">
        <f>IF(ISERROR(STDEV(Calculations!Q79:AB79)),"",IF(COUNT(Calculations!Q79:AB79)&lt;3,"N/A",STDEV(Calculations!Q79:AB79)))</f>
        <v>0.21385353243127186</v>
      </c>
    </row>
    <row r="79" spans="1:16" ht="15" customHeight="1" x14ac:dyDescent="0.25">
      <c r="A79" s="72" t="str">
        <f>'miRNA Table'!C79</f>
        <v>hsa-miR-126-3p</v>
      </c>
      <c r="B79" s="18" t="s">
        <v>108</v>
      </c>
      <c r="C79" s="90">
        <v>29.08</v>
      </c>
      <c r="D79" s="90">
        <v>28.85</v>
      </c>
      <c r="E79" s="90">
        <v>29.36</v>
      </c>
      <c r="F79" s="91"/>
      <c r="G79" s="91"/>
      <c r="H79" s="91"/>
      <c r="I79" s="91"/>
      <c r="J79" s="91"/>
      <c r="K79" s="91"/>
      <c r="L79" s="91"/>
      <c r="M79" s="91"/>
      <c r="N79" s="91"/>
      <c r="O79" s="79">
        <f>IF(ISERROR(AVERAGE(Calculations!Q80:AB80)),"",AVERAGE(Calculations!Q80:AB80))</f>
        <v>29.096666666666664</v>
      </c>
      <c r="P79" s="80">
        <f>IF(ISERROR(STDEV(Calculations!Q80:AB80)),"",IF(COUNT(Calculations!Q80:AB80)&lt;3,"N/A",STDEV(Calculations!Q80:AB80)))</f>
        <v>0.25540817005987271</v>
      </c>
    </row>
    <row r="80" spans="1:16" ht="15" customHeight="1" x14ac:dyDescent="0.25">
      <c r="A80" s="72" t="str">
        <f>'miRNA Table'!C80</f>
        <v>hsa-miR-27a-3p</v>
      </c>
      <c r="B80" s="18" t="s">
        <v>109</v>
      </c>
      <c r="C80" s="90">
        <v>26.16</v>
      </c>
      <c r="D80" s="90">
        <v>26.25</v>
      </c>
      <c r="E80" s="90">
        <v>26.33</v>
      </c>
      <c r="F80" s="91"/>
      <c r="G80" s="91"/>
      <c r="H80" s="91"/>
      <c r="I80" s="91"/>
      <c r="J80" s="91"/>
      <c r="K80" s="91"/>
      <c r="L80" s="91"/>
      <c r="M80" s="91"/>
      <c r="N80" s="91"/>
      <c r="O80" s="79">
        <f>IF(ISERROR(AVERAGE(Calculations!Q81:AB81)),"",AVERAGE(Calculations!Q81:AB81))</f>
        <v>26.246666666666666</v>
      </c>
      <c r="P80" s="80">
        <f>IF(ISERROR(STDEV(Calculations!Q81:AB81)),"",IF(COUNT(Calculations!Q81:AB81)&lt;3,"N/A",STDEV(Calculations!Q81:AB81)))</f>
        <v>8.504900548115292E-2</v>
      </c>
    </row>
    <row r="81" spans="1:16" ht="15" customHeight="1" x14ac:dyDescent="0.25">
      <c r="A81" s="72" t="str">
        <f>'miRNA Table'!C81</f>
        <v>hsa-miR-372-3p</v>
      </c>
      <c r="B81" s="18" t="s">
        <v>110</v>
      </c>
      <c r="C81" s="90">
        <v>30.43</v>
      </c>
      <c r="D81" s="90">
        <v>30.3</v>
      </c>
      <c r="E81" s="90">
        <v>30.42</v>
      </c>
      <c r="F81" s="91"/>
      <c r="G81" s="91"/>
      <c r="H81" s="91"/>
      <c r="I81" s="91"/>
      <c r="J81" s="91"/>
      <c r="K81" s="91"/>
      <c r="L81" s="91"/>
      <c r="M81" s="91"/>
      <c r="N81" s="91"/>
      <c r="O81" s="79">
        <f>IF(ISERROR(AVERAGE(Calculations!Q82:AB82)),"",AVERAGE(Calculations!Q82:AB82))</f>
        <v>30.383333333333336</v>
      </c>
      <c r="P81" s="80">
        <f>IF(ISERROR(STDEV(Calculations!Q82:AB82)),"",IF(COUNT(Calculations!Q82:AB82)&lt;3,"N/A",STDEV(Calculations!Q82:AB82)))</f>
        <v>7.2341781380702283E-2</v>
      </c>
    </row>
    <row r="82" spans="1:16" ht="15" customHeight="1" x14ac:dyDescent="0.25">
      <c r="A82" s="72" t="str">
        <f>'miRNA Table'!C82</f>
        <v>hsa-miR-149-5p</v>
      </c>
      <c r="B82" s="18" t="s">
        <v>111</v>
      </c>
      <c r="C82" s="90">
        <v>24.92</v>
      </c>
      <c r="D82" s="90">
        <v>24.76</v>
      </c>
      <c r="E82" s="90">
        <v>24.56</v>
      </c>
      <c r="F82" s="91"/>
      <c r="G82" s="91"/>
      <c r="H82" s="91"/>
      <c r="I82" s="91"/>
      <c r="J82" s="91"/>
      <c r="K82" s="91"/>
      <c r="L82" s="91"/>
      <c r="M82" s="91"/>
      <c r="N82" s="91"/>
      <c r="O82" s="79">
        <f>IF(ISERROR(AVERAGE(Calculations!Q83:AB83)),"",AVERAGE(Calculations!Q83:AB83))</f>
        <v>24.74666666666667</v>
      </c>
      <c r="P82" s="80">
        <f>IF(ISERROR(STDEV(Calculations!Q83:AB83)),"",IF(COUNT(Calculations!Q83:AB83)&lt;3,"N/A",STDEV(Calculations!Q83:AB83)))</f>
        <v>0.18036999011291729</v>
      </c>
    </row>
    <row r="83" spans="1:16" ht="15" customHeight="1" x14ac:dyDescent="0.25">
      <c r="A83" s="72" t="str">
        <f>'miRNA Table'!C83</f>
        <v>hsa-miR-23b-3p</v>
      </c>
      <c r="B83" s="18" t="s">
        <v>112</v>
      </c>
      <c r="C83" s="90">
        <v>35.82</v>
      </c>
      <c r="D83" s="90">
        <v>35.380000000000003</v>
      </c>
      <c r="E83" s="90">
        <v>35.15</v>
      </c>
      <c r="F83" s="91"/>
      <c r="G83" s="91"/>
      <c r="H83" s="91"/>
      <c r="I83" s="91"/>
      <c r="J83" s="91"/>
      <c r="K83" s="91"/>
      <c r="L83" s="91"/>
      <c r="M83" s="91"/>
      <c r="N83" s="91"/>
      <c r="O83" s="79">
        <f>IF(ISERROR(AVERAGE(Calculations!Q84:AB84)),"",AVERAGE(Calculations!Q84:AB84))</f>
        <v>35</v>
      </c>
      <c r="P83" s="80">
        <f>IF(ISERROR(STDEV(Calculations!Q84:AB84)),"",IF(COUNT(Calculations!Q84:AB84)&lt;3,"N/A",STDEV(Calculations!Q84:AB84)))</f>
        <v>0</v>
      </c>
    </row>
    <row r="84" spans="1:16" ht="15" customHeight="1" x14ac:dyDescent="0.25">
      <c r="A84" s="72" t="str">
        <f>'miRNA Table'!C84</f>
        <v>hsa-miR-203a-3p</v>
      </c>
      <c r="B84" s="18" t="s">
        <v>113</v>
      </c>
      <c r="C84" s="90">
        <v>26.77</v>
      </c>
      <c r="D84" s="90">
        <v>26.85</v>
      </c>
      <c r="E84" s="90">
        <v>27.04</v>
      </c>
      <c r="F84" s="91"/>
      <c r="G84" s="91"/>
      <c r="H84" s="91"/>
      <c r="I84" s="91"/>
      <c r="J84" s="91"/>
      <c r="K84" s="91"/>
      <c r="L84" s="91"/>
      <c r="M84" s="91"/>
      <c r="N84" s="91"/>
      <c r="O84" s="79">
        <f>IF(ISERROR(AVERAGE(Calculations!Q85:AB85)),"",AVERAGE(Calculations!Q85:AB85))</f>
        <v>26.886666666666667</v>
      </c>
      <c r="P84" s="80">
        <f>IF(ISERROR(STDEV(Calculations!Q85:AB85)),"",IF(COUNT(Calculations!Q85:AB85)&lt;3,"N/A",STDEV(Calculations!Q85:AB85)))</f>
        <v>0.13868429375143099</v>
      </c>
    </row>
    <row r="85" spans="1:16" ht="15" customHeight="1" x14ac:dyDescent="0.25">
      <c r="A85" s="72" t="str">
        <f>'miRNA Table'!C85</f>
        <v>hsa-miR-32-5p</v>
      </c>
      <c r="B85" s="18" t="s">
        <v>114</v>
      </c>
      <c r="C85" s="90">
        <v>26.25</v>
      </c>
      <c r="D85" s="90">
        <v>26.23</v>
      </c>
      <c r="E85" s="90">
        <v>26.38</v>
      </c>
      <c r="F85" s="91"/>
      <c r="G85" s="91"/>
      <c r="H85" s="91"/>
      <c r="I85" s="91"/>
      <c r="J85" s="91"/>
      <c r="K85" s="91"/>
      <c r="L85" s="91"/>
      <c r="M85" s="91"/>
      <c r="N85" s="91"/>
      <c r="O85" s="79">
        <f>IF(ISERROR(AVERAGE(Calculations!Q86:AB86)),"",AVERAGE(Calculations!Q86:AB86))</f>
        <v>26.286666666666665</v>
      </c>
      <c r="P85" s="80">
        <f>IF(ISERROR(STDEV(Calculations!Q86:AB86)),"",IF(COUNT(Calculations!Q86:AB86)&lt;3,"N/A",STDEV(Calculations!Q86:AB86)))</f>
        <v>8.144527815247006E-2</v>
      </c>
    </row>
    <row r="86" spans="1:16" ht="15" customHeight="1" x14ac:dyDescent="0.25">
      <c r="A86" s="72" t="str">
        <f>'miRNA Table'!C86</f>
        <v>hsa-miR-181c-5p</v>
      </c>
      <c r="B86" s="18" t="s">
        <v>115</v>
      </c>
      <c r="C86" s="90">
        <v>22.3</v>
      </c>
      <c r="D86" s="90">
        <v>22.22</v>
      </c>
      <c r="E86" s="90">
        <v>22.28</v>
      </c>
      <c r="F86" s="91"/>
      <c r="G86" s="91"/>
      <c r="H86" s="91"/>
      <c r="I86" s="91"/>
      <c r="J86" s="91"/>
      <c r="K86" s="91"/>
      <c r="L86" s="91"/>
      <c r="M86" s="91"/>
      <c r="N86" s="91"/>
      <c r="O86" s="79">
        <f>IF(ISERROR(AVERAGE(Calculations!Q87:AB87)),"",AVERAGE(Calculations!Q87:AB87))</f>
        <v>22.266666666666666</v>
      </c>
      <c r="P86" s="80">
        <f>IF(ISERROR(STDEV(Calculations!Q87:AB87)),"",IF(COUNT(Calculations!Q87:AB87)&lt;3,"N/A",STDEV(Calculations!Q87:AB87)))</f>
        <v>4.1633319989323764E-2</v>
      </c>
    </row>
    <row r="87" spans="1:16" ht="15" customHeight="1" x14ac:dyDescent="0.25">
      <c r="A87" s="72" t="str">
        <f>'miRNA Table'!C87</f>
        <v>cel-miR-39-3p</v>
      </c>
      <c r="B87" s="18" t="s">
        <v>28</v>
      </c>
      <c r="C87" s="90">
        <v>14.08</v>
      </c>
      <c r="D87" s="90">
        <v>14.02</v>
      </c>
      <c r="E87" s="90">
        <v>14.13</v>
      </c>
      <c r="F87" s="91"/>
      <c r="G87" s="91"/>
      <c r="H87" s="91"/>
      <c r="I87" s="91"/>
      <c r="J87" s="91"/>
      <c r="K87" s="91"/>
      <c r="L87" s="91"/>
      <c r="M87" s="91"/>
      <c r="N87" s="91"/>
      <c r="O87" s="79">
        <f>IF(ISERROR(AVERAGE(Calculations!Q88:AB88)),"",AVERAGE(Calculations!Q88:AB88))</f>
        <v>14.076666666666668</v>
      </c>
      <c r="P87" s="80">
        <f>IF(ISERROR(STDEV(Calculations!Q88:AB88)),"",IF(COUNT(Calculations!Q88:AB88)&lt;3,"N/A",STDEV(Calculations!Q88:AB88)))</f>
        <v>5.507570547286162E-2</v>
      </c>
    </row>
    <row r="88" spans="1:16" ht="15" customHeight="1" x14ac:dyDescent="0.25">
      <c r="A88" s="72" t="str">
        <f>'miRNA Table'!C88</f>
        <v>cel-miR-39-3p</v>
      </c>
      <c r="B88" s="18" t="s">
        <v>29</v>
      </c>
      <c r="C88" s="90">
        <v>14.84</v>
      </c>
      <c r="D88" s="90">
        <v>14.04</v>
      </c>
      <c r="E88" s="90">
        <v>14.1</v>
      </c>
      <c r="F88" s="91"/>
      <c r="G88" s="91"/>
      <c r="H88" s="91"/>
      <c r="I88" s="91"/>
      <c r="J88" s="91"/>
      <c r="K88" s="91"/>
      <c r="L88" s="91"/>
      <c r="M88" s="91"/>
      <c r="N88" s="91"/>
      <c r="O88" s="79">
        <f>IF(ISERROR(AVERAGE(Calculations!Q89:AB89)),"",AVERAGE(Calculations!Q89:AB89))</f>
        <v>14.326666666666666</v>
      </c>
      <c r="P88" s="80">
        <f>IF(ISERROR(STDEV(Calculations!Q89:AB89)),"",IF(COUNT(Calculations!Q89:AB89)&lt;3,"N/A",STDEV(Calculations!Q89:AB89)))</f>
        <v>0.44557079497351887</v>
      </c>
    </row>
    <row r="89" spans="1:16" ht="15" customHeight="1" x14ac:dyDescent="0.25">
      <c r="A89" s="72" t="str">
        <f>'miRNA Table'!C89</f>
        <v>SNORD61</v>
      </c>
      <c r="B89" s="18" t="s">
        <v>30</v>
      </c>
      <c r="C89" s="90">
        <v>18.559999999999999</v>
      </c>
      <c r="D89" s="90">
        <v>18.350000000000001</v>
      </c>
      <c r="E89" s="90">
        <v>18.739999999999998</v>
      </c>
      <c r="F89" s="91"/>
      <c r="G89" s="91"/>
      <c r="H89" s="91"/>
      <c r="I89" s="91"/>
      <c r="J89" s="91"/>
      <c r="K89" s="91"/>
      <c r="L89" s="91"/>
      <c r="M89" s="91"/>
      <c r="N89" s="91"/>
      <c r="O89" s="79">
        <f>IF(ISERROR(AVERAGE(Calculations!Q90:AB90)),"",AVERAGE(Calculations!Q90:AB90))</f>
        <v>18.549999999999997</v>
      </c>
      <c r="P89" s="80">
        <f>IF(ISERROR(STDEV(Calculations!Q90:AB90)),"",IF(COUNT(Calculations!Q90:AB90)&lt;3,"N/A",STDEV(Calculations!Q90:AB90)))</f>
        <v>0.19519221295942982</v>
      </c>
    </row>
    <row r="90" spans="1:16" ht="15" customHeight="1" x14ac:dyDescent="0.25">
      <c r="A90" s="72" t="str">
        <f>'miRNA Table'!C90</f>
        <v>SNORD68</v>
      </c>
      <c r="B90" s="18" t="s">
        <v>31</v>
      </c>
      <c r="C90" s="90">
        <v>17.89</v>
      </c>
      <c r="D90" s="90">
        <v>17.77</v>
      </c>
      <c r="E90" s="90">
        <v>18.010000000000002</v>
      </c>
      <c r="F90" s="91"/>
      <c r="G90" s="91"/>
      <c r="H90" s="91"/>
      <c r="I90" s="91"/>
      <c r="J90" s="91"/>
      <c r="K90" s="91"/>
      <c r="L90" s="91"/>
      <c r="M90" s="91"/>
      <c r="N90" s="91"/>
      <c r="O90" s="79">
        <f>IF(ISERROR(AVERAGE(Calculations!Q91:AB91)),"",AVERAGE(Calculations!Q91:AB91))</f>
        <v>17.89</v>
      </c>
      <c r="P90" s="80">
        <f>IF(ISERROR(STDEV(Calculations!Q91:AB91)),"",IF(COUNT(Calculations!Q91:AB91)&lt;3,"N/A",STDEV(Calculations!Q91:AB91)))</f>
        <v>0.12000000000000099</v>
      </c>
    </row>
    <row r="91" spans="1:16" ht="15" customHeight="1" x14ac:dyDescent="0.25">
      <c r="A91" s="72" t="str">
        <f>'miRNA Table'!C91</f>
        <v>SNORD72</v>
      </c>
      <c r="B91" s="18" t="s">
        <v>32</v>
      </c>
      <c r="C91" s="90">
        <v>17.3</v>
      </c>
      <c r="D91" s="90">
        <v>17.13</v>
      </c>
      <c r="E91" s="90">
        <v>17.48</v>
      </c>
      <c r="F91" s="91"/>
      <c r="G91" s="91"/>
      <c r="H91" s="91"/>
      <c r="I91" s="91"/>
      <c r="J91" s="91"/>
      <c r="K91" s="91"/>
      <c r="L91" s="91"/>
      <c r="M91" s="91"/>
      <c r="N91" s="91"/>
      <c r="O91" s="79">
        <f>IF(ISERROR(AVERAGE(Calculations!Q92:AB92)),"",AVERAGE(Calculations!Q92:AB92))</f>
        <v>17.303333333333331</v>
      </c>
      <c r="P91" s="80">
        <f>IF(ISERROR(STDEV(Calculations!Q92:AB92)),"",IF(COUNT(Calculations!Q92:AB92)&lt;3,"N/A",STDEV(Calculations!Q92:AB92)))</f>
        <v>0.17502380790433505</v>
      </c>
    </row>
    <row r="92" spans="1:16" ht="15" customHeight="1" x14ac:dyDescent="0.25">
      <c r="A92" s="72" t="str">
        <f>'miRNA Table'!C92</f>
        <v>SNORD95</v>
      </c>
      <c r="B92" s="18" t="s">
        <v>116</v>
      </c>
      <c r="C92" s="90">
        <v>22.93</v>
      </c>
      <c r="D92" s="90">
        <v>22.79</v>
      </c>
      <c r="E92" s="90">
        <v>22.27</v>
      </c>
      <c r="F92" s="91"/>
      <c r="G92" s="91"/>
      <c r="H92" s="91"/>
      <c r="I92" s="91"/>
      <c r="J92" s="91"/>
      <c r="K92" s="91"/>
      <c r="L92" s="91"/>
      <c r="M92" s="91"/>
      <c r="N92" s="91"/>
      <c r="O92" s="79">
        <f>IF(ISERROR(AVERAGE(Calculations!Q93:AB93)),"",AVERAGE(Calculations!Q93:AB93))</f>
        <v>22.66333333333333</v>
      </c>
      <c r="P92" s="80">
        <f>IF(ISERROR(STDEV(Calculations!Q93:AB93)),"",IF(COUNT(Calculations!Q93:AB93)&lt;3,"N/A",STDEV(Calculations!Q93:AB93)))</f>
        <v>0.34775470281986598</v>
      </c>
    </row>
    <row r="93" spans="1:16" ht="15" customHeight="1" x14ac:dyDescent="0.25">
      <c r="A93" s="72" t="str">
        <f>'miRNA Table'!C93</f>
        <v>SNORD96A</v>
      </c>
      <c r="B93" s="18" t="s">
        <v>117</v>
      </c>
      <c r="C93" s="90">
        <v>21.25</v>
      </c>
      <c r="D93" s="90">
        <v>21.2</v>
      </c>
      <c r="E93" s="90">
        <v>21.44</v>
      </c>
      <c r="F93" s="91"/>
      <c r="G93" s="91"/>
      <c r="H93" s="91"/>
      <c r="I93" s="91"/>
      <c r="J93" s="91"/>
      <c r="K93" s="91"/>
      <c r="L93" s="91"/>
      <c r="M93" s="91"/>
      <c r="N93" s="91"/>
      <c r="O93" s="79">
        <f>IF(ISERROR(AVERAGE(Calculations!Q94:AB94)),"",AVERAGE(Calculations!Q94:AB94))</f>
        <v>21.296666666666667</v>
      </c>
      <c r="P93" s="80">
        <f>IF(ISERROR(STDEV(Calculations!Q94:AB94)),"",IF(COUNT(Calculations!Q94:AB94)&lt;3,"N/A",STDEV(Calculations!Q94:AB94)))</f>
        <v>0.12662279942148486</v>
      </c>
    </row>
    <row r="94" spans="1:16" ht="15" customHeight="1" x14ac:dyDescent="0.25">
      <c r="A94" s="72" t="str">
        <f>'miRNA Table'!C94</f>
        <v>RNU6-6P</v>
      </c>
      <c r="B94" s="18" t="s">
        <v>118</v>
      </c>
      <c r="C94" s="90">
        <v>21.19</v>
      </c>
      <c r="D94" s="90">
        <v>21.15</v>
      </c>
      <c r="E94" s="90">
        <v>21.43</v>
      </c>
      <c r="F94" s="91"/>
      <c r="G94" s="91"/>
      <c r="H94" s="91"/>
      <c r="I94" s="91"/>
      <c r="J94" s="91"/>
      <c r="K94" s="91"/>
      <c r="L94" s="91"/>
      <c r="M94" s="91"/>
      <c r="N94" s="91"/>
      <c r="O94" s="79">
        <f>IF(ISERROR(AVERAGE(Calculations!Q95:AB95)),"",AVERAGE(Calculations!Q95:AB95))</f>
        <v>21.256666666666668</v>
      </c>
      <c r="P94" s="80">
        <f>IF(ISERROR(STDEV(Calculations!Q95:AB95)),"",IF(COUNT(Calculations!Q95:AB95)&lt;3,"N/A",STDEV(Calculations!Q95:AB95)))</f>
        <v>0.15143755588800736</v>
      </c>
    </row>
    <row r="95" spans="1:16" ht="15" customHeight="1" x14ac:dyDescent="0.25">
      <c r="A95" s="72" t="str">
        <f>'miRNA Table'!C95</f>
        <v>miRTC</v>
      </c>
      <c r="B95" s="18" t="s">
        <v>119</v>
      </c>
      <c r="C95" s="90">
        <v>21.36</v>
      </c>
      <c r="D95" s="90">
        <v>21.23</v>
      </c>
      <c r="E95" s="90">
        <v>21.56</v>
      </c>
      <c r="F95" s="91"/>
      <c r="G95" s="91"/>
      <c r="H95" s="91"/>
      <c r="I95" s="91"/>
      <c r="J95" s="91"/>
      <c r="K95" s="91"/>
      <c r="L95" s="91"/>
      <c r="M95" s="91"/>
      <c r="N95" s="91"/>
      <c r="O95" s="79">
        <f>IF(ISERROR(AVERAGE(Calculations!Q96:AB96)),"",AVERAGE(Calculations!Q96:AB96))</f>
        <v>21.383333333333336</v>
      </c>
      <c r="P95" s="80">
        <f>IF(ISERROR(STDEV(Calculations!Q96:AB96)),"",IF(COUNT(Calculations!Q96:AB96)&lt;3,"N/A",STDEV(Calculations!Q96:AB96)))</f>
        <v>0.16623276853055494</v>
      </c>
    </row>
    <row r="96" spans="1:16" ht="15" customHeight="1" x14ac:dyDescent="0.25">
      <c r="A96" s="72" t="str">
        <f>'miRNA Table'!C96</f>
        <v>miRTC</v>
      </c>
      <c r="B96" s="18" t="s">
        <v>120</v>
      </c>
      <c r="C96" s="90">
        <v>17.510000000000002</v>
      </c>
      <c r="D96" s="90">
        <v>17.53</v>
      </c>
      <c r="E96" s="90">
        <v>17.61</v>
      </c>
      <c r="F96" s="91"/>
      <c r="G96" s="91"/>
      <c r="H96" s="91"/>
      <c r="I96" s="91"/>
      <c r="J96" s="91"/>
      <c r="K96" s="91"/>
      <c r="L96" s="91"/>
      <c r="M96" s="91"/>
      <c r="N96" s="91"/>
      <c r="O96" s="79">
        <f>IF(ISERROR(AVERAGE(Calculations!Q97:AB97)),"",AVERAGE(Calculations!Q97:AB97))</f>
        <v>17.55</v>
      </c>
      <c r="P96" s="80">
        <f>IF(ISERROR(STDEV(Calculations!Q97:AB97)),"",IF(COUNT(Calculations!Q97:AB97)&lt;3,"N/A",STDEV(Calculations!Q97:AB97)))</f>
        <v>5.2915026221290684E-2</v>
      </c>
    </row>
    <row r="97" spans="1:16" ht="15" customHeight="1" x14ac:dyDescent="0.25">
      <c r="A97" s="72" t="str">
        <f>'miRNA Table'!C97</f>
        <v>PPC</v>
      </c>
      <c r="B97" s="18" t="s">
        <v>121</v>
      </c>
      <c r="C97" s="90">
        <v>17.64</v>
      </c>
      <c r="D97" s="90">
        <v>17.41</v>
      </c>
      <c r="E97" s="90">
        <v>17.54</v>
      </c>
      <c r="F97" s="92"/>
      <c r="G97" s="92"/>
      <c r="H97" s="92"/>
      <c r="I97" s="92"/>
      <c r="J97" s="92"/>
      <c r="K97" s="92"/>
      <c r="L97" s="92"/>
      <c r="M97" s="92"/>
      <c r="N97" s="92"/>
      <c r="O97" s="79">
        <f>IF(ISERROR(AVERAGE(Calculations!Q98:AB98)),"",AVERAGE(Calculations!Q98:AB98))</f>
        <v>17.529999999999998</v>
      </c>
      <c r="P97" s="80">
        <f>IF(ISERROR(STDEV(Calculations!Q98:AB98)),"",IF(COUNT(Calculations!Q98:AB98)&lt;3,"N/A",STDEV(Calculations!Q98:AB98)))</f>
        <v>0.11532562594670812</v>
      </c>
    </row>
    <row r="98" spans="1:16" ht="15" customHeight="1" x14ac:dyDescent="0.25">
      <c r="A98" s="72" t="str">
        <f>'miRNA Table'!C98</f>
        <v>PPC</v>
      </c>
      <c r="B98" s="18" t="s">
        <v>13</v>
      </c>
      <c r="C98" s="90">
        <v>17.899999999999999</v>
      </c>
      <c r="D98" s="90">
        <v>17.93</v>
      </c>
      <c r="E98" s="90">
        <v>17.66</v>
      </c>
      <c r="F98" s="92"/>
      <c r="G98" s="92"/>
      <c r="H98" s="92"/>
      <c r="I98" s="92"/>
      <c r="J98" s="92"/>
      <c r="K98" s="92"/>
      <c r="L98" s="92"/>
      <c r="M98" s="92"/>
      <c r="N98" s="92"/>
      <c r="O98" s="79">
        <f>IF(ISERROR(AVERAGE(Calculations!Q99:AB99)),"",AVERAGE(Calculations!Q99:AB99))</f>
        <v>17.829999999999998</v>
      </c>
      <c r="P98" s="80">
        <f>IF(ISERROR(STDEV(Calculations!Q99:AB99)),"",IF(COUNT(Calculations!Q99:AB99)&lt;3,"N/A",STDEV(Calculations!Q99:AB99)))</f>
        <v>0.1479864858694869</v>
      </c>
    </row>
    <row r="100" spans="1:16" ht="15" customHeight="1" x14ac:dyDescent="0.25">
      <c r="A100" s="222" t="s">
        <v>133</v>
      </c>
      <c r="B100" s="223"/>
      <c r="C100" s="223"/>
      <c r="D100" s="223"/>
      <c r="E100" s="223"/>
      <c r="F100" s="223"/>
      <c r="G100" s="223"/>
      <c r="H100" s="223"/>
      <c r="I100" s="223"/>
      <c r="J100" s="223"/>
      <c r="K100" s="223"/>
      <c r="L100" s="223"/>
      <c r="M100" s="223"/>
      <c r="N100" s="223"/>
      <c r="O100" s="223"/>
      <c r="P100" s="224"/>
    </row>
    <row r="101" spans="1:16" ht="15" customHeight="1" x14ac:dyDescent="0.25">
      <c r="A101" s="81"/>
      <c r="B101" s="81"/>
      <c r="C101" s="81"/>
      <c r="D101" s="81"/>
      <c r="E101" s="81"/>
      <c r="F101" s="81"/>
      <c r="G101" s="81"/>
      <c r="H101" s="81"/>
      <c r="I101" s="81"/>
      <c r="J101" s="81"/>
      <c r="K101" s="81"/>
      <c r="L101" s="81"/>
      <c r="M101" s="81"/>
      <c r="N101" s="81"/>
    </row>
    <row r="102" spans="1:16" ht="15" customHeight="1" x14ac:dyDescent="0.25">
      <c r="B102" s="58"/>
    </row>
    <row r="103" spans="1:16" ht="15" customHeight="1" x14ac:dyDescent="0.25">
      <c r="B103" s="58"/>
    </row>
    <row r="105" spans="1:16" ht="15" customHeight="1" x14ac:dyDescent="0.25">
      <c r="C105" s="82"/>
    </row>
    <row r="106" spans="1:16" ht="15" customHeight="1" x14ac:dyDescent="0.25">
      <c r="C106" s="82"/>
    </row>
    <row r="107" spans="1:16" ht="15" customHeight="1" x14ac:dyDescent="0.25">
      <c r="C107" s="82"/>
    </row>
    <row r="108" spans="1:16" ht="15" customHeight="1" x14ac:dyDescent="0.25">
      <c r="C108" s="82"/>
    </row>
    <row r="109" spans="1:16" ht="15" customHeight="1" x14ac:dyDescent="0.25">
      <c r="C109" s="82"/>
    </row>
  </sheetData>
  <mergeCells count="4">
    <mergeCell ref="A1:A2"/>
    <mergeCell ref="B1:B2"/>
    <mergeCell ref="C1:N1"/>
    <mergeCell ref="A100:P100"/>
  </mergeCells>
  <conditionalFormatting sqref="C3:O87 C89:O91 F88:O88 C93:O98 F92:O92">
    <cfRule type="cellIs" dxfId="13" priority="10" stopIfTrue="1" operator="equal">
      <formula>0</formula>
    </cfRule>
  </conditionalFormatting>
  <conditionalFormatting sqref="C88:E88">
    <cfRule type="cellIs" dxfId="12" priority="6" stopIfTrue="1" operator="equal">
      <formula>0</formula>
    </cfRule>
  </conditionalFormatting>
  <conditionalFormatting sqref="C92:E92">
    <cfRule type="cellIs" dxfId="11"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9" stopIfTrue="1" operator="greaterThanOrEqual" id="{BCF39FA2-89D8-4060-A75C-689FBA5AA69B}">
            <xm:f>Calculations!$C$101</xm:f>
            <x14:dxf>
              <font>
                <b/>
                <i val="0"/>
                <condense val="0"/>
                <extend val="0"/>
                <color indexed="10"/>
              </font>
            </x14:dxf>
          </x14:cfRule>
          <xm:sqref>C3:O87 C89:O91 F88:O88 C93:O98 F92:O92</xm:sqref>
        </x14:conditionalFormatting>
        <x14:conditionalFormatting xmlns:xm="http://schemas.microsoft.com/office/excel/2006/main">
          <x14:cfRule type="cellIs" priority="5" stopIfTrue="1" operator="greaterThanOrEqual" id="{D956AFBC-E890-4387-A61E-AB097FB832E8}">
            <xm:f>Calculations!$C$101</xm:f>
            <x14:dxf>
              <font>
                <b/>
                <i val="0"/>
                <condense val="0"/>
                <extend val="0"/>
                <color indexed="10"/>
              </font>
            </x14:dxf>
          </x14:cfRule>
          <xm:sqref>C88:E88</xm:sqref>
        </x14:conditionalFormatting>
        <x14:conditionalFormatting xmlns:xm="http://schemas.microsoft.com/office/excel/2006/main">
          <x14:cfRule type="cellIs" priority="1" stopIfTrue="1" operator="greaterThanOrEqual" id="{E76C56D5-3696-4DB4-9A38-186C3D987A80}">
            <xm:f>Calculations!$C$101</xm:f>
            <x14:dxf>
              <font>
                <b/>
                <i val="0"/>
                <condense val="0"/>
                <extend val="0"/>
                <color indexed="10"/>
              </font>
            </x14:dxf>
          </x14:cfRule>
          <xm:sqref>C92:E92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5"/>
  <sheetViews>
    <sheetView workbookViewId="0">
      <selection activeCell="A3" sqref="A3"/>
    </sheetView>
  </sheetViews>
  <sheetFormatPr defaultColWidth="6.59765625" defaultRowHeight="15" customHeight="1" x14ac:dyDescent="0.25"/>
  <cols>
    <col min="1" max="1" width="20.59765625" style="105" customWidth="1"/>
    <col min="2" max="14" width="8.59765625" style="105" customWidth="1"/>
    <col min="15" max="15" width="6.59765625" style="105"/>
    <col min="16" max="16" width="20.59765625" style="105" customWidth="1"/>
    <col min="17" max="29" width="8.59765625" style="105" customWidth="1"/>
    <col min="30" max="16384" width="6.59765625" style="105"/>
  </cols>
  <sheetData>
    <row r="1" spans="1:29" s="76" customFormat="1" ht="15" customHeight="1" x14ac:dyDescent="0.25">
      <c r="A1" s="233" t="s">
        <v>9817</v>
      </c>
      <c r="B1" s="206" t="s">
        <v>20</v>
      </c>
      <c r="C1" s="196" t="str">
        <f>Results!C2</f>
        <v>Test Group</v>
      </c>
      <c r="D1" s="199"/>
      <c r="E1" s="199"/>
      <c r="F1" s="199"/>
      <c r="G1" s="199"/>
      <c r="H1" s="199"/>
      <c r="I1" s="199"/>
      <c r="J1" s="199"/>
      <c r="K1" s="199"/>
      <c r="L1" s="199"/>
      <c r="M1" s="199"/>
      <c r="N1" s="200"/>
      <c r="O1" s="105"/>
      <c r="P1" s="233" t="s">
        <v>9817</v>
      </c>
      <c r="Q1" s="206" t="s">
        <v>20</v>
      </c>
      <c r="R1" s="231" t="str">
        <f>Results!D2</f>
        <v>Control Group</v>
      </c>
      <c r="S1" s="232"/>
      <c r="T1" s="232"/>
      <c r="U1" s="232"/>
      <c r="V1" s="232"/>
      <c r="W1" s="232"/>
      <c r="X1" s="232"/>
      <c r="Y1" s="232"/>
      <c r="Z1" s="232"/>
      <c r="AA1" s="232"/>
      <c r="AB1" s="232"/>
      <c r="AC1" s="232"/>
    </row>
    <row r="2" spans="1:29" ht="15" customHeight="1" x14ac:dyDescent="0.25">
      <c r="A2" s="234"/>
      <c r="B2" s="206"/>
      <c r="C2" s="107" t="s">
        <v>268</v>
      </c>
      <c r="D2" s="107" t="s">
        <v>269</v>
      </c>
      <c r="E2" s="107" t="s">
        <v>270</v>
      </c>
      <c r="F2" s="107" t="s">
        <v>271</v>
      </c>
      <c r="G2" s="107" t="s">
        <v>272</v>
      </c>
      <c r="H2" s="107" t="s">
        <v>273</v>
      </c>
      <c r="I2" s="107" t="s">
        <v>274</v>
      </c>
      <c r="J2" s="107" t="s">
        <v>275</v>
      </c>
      <c r="K2" s="107" t="s">
        <v>276</v>
      </c>
      <c r="L2" s="107" t="s">
        <v>277</v>
      </c>
      <c r="M2" s="107" t="s">
        <v>11131</v>
      </c>
      <c r="N2" s="107" t="s">
        <v>11132</v>
      </c>
      <c r="P2" s="234"/>
      <c r="Q2" s="206"/>
      <c r="R2" s="104" t="s">
        <v>268</v>
      </c>
      <c r="S2" s="104" t="s">
        <v>269</v>
      </c>
      <c r="T2" s="104" t="s">
        <v>270</v>
      </c>
      <c r="U2" s="104" t="s">
        <v>271</v>
      </c>
      <c r="V2" s="104" t="s">
        <v>272</v>
      </c>
      <c r="W2" s="104" t="s">
        <v>273</v>
      </c>
      <c r="X2" s="104" t="s">
        <v>274</v>
      </c>
      <c r="Y2" s="104" t="s">
        <v>275</v>
      </c>
      <c r="Z2" s="104" t="s">
        <v>276</v>
      </c>
      <c r="AA2" s="104" t="s">
        <v>277</v>
      </c>
      <c r="AB2" s="104" t="s">
        <v>11131</v>
      </c>
      <c r="AC2" s="104" t="s">
        <v>11132</v>
      </c>
    </row>
    <row r="3" spans="1:29" ht="15" customHeight="1" x14ac:dyDescent="0.25">
      <c r="A3" s="123" t="str">
        <f>IF(AND('miRNA Table'!$F$4="YES",'miRNA Table'!$F$6="YES"),"",'miRNA Table'!C89)</f>
        <v>SNORD61</v>
      </c>
      <c r="B3" s="73" t="str">
        <f>IF(A3="","",IF(VLOOKUP($A3,'Test Sample Data'!$A$3:$L$98,2,FALSE)=0,"",VLOOKUP($A3,'Test Sample Data'!$A$3:$L$98,2,FALSE)))</f>
        <v>H03</v>
      </c>
      <c r="C3" s="18">
        <f>IF(A3="","",IF(VLOOKUP($A3,Calculations!$A$4:$AZ$99,29,FALSE)=0,"",VLOOKUP($A3,Calculations!$A$4:$AZ$99,29,FALSE)))</f>
        <v>18.920000000000002</v>
      </c>
      <c r="D3" s="18">
        <f>IF(B3="","",IF(VLOOKUP($A3,Calculations!$A$4:$AZ$99,30,FALSE)=0,"",VLOOKUP($A3,Calculations!$A$4:$AZ$99,30,FALSE)))</f>
        <v>18.96</v>
      </c>
      <c r="E3" s="18">
        <f>IF(C3="","",IF(VLOOKUP($A3,Calculations!$A$4:$AZ$99,31,FALSE)=0,"",VLOOKUP($A3,Calculations!$A$4:$AZ$99,31,FALSE)))</f>
        <v>18.850000000000001</v>
      </c>
      <c r="F3" s="18" t="str">
        <f>IF(D3="","",IF(VLOOKUP($A3,Calculations!$A$4:$AZ$99,32,FALSE)=0,"",VLOOKUP($A3,Calculations!$A$4:$AZ$99,32,FALSE)))</f>
        <v/>
      </c>
      <c r="G3" s="18" t="str">
        <f>IF(E3="","",IF(VLOOKUP($A3,Calculations!$A$4:$AZ$99,33,FALSE)=0,"",VLOOKUP($A3,Calculations!$A$4:$AZ$99,33,FALSE)))</f>
        <v/>
      </c>
      <c r="H3" s="18" t="str">
        <f>IF(F3="","",IF(VLOOKUP($A3,Calculations!$A$4:$AZ$99,34,FALSE)=0,"",VLOOKUP($A3,Calculations!$A$4:$AZ$99,34,FALSE)))</f>
        <v/>
      </c>
      <c r="I3" s="18" t="str">
        <f>IF(G3="","",IF(VLOOKUP($A3,Calculations!$A$4:$AZ$99,35,FALSE)=0,"",VLOOKUP($A3,Calculations!$A$4:$AZ$99,35,FALSE)))</f>
        <v/>
      </c>
      <c r="J3" s="18" t="str">
        <f>IF(H3="","",IF(VLOOKUP($A3,Calculations!$A$4:$AZ$99,36,FALSE)=0,"",VLOOKUP($A3,Calculations!$A$4:$AZ$99,36,FALSE)))</f>
        <v/>
      </c>
      <c r="K3" s="18" t="str">
        <f>IF(I3="","",IF(VLOOKUP($A3,Calculations!$A$4:$AZ$99,37,FALSE)=0,"",VLOOKUP($A3,Calculations!$A$4:$AZ$99,37,FALSE)))</f>
        <v/>
      </c>
      <c r="L3" s="18" t="str">
        <f>IF(J3="","",IF(VLOOKUP($A3,Calculations!$A$4:$AZ$99,38,FALSE)=0,"",VLOOKUP($A3,Calculations!$A$4:$AZ$99,38,FALSE)))</f>
        <v/>
      </c>
      <c r="M3" s="18" t="str">
        <f>IF(K3="","",IF(VLOOKUP($A3,Calculations!$A$4:$AZ$99,39,FALSE)=0,"",VLOOKUP($A3,Calculations!$A$4:$AZ$99,39,FALSE)))</f>
        <v/>
      </c>
      <c r="N3" s="18" t="str">
        <f>IF(L3="","",IF(VLOOKUP($A3,Calculations!$A$4:$AZ$99,40,FALSE)=0,"",VLOOKUP($A3,Calculations!$A$4:$AZ$99,40,FALSE)))</f>
        <v/>
      </c>
      <c r="P3" s="124" t="str">
        <f>IF(A3=0,"",A3)</f>
        <v>SNORD61</v>
      </c>
      <c r="Q3" s="124" t="str">
        <f t="shared" ref="Q3:Q22" si="0">IF(B3=0,"",B3)</f>
        <v>H03</v>
      </c>
      <c r="R3" s="18">
        <f>IF(P3="","",IF(VLOOKUP($A3,Calculations!$A$4:$AZ$99,41,FALSE)=0,"",VLOOKUP($A3,Calculations!$A$4:$AZ$99,41,FALSE)))</f>
        <v>18.559999999999999</v>
      </c>
      <c r="S3" s="18">
        <f>IF(P3="","",IF(VLOOKUP($A3,Calculations!$A$4:$AZ$99,42,FALSE)=0,"",VLOOKUP($A3,Calculations!$A$4:$AZ$99,42,FALSE)))</f>
        <v>18.350000000000001</v>
      </c>
      <c r="T3" s="18">
        <f>IF(P3="","",IF(VLOOKUP($A3,Calculations!$A$4:$AZ$99,43,FALSE)=0,"",VLOOKUP($A3,Calculations!$A$4:$AZ$99,43,FALSE)))</f>
        <v>18.739999999999998</v>
      </c>
      <c r="U3" s="18" t="str">
        <f>IF(P3="","",IF(VLOOKUP($A3,Calculations!$A$4:$AZ$99,44,FALSE)=0,"",VLOOKUP($A3,Calculations!$A$4:$AZ$99,44,FALSE)))</f>
        <v/>
      </c>
      <c r="V3" s="18" t="str">
        <f>IF(P3="","",IF(VLOOKUP($A3,Calculations!$A$4:$AZ$99,45,FALSE)=0,"",VLOOKUP($A3,Calculations!$A$4:$AZ$99,45,FALSE)))</f>
        <v/>
      </c>
      <c r="W3" s="18" t="str">
        <f>IF(P3="","",IF(VLOOKUP($A3,Calculations!$A$4:$AZ$99,46,FALSE)=0,"",VLOOKUP($A3,Calculations!$A$4:$AZ$99,46,FALSE)))</f>
        <v/>
      </c>
      <c r="X3" s="18" t="str">
        <f>IF(P3="","",IF(VLOOKUP($A3,Calculations!$A$4:$AZ$99,47,FALSE)=0,"",VLOOKUP($A3,Calculations!$A$4:$AZ$99,47,FALSE)))</f>
        <v/>
      </c>
      <c r="Y3" s="18" t="str">
        <f>IF(P3="","",IF(VLOOKUP($A3,Calculations!$A$4:$AZ$99,48,FALSE)=0,"",VLOOKUP($A3,Calculations!$A$4:$AZ$99,48,FALSE)))</f>
        <v/>
      </c>
      <c r="Z3" s="18" t="str">
        <f>IF(P3="","",IF(VLOOKUP($A3,Calculations!$A$4:$AZ$99,49,FALSE)=0,"",VLOOKUP($A3,Calculations!$A$4:$AZ$99,49,FALSE)))</f>
        <v/>
      </c>
      <c r="AA3" s="18" t="str">
        <f>IF(P3="","",IF(VLOOKUP($A3,Calculations!$A$4:$AZ$99,50,FALSE)=0,"",VLOOKUP($A3,Calculations!$A$4:$AZ$99,50,FALSE)))</f>
        <v/>
      </c>
      <c r="AB3" s="18" t="str">
        <f>IF(P3="","",IF(VLOOKUP($A3,Calculations!$A$4:$AZ$99,51,FALSE)=0,"",VLOOKUP($A3,Calculations!$A$4:$AZ$99,51,FALSE)))</f>
        <v/>
      </c>
      <c r="AC3" s="18" t="str">
        <f>IF(P3="","",IF(VLOOKUP($A3,Calculations!$A$4:$AZ$99,52,FALSE)=0,"",VLOOKUP($A3,Calculations!$A$4:$AZ$99,52,FALSE)))</f>
        <v/>
      </c>
    </row>
    <row r="4" spans="1:29" ht="15" customHeight="1" x14ac:dyDescent="0.25">
      <c r="A4" s="123" t="str">
        <f>IF(AND('miRNA Table'!$F$4="YES",'miRNA Table'!$F$6="YES"),"",'miRNA Table'!C90)</f>
        <v>SNORD68</v>
      </c>
      <c r="B4" s="73" t="str">
        <f>IF(A4="","",IF(VLOOKUP($A4,'Test Sample Data'!$A$3:$L$98,2,FALSE)=0,"",VLOOKUP($A4,'Test Sample Data'!$A$3:$L$98,2,FALSE)))</f>
        <v>H04</v>
      </c>
      <c r="C4" s="18">
        <f>IF(A4="","",IF(VLOOKUP($A4,Calculations!$A$4:$AZ$99,29,FALSE)=0,"",VLOOKUP($A4,Calculations!$A$4:$AZ$99,29,FALSE)))</f>
        <v>18.2</v>
      </c>
      <c r="D4" s="18">
        <f>IF(B4="","",IF(VLOOKUP($A4,Calculations!$A$4:$AZ$99,30,FALSE)=0,"",VLOOKUP($A4,Calculations!$A$4:$AZ$99,30,FALSE)))</f>
        <v>18.309999999999999</v>
      </c>
      <c r="E4" s="18">
        <f>IF(C4="","",IF(VLOOKUP($A4,Calculations!$A$4:$AZ$99,31,FALSE)=0,"",VLOOKUP($A4,Calculations!$A$4:$AZ$99,31,FALSE)))</f>
        <v>18.2</v>
      </c>
      <c r="F4" s="18" t="str">
        <f>IF(D4="","",IF(VLOOKUP($A4,Calculations!$A$4:$AZ$99,32,FALSE)=0,"",VLOOKUP($A4,Calculations!$A$4:$AZ$99,32,FALSE)))</f>
        <v/>
      </c>
      <c r="G4" s="18" t="str">
        <f>IF(E4="","",IF(VLOOKUP($A4,Calculations!$A$4:$AZ$99,33,FALSE)=0,"",VLOOKUP($A4,Calculations!$A$4:$AZ$99,33,FALSE)))</f>
        <v/>
      </c>
      <c r="H4" s="18" t="str">
        <f>IF(F4="","",IF(VLOOKUP($A4,Calculations!$A$4:$AZ$99,34,FALSE)=0,"",VLOOKUP($A4,Calculations!$A$4:$AZ$99,34,FALSE)))</f>
        <v/>
      </c>
      <c r="I4" s="18" t="str">
        <f>IF(G4="","",IF(VLOOKUP($A4,Calculations!$A$4:$AZ$99,35,FALSE)=0,"",VLOOKUP($A4,Calculations!$A$4:$AZ$99,35,FALSE)))</f>
        <v/>
      </c>
      <c r="J4" s="18" t="str">
        <f>IF(H4="","",IF(VLOOKUP($A4,Calculations!$A$4:$AZ$99,36,FALSE)=0,"",VLOOKUP($A4,Calculations!$A$4:$AZ$99,36,FALSE)))</f>
        <v/>
      </c>
      <c r="K4" s="18" t="str">
        <f>IF(I4="","",IF(VLOOKUP($A4,Calculations!$A$4:$AZ$99,37,FALSE)=0,"",VLOOKUP($A4,Calculations!$A$4:$AZ$99,37,FALSE)))</f>
        <v/>
      </c>
      <c r="L4" s="18" t="str">
        <f>IF(J4="","",IF(VLOOKUP($A4,Calculations!$A$4:$AZ$99,38,FALSE)=0,"",VLOOKUP($A4,Calculations!$A$4:$AZ$99,38,FALSE)))</f>
        <v/>
      </c>
      <c r="M4" s="18" t="str">
        <f>IF(K4="","",IF(VLOOKUP($A4,Calculations!$A$4:$AZ$99,39,FALSE)=0,"",VLOOKUP($A4,Calculations!$A$4:$AZ$99,39,FALSE)))</f>
        <v/>
      </c>
      <c r="N4" s="18" t="str">
        <f>IF(L4="","",IF(VLOOKUP($A4,Calculations!$A$4:$AZ$99,40,FALSE)=0,"",VLOOKUP($A4,Calculations!$A$4:$AZ$99,40,FALSE)))</f>
        <v/>
      </c>
      <c r="P4" s="124" t="str">
        <f t="shared" ref="P4:P22" si="1">IF(A4=0,"",A4)</f>
        <v>SNORD68</v>
      </c>
      <c r="Q4" s="124" t="str">
        <f t="shared" si="0"/>
        <v>H04</v>
      </c>
      <c r="R4" s="18">
        <f>IF(P4="","",IF(VLOOKUP($A4,Calculations!$A$4:$AZ$99,41,FALSE)=0,"",VLOOKUP($A4,Calculations!$A$4:$AZ$99,41,FALSE)))</f>
        <v>17.89</v>
      </c>
      <c r="S4" s="18">
        <f>IF(P4="","",IF(VLOOKUP($A4,Calculations!$A$4:$AZ$99,42,FALSE)=0,"",VLOOKUP($A4,Calculations!$A$4:$AZ$99,42,FALSE)))</f>
        <v>17.77</v>
      </c>
      <c r="T4" s="18">
        <f>IF(P4="","",IF(VLOOKUP($A4,Calculations!$A$4:$AZ$99,43,FALSE)=0,"",VLOOKUP($A4,Calculations!$A$4:$AZ$99,43,FALSE)))</f>
        <v>18.010000000000002</v>
      </c>
      <c r="U4" s="18" t="str">
        <f>IF(P4="","",IF(VLOOKUP($A4,Calculations!$A$4:$AZ$99,44,FALSE)=0,"",VLOOKUP($A4,Calculations!$A$4:$AZ$99,44,FALSE)))</f>
        <v/>
      </c>
      <c r="V4" s="18" t="str">
        <f>IF(P4="","",IF(VLOOKUP($A4,Calculations!$A$4:$AZ$99,45,FALSE)=0,"",VLOOKUP($A4,Calculations!$A$4:$AZ$99,45,FALSE)))</f>
        <v/>
      </c>
      <c r="W4" s="18" t="str">
        <f>IF(P4="","",IF(VLOOKUP($A4,Calculations!$A$4:$AZ$99,46,FALSE)=0,"",VLOOKUP($A4,Calculations!$A$4:$AZ$99,46,FALSE)))</f>
        <v/>
      </c>
      <c r="X4" s="18" t="str">
        <f>IF(P4="","",IF(VLOOKUP($A4,Calculations!$A$4:$AZ$99,47,FALSE)=0,"",VLOOKUP($A4,Calculations!$A$4:$AZ$99,47,FALSE)))</f>
        <v/>
      </c>
      <c r="Y4" s="18" t="str">
        <f>IF(P4="","",IF(VLOOKUP($A4,Calculations!$A$4:$AZ$99,48,FALSE)=0,"",VLOOKUP($A4,Calculations!$A$4:$AZ$99,48,FALSE)))</f>
        <v/>
      </c>
      <c r="Z4" s="18" t="str">
        <f>IF(P4="","",IF(VLOOKUP($A4,Calculations!$A$4:$AZ$99,49,FALSE)=0,"",VLOOKUP($A4,Calculations!$A$4:$AZ$99,49,FALSE)))</f>
        <v/>
      </c>
      <c r="AA4" s="18" t="str">
        <f>IF(P4="","",IF(VLOOKUP($A4,Calculations!$A$4:$AZ$99,50,FALSE)=0,"",VLOOKUP($A4,Calculations!$A$4:$AZ$99,50,FALSE)))</f>
        <v/>
      </c>
      <c r="AB4" s="18" t="str">
        <f>IF(P4="","",IF(VLOOKUP($A4,Calculations!$A$4:$AZ$99,51,FALSE)=0,"",VLOOKUP($A4,Calculations!$A$4:$AZ$99,51,FALSE)))</f>
        <v/>
      </c>
      <c r="AC4" s="18" t="str">
        <f>IF(P4="","",IF(VLOOKUP($A4,Calculations!$A$4:$AZ$99,52,FALSE)=0,"",VLOOKUP($A4,Calculations!$A$4:$AZ$99,52,FALSE)))</f>
        <v/>
      </c>
    </row>
    <row r="5" spans="1:29" ht="15" customHeight="1" x14ac:dyDescent="0.25">
      <c r="A5" s="123" t="str">
        <f>IF(AND('miRNA Table'!$F$4="YES",'miRNA Table'!$F$6="YES"),"",'miRNA Table'!C91)</f>
        <v>SNORD72</v>
      </c>
      <c r="B5" s="73" t="str">
        <f>IF(A5="","",IF(VLOOKUP($A5,'Test Sample Data'!$A$3:$L$98,2,FALSE)=0,"",VLOOKUP($A5,'Test Sample Data'!$A$3:$L$98,2,FALSE)))</f>
        <v>H05</v>
      </c>
      <c r="C5" s="18">
        <f>IF(A5="","",IF(VLOOKUP($A5,Calculations!$A$4:$AZ$99,29,FALSE)=0,"",VLOOKUP($A5,Calculations!$A$4:$AZ$99,29,FALSE)))</f>
        <v>17.2</v>
      </c>
      <c r="D5" s="18">
        <f>IF(B5="","",IF(VLOOKUP($A5,Calculations!$A$4:$AZ$99,30,FALSE)=0,"",VLOOKUP($A5,Calculations!$A$4:$AZ$99,30,FALSE)))</f>
        <v>17.29</v>
      </c>
      <c r="E5" s="18">
        <f>IF(C5="","",IF(VLOOKUP($A5,Calculations!$A$4:$AZ$99,31,FALSE)=0,"",VLOOKUP($A5,Calculations!$A$4:$AZ$99,31,FALSE)))</f>
        <v>17.12</v>
      </c>
      <c r="F5" s="18" t="str">
        <f>IF(D5="","",IF(VLOOKUP($A5,Calculations!$A$4:$AZ$99,32,FALSE)=0,"",VLOOKUP($A5,Calculations!$A$4:$AZ$99,32,FALSE)))</f>
        <v/>
      </c>
      <c r="G5" s="18" t="str">
        <f>IF(E5="","",IF(VLOOKUP($A5,Calculations!$A$4:$AZ$99,33,FALSE)=0,"",VLOOKUP($A5,Calculations!$A$4:$AZ$99,33,FALSE)))</f>
        <v/>
      </c>
      <c r="H5" s="18" t="str">
        <f>IF(F5="","",IF(VLOOKUP($A5,Calculations!$A$4:$AZ$99,34,FALSE)=0,"",VLOOKUP($A5,Calculations!$A$4:$AZ$99,34,FALSE)))</f>
        <v/>
      </c>
      <c r="I5" s="18" t="str">
        <f>IF(G5="","",IF(VLOOKUP($A5,Calculations!$A$4:$AZ$99,35,FALSE)=0,"",VLOOKUP($A5,Calculations!$A$4:$AZ$99,35,FALSE)))</f>
        <v/>
      </c>
      <c r="J5" s="18" t="str">
        <f>IF(H5="","",IF(VLOOKUP($A5,Calculations!$A$4:$AZ$99,36,FALSE)=0,"",VLOOKUP($A5,Calculations!$A$4:$AZ$99,36,FALSE)))</f>
        <v/>
      </c>
      <c r="K5" s="18" t="str">
        <f>IF(I5="","",IF(VLOOKUP($A5,Calculations!$A$4:$AZ$99,37,FALSE)=0,"",VLOOKUP($A5,Calculations!$A$4:$AZ$99,37,FALSE)))</f>
        <v/>
      </c>
      <c r="L5" s="18" t="str">
        <f>IF(J5="","",IF(VLOOKUP($A5,Calculations!$A$4:$AZ$99,38,FALSE)=0,"",VLOOKUP($A5,Calculations!$A$4:$AZ$99,38,FALSE)))</f>
        <v/>
      </c>
      <c r="M5" s="18" t="str">
        <f>IF(K5="","",IF(VLOOKUP($A5,Calculations!$A$4:$AZ$99,39,FALSE)=0,"",VLOOKUP($A5,Calculations!$A$4:$AZ$99,39,FALSE)))</f>
        <v/>
      </c>
      <c r="N5" s="18" t="str">
        <f>IF(L5="","",IF(VLOOKUP($A5,Calculations!$A$4:$AZ$99,40,FALSE)=0,"",VLOOKUP($A5,Calculations!$A$4:$AZ$99,40,FALSE)))</f>
        <v/>
      </c>
      <c r="P5" s="124" t="str">
        <f t="shared" si="1"/>
        <v>SNORD72</v>
      </c>
      <c r="Q5" s="124" t="str">
        <f t="shared" si="0"/>
        <v>H05</v>
      </c>
      <c r="R5" s="18">
        <f>IF(P5="","",IF(VLOOKUP($A5,Calculations!$A$4:$AZ$99,41,FALSE)=0,"",VLOOKUP($A5,Calculations!$A$4:$AZ$99,41,FALSE)))</f>
        <v>17.3</v>
      </c>
      <c r="S5" s="18">
        <f>IF(P5="","",IF(VLOOKUP($A5,Calculations!$A$4:$AZ$99,42,FALSE)=0,"",VLOOKUP($A5,Calculations!$A$4:$AZ$99,42,FALSE)))</f>
        <v>17.13</v>
      </c>
      <c r="T5" s="18">
        <f>IF(P5="","",IF(VLOOKUP($A5,Calculations!$A$4:$AZ$99,43,FALSE)=0,"",VLOOKUP($A5,Calculations!$A$4:$AZ$99,43,FALSE)))</f>
        <v>17.48</v>
      </c>
      <c r="U5" s="18" t="str">
        <f>IF(P5="","",IF(VLOOKUP($A5,Calculations!$A$4:$AZ$99,44,FALSE)=0,"",VLOOKUP($A5,Calculations!$A$4:$AZ$99,44,FALSE)))</f>
        <v/>
      </c>
      <c r="V5" s="18" t="str">
        <f>IF(P5="","",IF(VLOOKUP($A5,Calculations!$A$4:$AZ$99,45,FALSE)=0,"",VLOOKUP($A5,Calculations!$A$4:$AZ$99,45,FALSE)))</f>
        <v/>
      </c>
      <c r="W5" s="18" t="str">
        <f>IF(P5="","",IF(VLOOKUP($A5,Calculations!$A$4:$AZ$99,46,FALSE)=0,"",VLOOKUP($A5,Calculations!$A$4:$AZ$99,46,FALSE)))</f>
        <v/>
      </c>
      <c r="X5" s="18" t="str">
        <f>IF(P5="","",IF(VLOOKUP($A5,Calculations!$A$4:$AZ$99,47,FALSE)=0,"",VLOOKUP($A5,Calculations!$A$4:$AZ$99,47,FALSE)))</f>
        <v/>
      </c>
      <c r="Y5" s="18" t="str">
        <f>IF(P5="","",IF(VLOOKUP($A5,Calculations!$A$4:$AZ$99,48,FALSE)=0,"",VLOOKUP($A5,Calculations!$A$4:$AZ$99,48,FALSE)))</f>
        <v/>
      </c>
      <c r="Z5" s="18" t="str">
        <f>IF(P5="","",IF(VLOOKUP($A5,Calculations!$A$4:$AZ$99,49,FALSE)=0,"",VLOOKUP($A5,Calculations!$A$4:$AZ$99,49,FALSE)))</f>
        <v/>
      </c>
      <c r="AA5" s="18" t="str">
        <f>IF(P5="","",IF(VLOOKUP($A5,Calculations!$A$4:$AZ$99,50,FALSE)=0,"",VLOOKUP($A5,Calculations!$A$4:$AZ$99,50,FALSE)))</f>
        <v/>
      </c>
      <c r="AB5" s="18" t="str">
        <f>IF(P5="","",IF(VLOOKUP($A5,Calculations!$A$4:$AZ$99,51,FALSE)=0,"",VLOOKUP($A5,Calculations!$A$4:$AZ$99,51,FALSE)))</f>
        <v/>
      </c>
      <c r="AC5" s="18" t="str">
        <f>IF(P5="","",IF(VLOOKUP($A5,Calculations!$A$4:$AZ$99,52,FALSE)=0,"",VLOOKUP($A5,Calculations!$A$4:$AZ$99,52,FALSE)))</f>
        <v/>
      </c>
    </row>
    <row r="6" spans="1:29" ht="15" customHeight="1" x14ac:dyDescent="0.25">
      <c r="A6" s="123" t="str">
        <f>IF(AND('miRNA Table'!$F$4="YES",'miRNA Table'!$F$6="YES"),"",'miRNA Table'!C92)</f>
        <v>SNORD95</v>
      </c>
      <c r="B6" s="73" t="str">
        <f>IF(A6="","",IF(VLOOKUP($A6,'Test Sample Data'!$A$3:$L$98,2,FALSE)=0,"",VLOOKUP($A6,'Test Sample Data'!$A$3:$L$98,2,FALSE)))</f>
        <v>H06</v>
      </c>
      <c r="C6" s="18">
        <f>IF(A6="","",IF(VLOOKUP($A6,Calculations!$A$4:$AZ$99,29,FALSE)=0,"",VLOOKUP($A6,Calculations!$A$4:$AZ$99,29,FALSE)))</f>
        <v>22.86</v>
      </c>
      <c r="D6" s="18">
        <f>IF(B6="","",IF(VLOOKUP($A6,Calculations!$A$4:$AZ$99,30,FALSE)=0,"",VLOOKUP($A6,Calculations!$A$4:$AZ$99,30,FALSE)))</f>
        <v>22.69</v>
      </c>
      <c r="E6" s="18">
        <f>IF(C6="","",IF(VLOOKUP($A6,Calculations!$A$4:$AZ$99,31,FALSE)=0,"",VLOOKUP($A6,Calculations!$A$4:$AZ$99,31,FALSE)))</f>
        <v>22.81</v>
      </c>
      <c r="F6" s="18" t="str">
        <f>IF(D6="","",IF(VLOOKUP($A6,Calculations!$A$4:$AZ$99,32,FALSE)=0,"",VLOOKUP($A6,Calculations!$A$4:$AZ$99,32,FALSE)))</f>
        <v/>
      </c>
      <c r="G6" s="18" t="str">
        <f>IF(E6="","",IF(VLOOKUP($A6,Calculations!$A$4:$AZ$99,33,FALSE)=0,"",VLOOKUP($A6,Calculations!$A$4:$AZ$99,33,FALSE)))</f>
        <v/>
      </c>
      <c r="H6" s="18" t="str">
        <f>IF(F6="","",IF(VLOOKUP($A6,Calculations!$A$4:$AZ$99,34,FALSE)=0,"",VLOOKUP($A6,Calculations!$A$4:$AZ$99,34,FALSE)))</f>
        <v/>
      </c>
      <c r="I6" s="18" t="str">
        <f>IF(G6="","",IF(VLOOKUP($A6,Calculations!$A$4:$AZ$99,35,FALSE)=0,"",VLOOKUP($A6,Calculations!$A$4:$AZ$99,35,FALSE)))</f>
        <v/>
      </c>
      <c r="J6" s="18" t="str">
        <f>IF(H6="","",IF(VLOOKUP($A6,Calculations!$A$4:$AZ$99,36,FALSE)=0,"",VLOOKUP($A6,Calculations!$A$4:$AZ$99,36,FALSE)))</f>
        <v/>
      </c>
      <c r="K6" s="18" t="str">
        <f>IF(I6="","",IF(VLOOKUP($A6,Calculations!$A$4:$AZ$99,37,FALSE)=0,"",VLOOKUP($A6,Calculations!$A$4:$AZ$99,37,FALSE)))</f>
        <v/>
      </c>
      <c r="L6" s="18" t="str">
        <f>IF(J6="","",IF(VLOOKUP($A6,Calculations!$A$4:$AZ$99,38,FALSE)=0,"",VLOOKUP($A6,Calculations!$A$4:$AZ$99,38,FALSE)))</f>
        <v/>
      </c>
      <c r="M6" s="18" t="str">
        <f>IF(K6="","",IF(VLOOKUP($A6,Calculations!$A$4:$AZ$99,39,FALSE)=0,"",VLOOKUP($A6,Calculations!$A$4:$AZ$99,39,FALSE)))</f>
        <v/>
      </c>
      <c r="N6" s="18" t="str">
        <f>IF(L6="","",IF(VLOOKUP($A6,Calculations!$A$4:$AZ$99,40,FALSE)=0,"",VLOOKUP($A6,Calculations!$A$4:$AZ$99,40,FALSE)))</f>
        <v/>
      </c>
      <c r="P6" s="124" t="str">
        <f t="shared" si="1"/>
        <v>SNORD95</v>
      </c>
      <c r="Q6" s="124" t="str">
        <f t="shared" si="0"/>
        <v>H06</v>
      </c>
      <c r="R6" s="18">
        <f>IF(P6="","",IF(VLOOKUP($A6,Calculations!$A$4:$AZ$99,41,FALSE)=0,"",VLOOKUP($A6,Calculations!$A$4:$AZ$99,41,FALSE)))</f>
        <v>22.93</v>
      </c>
      <c r="S6" s="18">
        <f>IF(P6="","",IF(VLOOKUP($A6,Calculations!$A$4:$AZ$99,42,FALSE)=0,"",VLOOKUP($A6,Calculations!$A$4:$AZ$99,42,FALSE)))</f>
        <v>22.79</v>
      </c>
      <c r="T6" s="18">
        <f>IF(P6="","",IF(VLOOKUP($A6,Calculations!$A$4:$AZ$99,43,FALSE)=0,"",VLOOKUP($A6,Calculations!$A$4:$AZ$99,43,FALSE)))</f>
        <v>22.27</v>
      </c>
      <c r="U6" s="18" t="str">
        <f>IF(P6="","",IF(VLOOKUP($A6,Calculations!$A$4:$AZ$99,44,FALSE)=0,"",VLOOKUP($A6,Calculations!$A$4:$AZ$99,44,FALSE)))</f>
        <v/>
      </c>
      <c r="V6" s="18" t="str">
        <f>IF(P6="","",IF(VLOOKUP($A6,Calculations!$A$4:$AZ$99,45,FALSE)=0,"",VLOOKUP($A6,Calculations!$A$4:$AZ$99,45,FALSE)))</f>
        <v/>
      </c>
      <c r="W6" s="18" t="str">
        <f>IF(P6="","",IF(VLOOKUP($A6,Calculations!$A$4:$AZ$99,46,FALSE)=0,"",VLOOKUP($A6,Calculations!$A$4:$AZ$99,46,FALSE)))</f>
        <v/>
      </c>
      <c r="X6" s="18" t="str">
        <f>IF(P6="","",IF(VLOOKUP($A6,Calculations!$A$4:$AZ$99,47,FALSE)=0,"",VLOOKUP($A6,Calculations!$A$4:$AZ$99,47,FALSE)))</f>
        <v/>
      </c>
      <c r="Y6" s="18" t="str">
        <f>IF(P6="","",IF(VLOOKUP($A6,Calculations!$A$4:$AZ$99,48,FALSE)=0,"",VLOOKUP($A6,Calculations!$A$4:$AZ$99,48,FALSE)))</f>
        <v/>
      </c>
      <c r="Z6" s="18" t="str">
        <f>IF(P6="","",IF(VLOOKUP($A6,Calculations!$A$4:$AZ$99,49,FALSE)=0,"",VLOOKUP($A6,Calculations!$A$4:$AZ$99,49,FALSE)))</f>
        <v/>
      </c>
      <c r="AA6" s="18" t="str">
        <f>IF(P6="","",IF(VLOOKUP($A6,Calculations!$A$4:$AZ$99,50,FALSE)=0,"",VLOOKUP($A6,Calculations!$A$4:$AZ$99,50,FALSE)))</f>
        <v/>
      </c>
      <c r="AB6" s="18" t="str">
        <f>IF(P6="","",IF(VLOOKUP($A6,Calculations!$A$4:$AZ$99,51,FALSE)=0,"",VLOOKUP($A6,Calculations!$A$4:$AZ$99,51,FALSE)))</f>
        <v/>
      </c>
      <c r="AC6" s="18" t="str">
        <f>IF(P6="","",IF(VLOOKUP($A6,Calculations!$A$4:$AZ$99,52,FALSE)=0,"",VLOOKUP($A6,Calculations!$A$4:$AZ$99,52,FALSE)))</f>
        <v/>
      </c>
    </row>
    <row r="7" spans="1:29" ht="15" customHeight="1" x14ac:dyDescent="0.25">
      <c r="A7" s="123" t="str">
        <f>IF(AND('miRNA Table'!$F$4="YES",'miRNA Table'!$F$6="YES"),"",'miRNA Table'!C93)</f>
        <v>SNORD96A</v>
      </c>
      <c r="B7" s="73" t="str">
        <f>IF(A7="","",IF(VLOOKUP($A7,'Test Sample Data'!$A$3:$L$98,2,FALSE)=0,"",VLOOKUP($A7,'Test Sample Data'!$A$3:$L$98,2,FALSE)))</f>
        <v>H07</v>
      </c>
      <c r="C7" s="18">
        <f>IF(A7="","",IF(VLOOKUP($A7,Calculations!$A$4:$AZ$99,29,FALSE)=0,"",VLOOKUP($A7,Calculations!$A$4:$AZ$99,29,FALSE)))</f>
        <v>20.03</v>
      </c>
      <c r="D7" s="18">
        <f>IF(B7="","",IF(VLOOKUP($A7,Calculations!$A$4:$AZ$99,30,FALSE)=0,"",VLOOKUP($A7,Calculations!$A$4:$AZ$99,30,FALSE)))</f>
        <v>20.28</v>
      </c>
      <c r="E7" s="18">
        <f>IF(C7="","",IF(VLOOKUP($A7,Calculations!$A$4:$AZ$99,31,FALSE)=0,"",VLOOKUP($A7,Calculations!$A$4:$AZ$99,31,FALSE)))</f>
        <v>20.43</v>
      </c>
      <c r="F7" s="18" t="str">
        <f>IF(D7="","",IF(VLOOKUP($A7,Calculations!$A$4:$AZ$99,32,FALSE)=0,"",VLOOKUP($A7,Calculations!$A$4:$AZ$99,32,FALSE)))</f>
        <v/>
      </c>
      <c r="G7" s="18" t="str">
        <f>IF(E7="","",IF(VLOOKUP($A7,Calculations!$A$4:$AZ$99,33,FALSE)=0,"",VLOOKUP($A7,Calculations!$A$4:$AZ$99,33,FALSE)))</f>
        <v/>
      </c>
      <c r="H7" s="18" t="str">
        <f>IF(F7="","",IF(VLOOKUP($A7,Calculations!$A$4:$AZ$99,34,FALSE)=0,"",VLOOKUP($A7,Calculations!$A$4:$AZ$99,34,FALSE)))</f>
        <v/>
      </c>
      <c r="I7" s="18" t="str">
        <f>IF(G7="","",IF(VLOOKUP($A7,Calculations!$A$4:$AZ$99,35,FALSE)=0,"",VLOOKUP($A7,Calculations!$A$4:$AZ$99,35,FALSE)))</f>
        <v/>
      </c>
      <c r="J7" s="18" t="str">
        <f>IF(H7="","",IF(VLOOKUP($A7,Calculations!$A$4:$AZ$99,36,FALSE)=0,"",VLOOKUP($A7,Calculations!$A$4:$AZ$99,36,FALSE)))</f>
        <v/>
      </c>
      <c r="K7" s="18" t="str">
        <f>IF(I7="","",IF(VLOOKUP($A7,Calculations!$A$4:$AZ$99,37,FALSE)=0,"",VLOOKUP($A7,Calculations!$A$4:$AZ$99,37,FALSE)))</f>
        <v/>
      </c>
      <c r="L7" s="18" t="str">
        <f>IF(J7="","",IF(VLOOKUP($A7,Calculations!$A$4:$AZ$99,38,FALSE)=0,"",VLOOKUP($A7,Calculations!$A$4:$AZ$99,38,FALSE)))</f>
        <v/>
      </c>
      <c r="M7" s="18" t="str">
        <f>IF(K7="","",IF(VLOOKUP($A7,Calculations!$A$4:$AZ$99,39,FALSE)=0,"",VLOOKUP($A7,Calculations!$A$4:$AZ$99,39,FALSE)))</f>
        <v/>
      </c>
      <c r="N7" s="18" t="str">
        <f>IF(L7="","",IF(VLOOKUP($A7,Calculations!$A$4:$AZ$99,40,FALSE)=0,"",VLOOKUP($A7,Calculations!$A$4:$AZ$99,40,FALSE)))</f>
        <v/>
      </c>
      <c r="P7" s="124" t="str">
        <f>IF(A7=0,"",A7)</f>
        <v>SNORD96A</v>
      </c>
      <c r="Q7" s="124" t="str">
        <f t="shared" si="0"/>
        <v>H07</v>
      </c>
      <c r="R7" s="18">
        <f>IF(P7="","",IF(VLOOKUP($A7,Calculations!$A$4:$AZ$99,41,FALSE)=0,"",VLOOKUP($A7,Calculations!$A$4:$AZ$99,41,FALSE)))</f>
        <v>21.25</v>
      </c>
      <c r="S7" s="18">
        <f>IF(P7="","",IF(VLOOKUP($A7,Calculations!$A$4:$AZ$99,42,FALSE)=0,"",VLOOKUP($A7,Calculations!$A$4:$AZ$99,42,FALSE)))</f>
        <v>21.2</v>
      </c>
      <c r="T7" s="18">
        <f>IF(P7="","",IF(VLOOKUP($A7,Calculations!$A$4:$AZ$99,43,FALSE)=0,"",VLOOKUP($A7,Calculations!$A$4:$AZ$99,43,FALSE)))</f>
        <v>21.44</v>
      </c>
      <c r="U7" s="18" t="str">
        <f>IF(P7="","",IF(VLOOKUP($A7,Calculations!$A$4:$AZ$99,44,FALSE)=0,"",VLOOKUP($A7,Calculations!$A$4:$AZ$99,44,FALSE)))</f>
        <v/>
      </c>
      <c r="V7" s="18" t="str">
        <f>IF(P7="","",IF(VLOOKUP($A7,Calculations!$A$4:$AZ$99,45,FALSE)=0,"",VLOOKUP($A7,Calculations!$A$4:$AZ$99,45,FALSE)))</f>
        <v/>
      </c>
      <c r="W7" s="18" t="str">
        <f>IF(P7="","",IF(VLOOKUP($A7,Calculations!$A$4:$AZ$99,46,FALSE)=0,"",VLOOKUP($A7,Calculations!$A$4:$AZ$99,46,FALSE)))</f>
        <v/>
      </c>
      <c r="X7" s="18" t="str">
        <f>IF(P7="","",IF(VLOOKUP($A7,Calculations!$A$4:$AZ$99,47,FALSE)=0,"",VLOOKUP($A7,Calculations!$A$4:$AZ$99,47,FALSE)))</f>
        <v/>
      </c>
      <c r="Y7" s="18" t="str">
        <f>IF(P7="","",IF(VLOOKUP($A7,Calculations!$A$4:$AZ$99,48,FALSE)=0,"",VLOOKUP($A7,Calculations!$A$4:$AZ$99,48,FALSE)))</f>
        <v/>
      </c>
      <c r="Z7" s="18" t="str">
        <f>IF(P7="","",IF(VLOOKUP($A7,Calculations!$A$4:$AZ$99,49,FALSE)=0,"",VLOOKUP($A7,Calculations!$A$4:$AZ$99,49,FALSE)))</f>
        <v/>
      </c>
      <c r="AA7" s="18" t="str">
        <f>IF(P7="","",IF(VLOOKUP($A7,Calculations!$A$4:$AZ$99,50,FALSE)=0,"",VLOOKUP($A7,Calculations!$A$4:$AZ$99,50,FALSE)))</f>
        <v/>
      </c>
      <c r="AB7" s="18" t="str">
        <f>IF(P7="","",IF(VLOOKUP($A7,Calculations!$A$4:$AZ$99,51,FALSE)=0,"",VLOOKUP($A7,Calculations!$A$4:$AZ$99,51,FALSE)))</f>
        <v/>
      </c>
      <c r="AC7" s="18" t="str">
        <f>IF(P7="","",IF(VLOOKUP($A7,Calculations!$A$4:$AZ$99,52,FALSE)=0,"",VLOOKUP($A7,Calculations!$A$4:$AZ$99,52,FALSE)))</f>
        <v/>
      </c>
    </row>
    <row r="8" spans="1:29" ht="15" customHeight="1" x14ac:dyDescent="0.25">
      <c r="A8" s="123" t="str">
        <f>IF(AND('miRNA Table'!$F$4="YES",'miRNA Table'!$F$6="YES"),"",'miRNA Table'!C94)</f>
        <v>RNU6-6P</v>
      </c>
      <c r="B8" s="73" t="str">
        <f>IF(A8="","",IF(VLOOKUP($A8,'Test Sample Data'!$A$3:$L$98,2,FALSE)=0,"",VLOOKUP($A8,'Test Sample Data'!$A$3:$L$98,2,FALSE)))</f>
        <v>H08</v>
      </c>
      <c r="C8" s="18">
        <f>IF(A8="","",IF(VLOOKUP($A8,Calculations!$A$4:$AZ$99,29,FALSE)=0,"",VLOOKUP($A8,Calculations!$A$4:$AZ$99,29,FALSE)))</f>
        <v>19.98</v>
      </c>
      <c r="D8" s="18">
        <f>IF(B8="","",IF(VLOOKUP($A8,Calculations!$A$4:$AZ$99,30,FALSE)=0,"",VLOOKUP($A8,Calculations!$A$4:$AZ$99,30,FALSE)))</f>
        <v>20.23</v>
      </c>
      <c r="E8" s="18">
        <f>IF(C8="","",IF(VLOOKUP($A8,Calculations!$A$4:$AZ$99,31,FALSE)=0,"",VLOOKUP($A8,Calculations!$A$4:$AZ$99,31,FALSE)))</f>
        <v>20.09</v>
      </c>
      <c r="F8" s="18" t="str">
        <f>IF(D8="","",IF(VLOOKUP($A8,Calculations!$A$4:$AZ$99,32,FALSE)=0,"",VLOOKUP($A8,Calculations!$A$4:$AZ$99,32,FALSE)))</f>
        <v/>
      </c>
      <c r="G8" s="18" t="str">
        <f>IF(E8="","",IF(VLOOKUP($A8,Calculations!$A$4:$AZ$99,33,FALSE)=0,"",VLOOKUP($A8,Calculations!$A$4:$AZ$99,33,FALSE)))</f>
        <v/>
      </c>
      <c r="H8" s="18" t="str">
        <f>IF(F8="","",IF(VLOOKUP($A8,Calculations!$A$4:$AZ$99,34,FALSE)=0,"",VLOOKUP($A8,Calculations!$A$4:$AZ$99,34,FALSE)))</f>
        <v/>
      </c>
      <c r="I8" s="18" t="str">
        <f>IF(G8="","",IF(VLOOKUP($A8,Calculations!$A$4:$AZ$99,35,FALSE)=0,"",VLOOKUP($A8,Calculations!$A$4:$AZ$99,35,FALSE)))</f>
        <v/>
      </c>
      <c r="J8" s="18" t="str">
        <f>IF(H8="","",IF(VLOOKUP($A8,Calculations!$A$4:$AZ$99,36,FALSE)=0,"",VLOOKUP($A8,Calculations!$A$4:$AZ$99,36,FALSE)))</f>
        <v/>
      </c>
      <c r="K8" s="18" t="str">
        <f>IF(I8="","",IF(VLOOKUP($A8,Calculations!$A$4:$AZ$99,37,FALSE)=0,"",VLOOKUP($A8,Calculations!$A$4:$AZ$99,37,FALSE)))</f>
        <v/>
      </c>
      <c r="L8" s="18" t="str">
        <f>IF(J8="","",IF(VLOOKUP($A8,Calculations!$A$4:$AZ$99,38,FALSE)=0,"",VLOOKUP($A8,Calculations!$A$4:$AZ$99,38,FALSE)))</f>
        <v/>
      </c>
      <c r="M8" s="18" t="str">
        <f>IF(K8="","",IF(VLOOKUP($A8,Calculations!$A$4:$AZ$99,39,FALSE)=0,"",VLOOKUP($A8,Calculations!$A$4:$AZ$99,39,FALSE)))</f>
        <v/>
      </c>
      <c r="N8" s="18" t="str">
        <f>IF(L8="","",IF(VLOOKUP($A8,Calculations!$A$4:$AZ$99,40,FALSE)=0,"",VLOOKUP($A8,Calculations!$A$4:$AZ$99,40,FALSE)))</f>
        <v/>
      </c>
      <c r="P8" s="124" t="str">
        <f t="shared" si="1"/>
        <v>RNU6-6P</v>
      </c>
      <c r="Q8" s="124" t="str">
        <f t="shared" si="0"/>
        <v>H08</v>
      </c>
      <c r="R8" s="18">
        <f>IF(P8="","",IF(VLOOKUP($A8,Calculations!$A$4:$AZ$99,41,FALSE)=0,"",VLOOKUP($A8,Calculations!$A$4:$AZ$99,41,FALSE)))</f>
        <v>21.19</v>
      </c>
      <c r="S8" s="18">
        <f>IF(P8="","",IF(VLOOKUP($A8,Calculations!$A$4:$AZ$99,42,FALSE)=0,"",VLOOKUP($A8,Calculations!$A$4:$AZ$99,42,FALSE)))</f>
        <v>21.15</v>
      </c>
      <c r="T8" s="18">
        <f>IF(P8="","",IF(VLOOKUP($A8,Calculations!$A$4:$AZ$99,43,FALSE)=0,"",VLOOKUP($A8,Calculations!$A$4:$AZ$99,43,FALSE)))</f>
        <v>21.43</v>
      </c>
      <c r="U8" s="18" t="str">
        <f>IF(P8="","",IF(VLOOKUP($A8,Calculations!$A$4:$AZ$99,44,FALSE)=0,"",VLOOKUP($A8,Calculations!$A$4:$AZ$99,44,FALSE)))</f>
        <v/>
      </c>
      <c r="V8" s="18" t="str">
        <f>IF(P8="","",IF(VLOOKUP($A8,Calculations!$A$4:$AZ$99,45,FALSE)=0,"",VLOOKUP($A8,Calculations!$A$4:$AZ$99,45,FALSE)))</f>
        <v/>
      </c>
      <c r="W8" s="18" t="str">
        <f>IF(P8="","",IF(VLOOKUP($A8,Calculations!$A$4:$AZ$99,46,FALSE)=0,"",VLOOKUP($A8,Calculations!$A$4:$AZ$99,46,FALSE)))</f>
        <v/>
      </c>
      <c r="X8" s="18" t="str">
        <f>IF(P8="","",IF(VLOOKUP($A8,Calculations!$A$4:$AZ$99,47,FALSE)=0,"",VLOOKUP($A8,Calculations!$A$4:$AZ$99,47,FALSE)))</f>
        <v/>
      </c>
      <c r="Y8" s="18" t="str">
        <f>IF(P8="","",IF(VLOOKUP($A8,Calculations!$A$4:$AZ$99,48,FALSE)=0,"",VLOOKUP($A8,Calculations!$A$4:$AZ$99,48,FALSE)))</f>
        <v/>
      </c>
      <c r="Z8" s="18" t="str">
        <f>IF(P8="","",IF(VLOOKUP($A8,Calculations!$A$4:$AZ$99,49,FALSE)=0,"",VLOOKUP($A8,Calculations!$A$4:$AZ$99,49,FALSE)))</f>
        <v/>
      </c>
      <c r="AA8" s="18" t="str">
        <f>IF(P8="","",IF(VLOOKUP($A8,Calculations!$A$4:$AZ$99,50,FALSE)=0,"",VLOOKUP($A8,Calculations!$A$4:$AZ$99,50,FALSE)))</f>
        <v/>
      </c>
      <c r="AB8" s="18" t="str">
        <f>IF(P8="","",IF(VLOOKUP($A8,Calculations!$A$4:$AZ$99,51,FALSE)=0,"",VLOOKUP($A8,Calculations!$A$4:$AZ$99,51,FALSE)))</f>
        <v/>
      </c>
      <c r="AC8" s="18" t="str">
        <f>IF(P8="","",IF(VLOOKUP($A8,Calculations!$A$4:$AZ$99,52,FALSE)=0,"",VLOOKUP($A8,Calculations!$A$4:$AZ$99,52,FALSE)))</f>
        <v/>
      </c>
    </row>
    <row r="9" spans="1:29" ht="15" customHeight="1" x14ac:dyDescent="0.25">
      <c r="A9" s="98"/>
      <c r="B9" s="73" t="str">
        <f>IF(A9="","",IF(VLOOKUP($A9,'Test Sample Data'!$A$3:$L$98,2,FALSE)=0,"",VLOOKUP($A9,'Test Sample Data'!$A$3:$L$98,2,FALSE)))</f>
        <v/>
      </c>
      <c r="C9" s="18" t="str">
        <f>IF(A9="","",IF(VLOOKUP($A9,Calculations!$A$4:$AZ$99,29,FALSE)=0,"",VLOOKUP($A9,Calculations!$A$4:$AZ$99,29,FALSE)))</f>
        <v/>
      </c>
      <c r="D9" s="18" t="str">
        <f>IF(B9="","",IF(VLOOKUP($A9,Calculations!$A$4:$AZ$99,30,FALSE)=0,"",VLOOKUP($A9,Calculations!$A$4:$AZ$99,30,FALSE)))</f>
        <v/>
      </c>
      <c r="E9" s="18" t="str">
        <f>IF(C9="","",IF(VLOOKUP($A9,Calculations!$A$4:$AZ$99,31,FALSE)=0,"",VLOOKUP($A9,Calculations!$A$4:$AZ$99,31,FALSE)))</f>
        <v/>
      </c>
      <c r="F9" s="18" t="str">
        <f>IF(D9="","",IF(VLOOKUP($A9,Calculations!$A$4:$AZ$99,32,FALSE)=0,"",VLOOKUP($A9,Calculations!$A$4:$AZ$99,32,FALSE)))</f>
        <v/>
      </c>
      <c r="G9" s="18" t="str">
        <f>IF(E9="","",IF(VLOOKUP($A9,Calculations!$A$4:$AZ$99,33,FALSE)=0,"",VLOOKUP($A9,Calculations!$A$4:$AZ$99,33,FALSE)))</f>
        <v/>
      </c>
      <c r="H9" s="18" t="str">
        <f>IF(F9="","",IF(VLOOKUP($A9,Calculations!$A$4:$AZ$99,34,FALSE)=0,"",VLOOKUP($A9,Calculations!$A$4:$AZ$99,34,FALSE)))</f>
        <v/>
      </c>
      <c r="I9" s="18" t="str">
        <f>IF(G9="","",IF(VLOOKUP($A9,Calculations!$A$4:$AZ$99,35,FALSE)=0,"",VLOOKUP($A9,Calculations!$A$4:$AZ$99,35,FALSE)))</f>
        <v/>
      </c>
      <c r="J9" s="18" t="str">
        <f>IF(H9="","",IF(VLOOKUP($A9,Calculations!$A$4:$AZ$99,36,FALSE)=0,"",VLOOKUP($A9,Calculations!$A$4:$AZ$99,36,FALSE)))</f>
        <v/>
      </c>
      <c r="K9" s="18" t="str">
        <f>IF(I9="","",IF(VLOOKUP($A9,Calculations!$A$4:$AZ$99,37,FALSE)=0,"",VLOOKUP($A9,Calculations!$A$4:$AZ$99,37,FALSE)))</f>
        <v/>
      </c>
      <c r="L9" s="18" t="str">
        <f>IF(J9="","",IF(VLOOKUP($A9,Calculations!$A$4:$AZ$99,38,FALSE)=0,"",VLOOKUP($A9,Calculations!$A$4:$AZ$99,38,FALSE)))</f>
        <v/>
      </c>
      <c r="M9" s="18" t="str">
        <f>IF(K9="","",IF(VLOOKUP($A9,Calculations!$A$4:$AZ$99,39,FALSE)=0,"",VLOOKUP($A9,Calculations!$A$4:$AZ$99,39,FALSE)))</f>
        <v/>
      </c>
      <c r="N9" s="18" t="str">
        <f>IF(L9="","",IF(VLOOKUP($A9,Calculations!$A$4:$AZ$99,40,FALSE)=0,"",VLOOKUP($A9,Calculations!$A$4:$AZ$99,40,FALSE)))</f>
        <v/>
      </c>
      <c r="P9" s="124" t="str">
        <f t="shared" si="1"/>
        <v/>
      </c>
      <c r="Q9" s="124" t="str">
        <f t="shared" si="0"/>
        <v/>
      </c>
      <c r="R9" s="18" t="str">
        <f>IF(P9="","",IF(VLOOKUP($A9,Calculations!$A$4:$AZ$99,41,FALSE)=0,"",VLOOKUP($A9,Calculations!$A$4:$AZ$99,41,FALSE)))</f>
        <v/>
      </c>
      <c r="S9" s="18" t="str">
        <f>IF(P9="","",IF(VLOOKUP($A9,Calculations!$A$4:$AZ$99,42,FALSE)=0,"",VLOOKUP($A9,Calculations!$A$4:$AZ$99,42,FALSE)))</f>
        <v/>
      </c>
      <c r="T9" s="18" t="str">
        <f>IF(P9="","",IF(VLOOKUP($A9,Calculations!$A$4:$AZ$99,43,FALSE)=0,"",VLOOKUP($A9,Calculations!$A$4:$AZ$99,43,FALSE)))</f>
        <v/>
      </c>
      <c r="U9" s="18" t="str">
        <f>IF(P9="","",IF(VLOOKUP($A9,Calculations!$A$4:$AZ$99,44,FALSE)=0,"",VLOOKUP($A9,Calculations!$A$4:$AZ$99,44,FALSE)))</f>
        <v/>
      </c>
      <c r="V9" s="18" t="str">
        <f>IF(P9="","",IF(VLOOKUP($A9,Calculations!$A$4:$AZ$99,45,FALSE)=0,"",VLOOKUP($A9,Calculations!$A$4:$AZ$99,45,FALSE)))</f>
        <v/>
      </c>
      <c r="W9" s="18" t="str">
        <f>IF(P9="","",IF(VLOOKUP($A9,Calculations!$A$4:$AZ$99,46,FALSE)=0,"",VLOOKUP($A9,Calculations!$A$4:$AZ$99,46,FALSE)))</f>
        <v/>
      </c>
      <c r="X9" s="18" t="str">
        <f>IF(P9="","",IF(VLOOKUP($A9,Calculations!$A$4:$AZ$99,47,FALSE)=0,"",VLOOKUP($A9,Calculations!$A$4:$AZ$99,47,FALSE)))</f>
        <v/>
      </c>
      <c r="Y9" s="18" t="str">
        <f>IF(P9="","",IF(VLOOKUP($A9,Calculations!$A$4:$AZ$99,48,FALSE)=0,"",VLOOKUP($A9,Calculations!$A$4:$AZ$99,48,FALSE)))</f>
        <v/>
      </c>
      <c r="Z9" s="18" t="str">
        <f>IF(P9="","",IF(VLOOKUP($A9,Calculations!$A$4:$AZ$99,49,FALSE)=0,"",VLOOKUP($A9,Calculations!$A$4:$AZ$99,49,FALSE)))</f>
        <v/>
      </c>
      <c r="AA9" s="18" t="str">
        <f>IF(P9="","",IF(VLOOKUP($A9,Calculations!$A$4:$AZ$99,50,FALSE)=0,"",VLOOKUP($A9,Calculations!$A$4:$AZ$99,50,FALSE)))</f>
        <v/>
      </c>
      <c r="AB9" s="18" t="str">
        <f>IF(P9="","",IF(VLOOKUP($A9,Calculations!$A$4:$AZ$99,51,FALSE)=0,"",VLOOKUP($A9,Calculations!$A$4:$AZ$99,51,FALSE)))</f>
        <v/>
      </c>
      <c r="AC9" s="18" t="str">
        <f>IF(P9="","",IF(VLOOKUP($A9,Calculations!$A$4:$AZ$99,52,FALSE)=0,"",VLOOKUP($A9,Calculations!$A$4:$AZ$99,52,FALSE)))</f>
        <v/>
      </c>
    </row>
    <row r="10" spans="1:29" ht="15" customHeight="1" x14ac:dyDescent="0.25">
      <c r="A10" s="98"/>
      <c r="B10" s="73" t="str">
        <f>IF(A10="","",IF(VLOOKUP($A10,'Test Sample Data'!$A$3:$L$98,2,FALSE)=0,"",VLOOKUP($A10,'Test Sample Data'!$A$3:$L$98,2,FALSE)))</f>
        <v/>
      </c>
      <c r="C10" s="18" t="str">
        <f>IF(A10="","",IF(VLOOKUP($A10,Calculations!$A$4:$AZ$99,29,FALSE)=0,"",VLOOKUP($A10,Calculations!$A$4:$AZ$99,29,FALSE)))</f>
        <v/>
      </c>
      <c r="D10" s="18" t="str">
        <f>IF(B10="","",IF(VLOOKUP($A10,Calculations!$A$4:$AZ$99,30,FALSE)=0,"",VLOOKUP($A10,Calculations!$A$4:$AZ$99,30,FALSE)))</f>
        <v/>
      </c>
      <c r="E10" s="18" t="str">
        <f>IF(C10="","",IF(VLOOKUP($A10,Calculations!$A$4:$AZ$99,31,FALSE)=0,"",VLOOKUP($A10,Calculations!$A$4:$AZ$99,31,FALSE)))</f>
        <v/>
      </c>
      <c r="F10" s="18" t="str">
        <f>IF(D10="","",IF(VLOOKUP($A10,Calculations!$A$4:$AZ$99,32,FALSE)=0,"",VLOOKUP($A10,Calculations!$A$4:$AZ$99,32,FALSE)))</f>
        <v/>
      </c>
      <c r="G10" s="18" t="str">
        <f>IF(E10="","",IF(VLOOKUP($A10,Calculations!$A$4:$AZ$99,33,FALSE)=0,"",VLOOKUP($A10,Calculations!$A$4:$AZ$99,33,FALSE)))</f>
        <v/>
      </c>
      <c r="H10" s="18" t="str">
        <f>IF(F10="","",IF(VLOOKUP($A10,Calculations!$A$4:$AZ$99,34,FALSE)=0,"",VLOOKUP($A10,Calculations!$A$4:$AZ$99,34,FALSE)))</f>
        <v/>
      </c>
      <c r="I10" s="18" t="str">
        <f>IF(G10="","",IF(VLOOKUP($A10,Calculations!$A$4:$AZ$99,35,FALSE)=0,"",VLOOKUP($A10,Calculations!$A$4:$AZ$99,35,FALSE)))</f>
        <v/>
      </c>
      <c r="J10" s="18" t="str">
        <f>IF(H10="","",IF(VLOOKUP($A10,Calculations!$A$4:$AZ$99,36,FALSE)=0,"",VLOOKUP($A10,Calculations!$A$4:$AZ$99,36,FALSE)))</f>
        <v/>
      </c>
      <c r="K10" s="18" t="str">
        <f>IF(I10="","",IF(VLOOKUP($A10,Calculations!$A$4:$AZ$99,37,FALSE)=0,"",VLOOKUP($A10,Calculations!$A$4:$AZ$99,37,FALSE)))</f>
        <v/>
      </c>
      <c r="L10" s="18" t="str">
        <f>IF(J10="","",IF(VLOOKUP($A10,Calculations!$A$4:$AZ$99,38,FALSE)=0,"",VLOOKUP($A10,Calculations!$A$4:$AZ$99,38,FALSE)))</f>
        <v/>
      </c>
      <c r="M10" s="18" t="str">
        <f>IF(K10="","",IF(VLOOKUP($A10,Calculations!$A$4:$AZ$99,39,FALSE)=0,"",VLOOKUP($A10,Calculations!$A$4:$AZ$99,39,FALSE)))</f>
        <v/>
      </c>
      <c r="N10" s="18" t="str">
        <f>IF(L10="","",IF(VLOOKUP($A10,Calculations!$A$4:$AZ$99,40,FALSE)=0,"",VLOOKUP($A10,Calculations!$A$4:$AZ$99,40,FALSE)))</f>
        <v/>
      </c>
      <c r="P10" s="124" t="str">
        <f t="shared" si="1"/>
        <v/>
      </c>
      <c r="Q10" s="124" t="str">
        <f t="shared" si="0"/>
        <v/>
      </c>
      <c r="R10" s="18" t="str">
        <f>IF(P10="","",IF(VLOOKUP($A10,Calculations!$A$4:$AZ$99,41,FALSE)=0,"",VLOOKUP($A10,Calculations!$A$4:$AZ$99,41,FALSE)))</f>
        <v/>
      </c>
      <c r="S10" s="18" t="str">
        <f>IF(P10="","",IF(VLOOKUP($A10,Calculations!$A$4:$AZ$99,42,FALSE)=0,"",VLOOKUP($A10,Calculations!$A$4:$AZ$99,42,FALSE)))</f>
        <v/>
      </c>
      <c r="T10" s="18" t="str">
        <f>IF(P10="","",IF(VLOOKUP($A10,Calculations!$A$4:$AZ$99,43,FALSE)=0,"",VLOOKUP($A10,Calculations!$A$4:$AZ$99,43,FALSE)))</f>
        <v/>
      </c>
      <c r="U10" s="18" t="str">
        <f>IF(P10="","",IF(VLOOKUP($A10,Calculations!$A$4:$AZ$99,44,FALSE)=0,"",VLOOKUP($A10,Calculations!$A$4:$AZ$99,44,FALSE)))</f>
        <v/>
      </c>
      <c r="V10" s="18" t="str">
        <f>IF(P10="","",IF(VLOOKUP($A10,Calculations!$A$4:$AZ$99,45,FALSE)=0,"",VLOOKUP($A10,Calculations!$A$4:$AZ$99,45,FALSE)))</f>
        <v/>
      </c>
      <c r="W10" s="18" t="str">
        <f>IF(P10="","",IF(VLOOKUP($A10,Calculations!$A$4:$AZ$99,46,FALSE)=0,"",VLOOKUP($A10,Calculations!$A$4:$AZ$99,46,FALSE)))</f>
        <v/>
      </c>
      <c r="X10" s="18" t="str">
        <f>IF(P10="","",IF(VLOOKUP($A10,Calculations!$A$4:$AZ$99,47,FALSE)=0,"",VLOOKUP($A10,Calculations!$A$4:$AZ$99,47,FALSE)))</f>
        <v/>
      </c>
      <c r="Y10" s="18" t="str">
        <f>IF(P10="","",IF(VLOOKUP($A10,Calculations!$A$4:$AZ$99,48,FALSE)=0,"",VLOOKUP($A10,Calculations!$A$4:$AZ$99,48,FALSE)))</f>
        <v/>
      </c>
      <c r="Z10" s="18" t="str">
        <f>IF(P10="","",IF(VLOOKUP($A10,Calculations!$A$4:$AZ$99,49,FALSE)=0,"",VLOOKUP($A10,Calculations!$A$4:$AZ$99,49,FALSE)))</f>
        <v/>
      </c>
      <c r="AA10" s="18" t="str">
        <f>IF(P10="","",IF(VLOOKUP($A10,Calculations!$A$4:$AZ$99,50,FALSE)=0,"",VLOOKUP($A10,Calculations!$A$4:$AZ$99,50,FALSE)))</f>
        <v/>
      </c>
      <c r="AB10" s="18" t="str">
        <f>IF(P10="","",IF(VLOOKUP($A10,Calculations!$A$4:$AZ$99,51,FALSE)=0,"",VLOOKUP($A10,Calculations!$A$4:$AZ$99,51,FALSE)))</f>
        <v/>
      </c>
      <c r="AC10" s="18" t="str">
        <f>IF(P10="","",IF(VLOOKUP($A10,Calculations!$A$4:$AZ$99,52,FALSE)=0,"",VLOOKUP($A10,Calculations!$A$4:$AZ$99,52,FALSE)))</f>
        <v/>
      </c>
    </row>
    <row r="11" spans="1:29" ht="15" customHeight="1" x14ac:dyDescent="0.25">
      <c r="A11" s="98"/>
      <c r="B11" s="73" t="str">
        <f>IF(A11="","",IF(VLOOKUP($A11,'Test Sample Data'!$A$3:$L$98,2,FALSE)=0,"",VLOOKUP($A11,'Test Sample Data'!$A$3:$L$98,2,FALSE)))</f>
        <v/>
      </c>
      <c r="C11" s="18" t="str">
        <f>IF(A11="","",IF(VLOOKUP($A11,Calculations!$A$4:$AZ$99,29,FALSE)=0,"",VLOOKUP($A11,Calculations!$A$4:$AZ$99,29,FALSE)))</f>
        <v/>
      </c>
      <c r="D11" s="18" t="str">
        <f>IF(B11="","",IF(VLOOKUP($A11,Calculations!$A$4:$AZ$99,30,FALSE)=0,"",VLOOKUP($A11,Calculations!$A$4:$AZ$99,30,FALSE)))</f>
        <v/>
      </c>
      <c r="E11" s="18" t="str">
        <f>IF(C11="","",IF(VLOOKUP($A11,Calculations!$A$4:$AZ$99,31,FALSE)=0,"",VLOOKUP($A11,Calculations!$A$4:$AZ$99,31,FALSE)))</f>
        <v/>
      </c>
      <c r="F11" s="18" t="str">
        <f>IF(D11="","",IF(VLOOKUP($A11,Calculations!$A$4:$AZ$99,32,FALSE)=0,"",VLOOKUP($A11,Calculations!$A$4:$AZ$99,32,FALSE)))</f>
        <v/>
      </c>
      <c r="G11" s="18" t="str">
        <f>IF(E11="","",IF(VLOOKUP($A11,Calculations!$A$4:$AZ$99,33,FALSE)=0,"",VLOOKUP($A11,Calculations!$A$4:$AZ$99,33,FALSE)))</f>
        <v/>
      </c>
      <c r="H11" s="18" t="str">
        <f>IF(F11="","",IF(VLOOKUP($A11,Calculations!$A$4:$AZ$99,34,FALSE)=0,"",VLOOKUP($A11,Calculations!$A$4:$AZ$99,34,FALSE)))</f>
        <v/>
      </c>
      <c r="I11" s="18" t="str">
        <f>IF(G11="","",IF(VLOOKUP($A11,Calculations!$A$4:$AZ$99,35,FALSE)=0,"",VLOOKUP($A11,Calculations!$A$4:$AZ$99,35,FALSE)))</f>
        <v/>
      </c>
      <c r="J11" s="18" t="str">
        <f>IF(H11="","",IF(VLOOKUP($A11,Calculations!$A$4:$AZ$99,36,FALSE)=0,"",VLOOKUP($A11,Calculations!$A$4:$AZ$99,36,FALSE)))</f>
        <v/>
      </c>
      <c r="K11" s="18" t="str">
        <f>IF(I11="","",IF(VLOOKUP($A11,Calculations!$A$4:$AZ$99,37,FALSE)=0,"",VLOOKUP($A11,Calculations!$A$4:$AZ$99,37,FALSE)))</f>
        <v/>
      </c>
      <c r="L11" s="18" t="str">
        <f>IF(J11="","",IF(VLOOKUP($A11,Calculations!$A$4:$AZ$99,38,FALSE)=0,"",VLOOKUP($A11,Calculations!$A$4:$AZ$99,38,FALSE)))</f>
        <v/>
      </c>
      <c r="M11" s="18" t="str">
        <f>IF(K11="","",IF(VLOOKUP($A11,Calculations!$A$4:$AZ$99,39,FALSE)=0,"",VLOOKUP($A11,Calculations!$A$4:$AZ$99,39,FALSE)))</f>
        <v/>
      </c>
      <c r="N11" s="18" t="str">
        <f>IF(L11="","",IF(VLOOKUP($A11,Calculations!$A$4:$AZ$99,40,FALSE)=0,"",VLOOKUP($A11,Calculations!$A$4:$AZ$99,40,FALSE)))</f>
        <v/>
      </c>
      <c r="P11" s="124" t="str">
        <f t="shared" si="1"/>
        <v/>
      </c>
      <c r="Q11" s="124" t="str">
        <f t="shared" si="0"/>
        <v/>
      </c>
      <c r="R11" s="18" t="str">
        <f>IF(P11="","",IF(VLOOKUP($A11,Calculations!$A$4:$AZ$99,41,FALSE)=0,"",VLOOKUP($A11,Calculations!$A$4:$AZ$99,41,FALSE)))</f>
        <v/>
      </c>
      <c r="S11" s="18" t="str">
        <f>IF(P11="","",IF(VLOOKUP($A11,Calculations!$A$4:$AZ$99,42,FALSE)=0,"",VLOOKUP($A11,Calculations!$A$4:$AZ$99,42,FALSE)))</f>
        <v/>
      </c>
      <c r="T11" s="18" t="str">
        <f>IF(P11="","",IF(VLOOKUP($A11,Calculations!$A$4:$AZ$99,43,FALSE)=0,"",VLOOKUP($A11,Calculations!$A$4:$AZ$99,43,FALSE)))</f>
        <v/>
      </c>
      <c r="U11" s="18" t="str">
        <f>IF(P11="","",IF(VLOOKUP($A11,Calculations!$A$4:$AZ$99,44,FALSE)=0,"",VLOOKUP($A11,Calculations!$A$4:$AZ$99,44,FALSE)))</f>
        <v/>
      </c>
      <c r="V11" s="18" t="str">
        <f>IF(P11="","",IF(VLOOKUP($A11,Calculations!$A$4:$AZ$99,45,FALSE)=0,"",VLOOKUP($A11,Calculations!$A$4:$AZ$99,45,FALSE)))</f>
        <v/>
      </c>
      <c r="W11" s="18" t="str">
        <f>IF(P11="","",IF(VLOOKUP($A11,Calculations!$A$4:$AZ$99,46,FALSE)=0,"",VLOOKUP($A11,Calculations!$A$4:$AZ$99,46,FALSE)))</f>
        <v/>
      </c>
      <c r="X11" s="18" t="str">
        <f>IF(P11="","",IF(VLOOKUP($A11,Calculations!$A$4:$AZ$99,47,FALSE)=0,"",VLOOKUP($A11,Calculations!$A$4:$AZ$99,47,FALSE)))</f>
        <v/>
      </c>
      <c r="Y11" s="18" t="str">
        <f>IF(P11="","",IF(VLOOKUP($A11,Calculations!$A$4:$AZ$99,48,FALSE)=0,"",VLOOKUP($A11,Calculations!$A$4:$AZ$99,48,FALSE)))</f>
        <v/>
      </c>
      <c r="Z11" s="18" t="str">
        <f>IF(P11="","",IF(VLOOKUP($A11,Calculations!$A$4:$AZ$99,49,FALSE)=0,"",VLOOKUP($A11,Calculations!$A$4:$AZ$99,49,FALSE)))</f>
        <v/>
      </c>
      <c r="AA11" s="18" t="str">
        <f>IF(P11="","",IF(VLOOKUP($A11,Calculations!$A$4:$AZ$99,50,FALSE)=0,"",VLOOKUP($A11,Calculations!$A$4:$AZ$99,50,FALSE)))</f>
        <v/>
      </c>
      <c r="AB11" s="18" t="str">
        <f>IF(P11="","",IF(VLOOKUP($A11,Calculations!$A$4:$AZ$99,51,FALSE)=0,"",VLOOKUP($A11,Calculations!$A$4:$AZ$99,51,FALSE)))</f>
        <v/>
      </c>
      <c r="AC11" s="18" t="str">
        <f>IF(P11="","",IF(VLOOKUP($A11,Calculations!$A$4:$AZ$99,52,FALSE)=0,"",VLOOKUP($A11,Calculations!$A$4:$AZ$99,52,FALSE)))</f>
        <v/>
      </c>
    </row>
    <row r="12" spans="1:29" ht="15" customHeight="1" x14ac:dyDescent="0.25">
      <c r="A12" s="98"/>
      <c r="B12" s="73" t="str">
        <f>IF(A12="","",IF(VLOOKUP($A12,'Test Sample Data'!$A$3:$L$98,2,FALSE)=0,"",VLOOKUP($A12,'Test Sample Data'!$A$3:$L$98,2,FALSE)))</f>
        <v/>
      </c>
      <c r="C12" s="18" t="str">
        <f>IF(A12="","",IF(VLOOKUP($A12,Calculations!$A$4:$AZ$99,29,FALSE)=0,"",VLOOKUP($A12,Calculations!$A$4:$AZ$99,29,FALSE)))</f>
        <v/>
      </c>
      <c r="D12" s="18" t="str">
        <f>IF(B12="","",IF(VLOOKUP($A12,Calculations!$A$4:$AZ$99,30,FALSE)=0,"",VLOOKUP($A12,Calculations!$A$4:$AZ$99,30,FALSE)))</f>
        <v/>
      </c>
      <c r="E12" s="18" t="str">
        <f>IF(C12="","",IF(VLOOKUP($A12,Calculations!$A$4:$AZ$99,31,FALSE)=0,"",VLOOKUP($A12,Calculations!$A$4:$AZ$99,31,FALSE)))</f>
        <v/>
      </c>
      <c r="F12" s="18" t="str">
        <f>IF(D12="","",IF(VLOOKUP($A12,Calculations!$A$4:$AZ$99,32,FALSE)=0,"",VLOOKUP($A12,Calculations!$A$4:$AZ$99,32,FALSE)))</f>
        <v/>
      </c>
      <c r="G12" s="18" t="str">
        <f>IF(E12="","",IF(VLOOKUP($A12,Calculations!$A$4:$AZ$99,33,FALSE)=0,"",VLOOKUP($A12,Calculations!$A$4:$AZ$99,33,FALSE)))</f>
        <v/>
      </c>
      <c r="H12" s="18" t="str">
        <f>IF(F12="","",IF(VLOOKUP($A12,Calculations!$A$4:$AZ$99,34,FALSE)=0,"",VLOOKUP($A12,Calculations!$A$4:$AZ$99,34,FALSE)))</f>
        <v/>
      </c>
      <c r="I12" s="18" t="str">
        <f>IF(G12="","",IF(VLOOKUP($A12,Calculations!$A$4:$AZ$99,35,FALSE)=0,"",VLOOKUP($A12,Calculations!$A$4:$AZ$99,35,FALSE)))</f>
        <v/>
      </c>
      <c r="J12" s="18" t="str">
        <f>IF(H12="","",IF(VLOOKUP($A12,Calculations!$A$4:$AZ$99,36,FALSE)=0,"",VLOOKUP($A12,Calculations!$A$4:$AZ$99,36,FALSE)))</f>
        <v/>
      </c>
      <c r="K12" s="18" t="str">
        <f>IF(I12="","",IF(VLOOKUP($A12,Calculations!$A$4:$AZ$99,37,FALSE)=0,"",VLOOKUP($A12,Calculations!$A$4:$AZ$99,37,FALSE)))</f>
        <v/>
      </c>
      <c r="L12" s="18" t="str">
        <f>IF(J12="","",IF(VLOOKUP($A12,Calculations!$A$4:$AZ$99,38,FALSE)=0,"",VLOOKUP($A12,Calculations!$A$4:$AZ$99,38,FALSE)))</f>
        <v/>
      </c>
      <c r="M12" s="18" t="str">
        <f>IF(K12="","",IF(VLOOKUP($A12,Calculations!$A$4:$AZ$99,39,FALSE)=0,"",VLOOKUP($A12,Calculations!$A$4:$AZ$99,39,FALSE)))</f>
        <v/>
      </c>
      <c r="N12" s="18" t="str">
        <f>IF(L12="","",IF(VLOOKUP($A12,Calculations!$A$4:$AZ$99,40,FALSE)=0,"",VLOOKUP($A12,Calculations!$A$4:$AZ$99,40,FALSE)))</f>
        <v/>
      </c>
      <c r="P12" s="124" t="str">
        <f t="shared" si="1"/>
        <v/>
      </c>
      <c r="Q12" s="124" t="str">
        <f t="shared" si="0"/>
        <v/>
      </c>
      <c r="R12" s="18" t="str">
        <f>IF(P12="","",IF(VLOOKUP($A12,Calculations!$A$4:$AZ$99,41,FALSE)=0,"",VLOOKUP($A12,Calculations!$A$4:$AZ$99,41,FALSE)))</f>
        <v/>
      </c>
      <c r="S12" s="18" t="str">
        <f>IF(P12="","",IF(VLOOKUP($A12,Calculations!$A$4:$AZ$99,42,FALSE)=0,"",VLOOKUP($A12,Calculations!$A$4:$AZ$99,42,FALSE)))</f>
        <v/>
      </c>
      <c r="T12" s="18" t="str">
        <f>IF(P12="","",IF(VLOOKUP($A12,Calculations!$A$4:$AZ$99,43,FALSE)=0,"",VLOOKUP($A12,Calculations!$A$4:$AZ$99,43,FALSE)))</f>
        <v/>
      </c>
      <c r="U12" s="18" t="str">
        <f>IF(P12="","",IF(VLOOKUP($A12,Calculations!$A$4:$AZ$99,44,FALSE)=0,"",VLOOKUP($A12,Calculations!$A$4:$AZ$99,44,FALSE)))</f>
        <v/>
      </c>
      <c r="V12" s="18" t="str">
        <f>IF(P12="","",IF(VLOOKUP($A12,Calculations!$A$4:$AZ$99,45,FALSE)=0,"",VLOOKUP($A12,Calculations!$A$4:$AZ$99,45,FALSE)))</f>
        <v/>
      </c>
      <c r="W12" s="18" t="str">
        <f>IF(P12="","",IF(VLOOKUP($A12,Calculations!$A$4:$AZ$99,46,FALSE)=0,"",VLOOKUP($A12,Calculations!$A$4:$AZ$99,46,FALSE)))</f>
        <v/>
      </c>
      <c r="X12" s="18" t="str">
        <f>IF(P12="","",IF(VLOOKUP($A12,Calculations!$A$4:$AZ$99,47,FALSE)=0,"",VLOOKUP($A12,Calculations!$A$4:$AZ$99,47,FALSE)))</f>
        <v/>
      </c>
      <c r="Y12" s="18" t="str">
        <f>IF(P12="","",IF(VLOOKUP($A12,Calculations!$A$4:$AZ$99,48,FALSE)=0,"",VLOOKUP($A12,Calculations!$A$4:$AZ$99,48,FALSE)))</f>
        <v/>
      </c>
      <c r="Z12" s="18" t="str">
        <f>IF(P12="","",IF(VLOOKUP($A12,Calculations!$A$4:$AZ$99,49,FALSE)=0,"",VLOOKUP($A12,Calculations!$A$4:$AZ$99,49,FALSE)))</f>
        <v/>
      </c>
      <c r="AA12" s="18" t="str">
        <f>IF(P12="","",IF(VLOOKUP($A12,Calculations!$A$4:$AZ$99,50,FALSE)=0,"",VLOOKUP($A12,Calculations!$A$4:$AZ$99,50,FALSE)))</f>
        <v/>
      </c>
      <c r="AB12" s="18" t="str">
        <f>IF(P12="","",IF(VLOOKUP($A12,Calculations!$A$4:$AZ$99,51,FALSE)=0,"",VLOOKUP($A12,Calculations!$A$4:$AZ$99,51,FALSE)))</f>
        <v/>
      </c>
      <c r="AC12" s="18" t="str">
        <f>IF(P12="","",IF(VLOOKUP($A12,Calculations!$A$4:$AZ$99,52,FALSE)=0,"",VLOOKUP($A12,Calculations!$A$4:$AZ$99,52,FALSE)))</f>
        <v/>
      </c>
    </row>
    <row r="13" spans="1:29" ht="15" customHeight="1" x14ac:dyDescent="0.25">
      <c r="A13" s="98"/>
      <c r="B13" s="73" t="str">
        <f>IF(A13="","",IF(VLOOKUP($A13,'Test Sample Data'!$A$3:$L$98,2,FALSE)=0,"",VLOOKUP($A13,'Test Sample Data'!$A$3:$L$98,2,FALSE)))</f>
        <v/>
      </c>
      <c r="C13" s="18" t="str">
        <f>IF(A13="","",IF(VLOOKUP($A13,Calculations!$A$4:$AZ$99,29,FALSE)=0,"",VLOOKUP($A13,Calculations!$A$4:$AZ$99,29,FALSE)))</f>
        <v/>
      </c>
      <c r="D13" s="18" t="str">
        <f>IF(B13="","",IF(VLOOKUP($A13,Calculations!$A$4:$AZ$99,30,FALSE)=0,"",VLOOKUP($A13,Calculations!$A$4:$AZ$99,30,FALSE)))</f>
        <v/>
      </c>
      <c r="E13" s="18" t="str">
        <f>IF(C13="","",IF(VLOOKUP($A13,Calculations!$A$4:$AZ$99,31,FALSE)=0,"",VLOOKUP($A13,Calculations!$A$4:$AZ$99,31,FALSE)))</f>
        <v/>
      </c>
      <c r="F13" s="18" t="str">
        <f>IF(D13="","",IF(VLOOKUP($A13,Calculations!$A$4:$AZ$99,32,FALSE)=0,"",VLOOKUP($A13,Calculations!$A$4:$AZ$99,32,FALSE)))</f>
        <v/>
      </c>
      <c r="G13" s="18" t="str">
        <f>IF(E13="","",IF(VLOOKUP($A13,Calculations!$A$4:$AZ$99,33,FALSE)=0,"",VLOOKUP($A13,Calculations!$A$4:$AZ$99,33,FALSE)))</f>
        <v/>
      </c>
      <c r="H13" s="18" t="str">
        <f>IF(F13="","",IF(VLOOKUP($A13,Calculations!$A$4:$AZ$99,34,FALSE)=0,"",VLOOKUP($A13,Calculations!$A$4:$AZ$99,34,FALSE)))</f>
        <v/>
      </c>
      <c r="I13" s="18" t="str">
        <f>IF(G13="","",IF(VLOOKUP($A13,Calculations!$A$4:$AZ$99,35,FALSE)=0,"",VLOOKUP($A13,Calculations!$A$4:$AZ$99,35,FALSE)))</f>
        <v/>
      </c>
      <c r="J13" s="18" t="str">
        <f>IF(H13="","",IF(VLOOKUP($A13,Calculations!$A$4:$AZ$99,36,FALSE)=0,"",VLOOKUP($A13,Calculations!$A$4:$AZ$99,36,FALSE)))</f>
        <v/>
      </c>
      <c r="K13" s="18" t="str">
        <f>IF(I13="","",IF(VLOOKUP($A13,Calculations!$A$4:$AZ$99,37,FALSE)=0,"",VLOOKUP($A13,Calculations!$A$4:$AZ$99,37,FALSE)))</f>
        <v/>
      </c>
      <c r="L13" s="18" t="str">
        <f>IF(J13="","",IF(VLOOKUP($A13,Calculations!$A$4:$AZ$99,38,FALSE)=0,"",VLOOKUP($A13,Calculations!$A$4:$AZ$99,38,FALSE)))</f>
        <v/>
      </c>
      <c r="M13" s="18" t="str">
        <f>IF(K13="","",IF(VLOOKUP($A13,Calculations!$A$4:$AZ$99,39,FALSE)=0,"",VLOOKUP($A13,Calculations!$A$4:$AZ$99,39,FALSE)))</f>
        <v/>
      </c>
      <c r="N13" s="18" t="str">
        <f>IF(L13="","",IF(VLOOKUP($A13,Calculations!$A$4:$AZ$99,40,FALSE)=0,"",VLOOKUP($A13,Calculations!$A$4:$AZ$99,40,FALSE)))</f>
        <v/>
      </c>
      <c r="P13" s="124" t="str">
        <f t="shared" si="1"/>
        <v/>
      </c>
      <c r="Q13" s="124" t="str">
        <f t="shared" si="0"/>
        <v/>
      </c>
      <c r="R13" s="18" t="str">
        <f>IF(P13="","",IF(VLOOKUP($A13,Calculations!$A$4:$AZ$99,41,FALSE)=0,"",VLOOKUP($A13,Calculations!$A$4:$AZ$99,41,FALSE)))</f>
        <v/>
      </c>
      <c r="S13" s="18" t="str">
        <f>IF(P13="","",IF(VLOOKUP($A13,Calculations!$A$4:$AZ$99,42,FALSE)=0,"",VLOOKUP($A13,Calculations!$A$4:$AZ$99,42,FALSE)))</f>
        <v/>
      </c>
      <c r="T13" s="18" t="str">
        <f>IF(P13="","",IF(VLOOKUP($A13,Calculations!$A$4:$AZ$99,43,FALSE)=0,"",VLOOKUP($A13,Calculations!$A$4:$AZ$99,43,FALSE)))</f>
        <v/>
      </c>
      <c r="U13" s="18" t="str">
        <f>IF(P13="","",IF(VLOOKUP($A13,Calculations!$A$4:$AZ$99,44,FALSE)=0,"",VLOOKUP($A13,Calculations!$A$4:$AZ$99,44,FALSE)))</f>
        <v/>
      </c>
      <c r="V13" s="18" t="str">
        <f>IF(P13="","",IF(VLOOKUP($A13,Calculations!$A$4:$AZ$99,45,FALSE)=0,"",VLOOKUP($A13,Calculations!$A$4:$AZ$99,45,FALSE)))</f>
        <v/>
      </c>
      <c r="W13" s="18" t="str">
        <f>IF(P13="","",IF(VLOOKUP($A13,Calculations!$A$4:$AZ$99,46,FALSE)=0,"",VLOOKUP($A13,Calculations!$A$4:$AZ$99,46,FALSE)))</f>
        <v/>
      </c>
      <c r="X13" s="18" t="str">
        <f>IF(P13="","",IF(VLOOKUP($A13,Calculations!$A$4:$AZ$99,47,FALSE)=0,"",VLOOKUP($A13,Calculations!$A$4:$AZ$99,47,FALSE)))</f>
        <v/>
      </c>
      <c r="Y13" s="18" t="str">
        <f>IF(P13="","",IF(VLOOKUP($A13,Calculations!$A$4:$AZ$99,48,FALSE)=0,"",VLOOKUP($A13,Calculations!$A$4:$AZ$99,48,FALSE)))</f>
        <v/>
      </c>
      <c r="Z13" s="18" t="str">
        <f>IF(P13="","",IF(VLOOKUP($A13,Calculations!$A$4:$AZ$99,49,FALSE)=0,"",VLOOKUP($A13,Calculations!$A$4:$AZ$99,49,FALSE)))</f>
        <v/>
      </c>
      <c r="AA13" s="18" t="str">
        <f>IF(P13="","",IF(VLOOKUP($A13,Calculations!$A$4:$AZ$99,50,FALSE)=0,"",VLOOKUP($A13,Calculations!$A$4:$AZ$99,50,FALSE)))</f>
        <v/>
      </c>
      <c r="AB13" s="18" t="str">
        <f>IF(P13="","",IF(VLOOKUP($A13,Calculations!$A$4:$AZ$99,51,FALSE)=0,"",VLOOKUP($A13,Calculations!$A$4:$AZ$99,51,FALSE)))</f>
        <v/>
      </c>
      <c r="AC13" s="18" t="str">
        <f>IF(P13="","",IF(VLOOKUP($A13,Calculations!$A$4:$AZ$99,52,FALSE)=0,"",VLOOKUP($A13,Calculations!$A$4:$AZ$99,52,FALSE)))</f>
        <v/>
      </c>
    </row>
    <row r="14" spans="1:29" ht="15" customHeight="1" x14ac:dyDescent="0.25">
      <c r="A14" s="98"/>
      <c r="B14" s="73" t="str">
        <f>IF(A14="","",IF(VLOOKUP($A14,'Test Sample Data'!$A$3:$L$98,2,FALSE)=0,"",VLOOKUP($A14,'Test Sample Data'!$A$3:$L$98,2,FALSE)))</f>
        <v/>
      </c>
      <c r="C14" s="18" t="str">
        <f>IF(A14="","",IF(VLOOKUP($A14,Calculations!$A$4:$AZ$99,29,FALSE)=0,"",VLOOKUP($A14,Calculations!$A$4:$AZ$99,29,FALSE)))</f>
        <v/>
      </c>
      <c r="D14" s="18" t="str">
        <f>IF(B14="","",IF(VLOOKUP($A14,Calculations!$A$4:$AZ$99,30,FALSE)=0,"",VLOOKUP($A14,Calculations!$A$4:$AZ$99,30,FALSE)))</f>
        <v/>
      </c>
      <c r="E14" s="18" t="str">
        <f>IF(C14="","",IF(VLOOKUP($A14,Calculations!$A$4:$AZ$99,31,FALSE)=0,"",VLOOKUP($A14,Calculations!$A$4:$AZ$99,31,FALSE)))</f>
        <v/>
      </c>
      <c r="F14" s="18" t="str">
        <f>IF(D14="","",IF(VLOOKUP($A14,Calculations!$A$4:$AZ$99,32,FALSE)=0,"",VLOOKUP($A14,Calculations!$A$4:$AZ$99,32,FALSE)))</f>
        <v/>
      </c>
      <c r="G14" s="18" t="str">
        <f>IF(E14="","",IF(VLOOKUP($A14,Calculations!$A$4:$AZ$99,33,FALSE)=0,"",VLOOKUP($A14,Calculations!$A$4:$AZ$99,33,FALSE)))</f>
        <v/>
      </c>
      <c r="H14" s="18" t="str">
        <f>IF(F14="","",IF(VLOOKUP($A14,Calculations!$A$4:$AZ$99,34,FALSE)=0,"",VLOOKUP($A14,Calculations!$A$4:$AZ$99,34,FALSE)))</f>
        <v/>
      </c>
      <c r="I14" s="18" t="str">
        <f>IF(G14="","",IF(VLOOKUP($A14,Calculations!$A$4:$AZ$99,35,FALSE)=0,"",VLOOKUP($A14,Calculations!$A$4:$AZ$99,35,FALSE)))</f>
        <v/>
      </c>
      <c r="J14" s="18" t="str">
        <f>IF(H14="","",IF(VLOOKUP($A14,Calculations!$A$4:$AZ$99,36,FALSE)=0,"",VLOOKUP($A14,Calculations!$A$4:$AZ$99,36,FALSE)))</f>
        <v/>
      </c>
      <c r="K14" s="18" t="str">
        <f>IF(I14="","",IF(VLOOKUP($A14,Calculations!$A$4:$AZ$99,37,FALSE)=0,"",VLOOKUP($A14,Calculations!$A$4:$AZ$99,37,FALSE)))</f>
        <v/>
      </c>
      <c r="L14" s="18" t="str">
        <f>IF(J14="","",IF(VLOOKUP($A14,Calculations!$A$4:$AZ$99,38,FALSE)=0,"",VLOOKUP($A14,Calculations!$A$4:$AZ$99,38,FALSE)))</f>
        <v/>
      </c>
      <c r="M14" s="18" t="str">
        <f>IF(K14="","",IF(VLOOKUP($A14,Calculations!$A$4:$AZ$99,39,FALSE)=0,"",VLOOKUP($A14,Calculations!$A$4:$AZ$99,39,FALSE)))</f>
        <v/>
      </c>
      <c r="N14" s="18" t="str">
        <f>IF(L14="","",IF(VLOOKUP($A14,Calculations!$A$4:$AZ$99,40,FALSE)=0,"",VLOOKUP($A14,Calculations!$A$4:$AZ$99,40,FALSE)))</f>
        <v/>
      </c>
      <c r="P14" s="124" t="str">
        <f t="shared" si="1"/>
        <v/>
      </c>
      <c r="Q14" s="124" t="str">
        <f t="shared" si="0"/>
        <v/>
      </c>
      <c r="R14" s="18" t="str">
        <f>IF(P14="","",IF(VLOOKUP($A14,Calculations!$A$4:$AZ$99,41,FALSE)=0,"",VLOOKUP($A14,Calculations!$A$4:$AZ$99,41,FALSE)))</f>
        <v/>
      </c>
      <c r="S14" s="18" t="str">
        <f>IF(P14="","",IF(VLOOKUP($A14,Calculations!$A$4:$AZ$99,42,FALSE)=0,"",VLOOKUP($A14,Calculations!$A$4:$AZ$99,42,FALSE)))</f>
        <v/>
      </c>
      <c r="T14" s="18" t="str">
        <f>IF(P14="","",IF(VLOOKUP($A14,Calculations!$A$4:$AZ$99,43,FALSE)=0,"",VLOOKUP($A14,Calculations!$A$4:$AZ$99,43,FALSE)))</f>
        <v/>
      </c>
      <c r="U14" s="18" t="str">
        <f>IF(P14="","",IF(VLOOKUP($A14,Calculations!$A$4:$AZ$99,44,FALSE)=0,"",VLOOKUP($A14,Calculations!$A$4:$AZ$99,44,FALSE)))</f>
        <v/>
      </c>
      <c r="V14" s="18" t="str">
        <f>IF(P14="","",IF(VLOOKUP($A14,Calculations!$A$4:$AZ$99,45,FALSE)=0,"",VLOOKUP($A14,Calculations!$A$4:$AZ$99,45,FALSE)))</f>
        <v/>
      </c>
      <c r="W14" s="18" t="str">
        <f>IF(P14="","",IF(VLOOKUP($A14,Calculations!$A$4:$AZ$99,46,FALSE)=0,"",VLOOKUP($A14,Calculations!$A$4:$AZ$99,46,FALSE)))</f>
        <v/>
      </c>
      <c r="X14" s="18" t="str">
        <f>IF(P14="","",IF(VLOOKUP($A14,Calculations!$A$4:$AZ$99,47,FALSE)=0,"",VLOOKUP($A14,Calculations!$A$4:$AZ$99,47,FALSE)))</f>
        <v/>
      </c>
      <c r="Y14" s="18" t="str">
        <f>IF(P14="","",IF(VLOOKUP($A14,Calculations!$A$4:$AZ$99,48,FALSE)=0,"",VLOOKUP($A14,Calculations!$A$4:$AZ$99,48,FALSE)))</f>
        <v/>
      </c>
      <c r="Z14" s="18" t="str">
        <f>IF(P14="","",IF(VLOOKUP($A14,Calculations!$A$4:$AZ$99,49,FALSE)=0,"",VLOOKUP($A14,Calculations!$A$4:$AZ$99,49,FALSE)))</f>
        <v/>
      </c>
      <c r="AA14" s="18" t="str">
        <f>IF(P14="","",IF(VLOOKUP($A14,Calculations!$A$4:$AZ$99,50,FALSE)=0,"",VLOOKUP($A14,Calculations!$A$4:$AZ$99,50,FALSE)))</f>
        <v/>
      </c>
      <c r="AB14" s="18" t="str">
        <f>IF(P14="","",IF(VLOOKUP($A14,Calculations!$A$4:$AZ$99,51,FALSE)=0,"",VLOOKUP($A14,Calculations!$A$4:$AZ$99,51,FALSE)))</f>
        <v/>
      </c>
      <c r="AC14" s="18" t="str">
        <f>IF(P14="","",IF(VLOOKUP($A14,Calculations!$A$4:$AZ$99,52,FALSE)=0,"",VLOOKUP($A14,Calculations!$A$4:$AZ$99,52,FALSE)))</f>
        <v/>
      </c>
    </row>
    <row r="15" spans="1:29" ht="15" customHeight="1" x14ac:dyDescent="0.25">
      <c r="A15" s="98"/>
      <c r="B15" s="73" t="str">
        <f>IF(A15="","",IF(VLOOKUP($A15,'Test Sample Data'!$A$3:$L$98,2,FALSE)=0,"",VLOOKUP($A15,'Test Sample Data'!$A$3:$L$98,2,FALSE)))</f>
        <v/>
      </c>
      <c r="C15" s="18" t="str">
        <f>IF(A15="","",IF(VLOOKUP($A15,Calculations!$A$4:$AZ$99,29,FALSE)=0,"",VLOOKUP($A15,Calculations!$A$4:$AZ$99,29,FALSE)))</f>
        <v/>
      </c>
      <c r="D15" s="18" t="str">
        <f>IF(B15="","",IF(VLOOKUP($A15,Calculations!$A$4:$AZ$99,30,FALSE)=0,"",VLOOKUP($A15,Calculations!$A$4:$AZ$99,30,FALSE)))</f>
        <v/>
      </c>
      <c r="E15" s="18" t="str">
        <f>IF(C15="","",IF(VLOOKUP($A15,Calculations!$A$4:$AZ$99,31,FALSE)=0,"",VLOOKUP($A15,Calculations!$A$4:$AZ$99,31,FALSE)))</f>
        <v/>
      </c>
      <c r="F15" s="18" t="str">
        <f>IF(D15="","",IF(VLOOKUP($A15,Calculations!$A$4:$AZ$99,32,FALSE)=0,"",VLOOKUP($A15,Calculations!$A$4:$AZ$99,32,FALSE)))</f>
        <v/>
      </c>
      <c r="G15" s="18" t="str">
        <f>IF(E15="","",IF(VLOOKUP($A15,Calculations!$A$4:$AZ$99,33,FALSE)=0,"",VLOOKUP($A15,Calculations!$A$4:$AZ$99,33,FALSE)))</f>
        <v/>
      </c>
      <c r="H15" s="18" t="str">
        <f>IF(F15="","",IF(VLOOKUP($A15,Calculations!$A$4:$AZ$99,34,FALSE)=0,"",VLOOKUP($A15,Calculations!$A$4:$AZ$99,34,FALSE)))</f>
        <v/>
      </c>
      <c r="I15" s="18" t="str">
        <f>IF(G15="","",IF(VLOOKUP($A15,Calculations!$A$4:$AZ$99,35,FALSE)=0,"",VLOOKUP($A15,Calculations!$A$4:$AZ$99,35,FALSE)))</f>
        <v/>
      </c>
      <c r="J15" s="18" t="str">
        <f>IF(H15="","",IF(VLOOKUP($A15,Calculations!$A$4:$AZ$99,36,FALSE)=0,"",VLOOKUP($A15,Calculations!$A$4:$AZ$99,36,FALSE)))</f>
        <v/>
      </c>
      <c r="K15" s="18" t="str">
        <f>IF(I15="","",IF(VLOOKUP($A15,Calculations!$A$4:$AZ$99,37,FALSE)=0,"",VLOOKUP($A15,Calculations!$A$4:$AZ$99,37,FALSE)))</f>
        <v/>
      </c>
      <c r="L15" s="18" t="str">
        <f>IF(J15="","",IF(VLOOKUP($A15,Calculations!$A$4:$AZ$99,38,FALSE)=0,"",VLOOKUP($A15,Calculations!$A$4:$AZ$99,38,FALSE)))</f>
        <v/>
      </c>
      <c r="M15" s="18" t="str">
        <f>IF(K15="","",IF(VLOOKUP($A15,Calculations!$A$4:$AZ$99,39,FALSE)=0,"",VLOOKUP($A15,Calculations!$A$4:$AZ$99,39,FALSE)))</f>
        <v/>
      </c>
      <c r="N15" s="18" t="str">
        <f>IF(L15="","",IF(VLOOKUP($A15,Calculations!$A$4:$AZ$99,40,FALSE)=0,"",VLOOKUP($A15,Calculations!$A$4:$AZ$99,40,FALSE)))</f>
        <v/>
      </c>
      <c r="P15" s="124" t="str">
        <f t="shared" si="1"/>
        <v/>
      </c>
      <c r="Q15" s="124" t="str">
        <f t="shared" si="0"/>
        <v/>
      </c>
      <c r="R15" s="18" t="str">
        <f>IF(P15="","",IF(VLOOKUP($A15,Calculations!$A$4:$AZ$99,41,FALSE)=0,"",VLOOKUP($A15,Calculations!$A$4:$AZ$99,41,FALSE)))</f>
        <v/>
      </c>
      <c r="S15" s="18" t="str">
        <f>IF(P15="","",IF(VLOOKUP($A15,Calculations!$A$4:$AZ$99,42,FALSE)=0,"",VLOOKUP($A15,Calculations!$A$4:$AZ$99,42,FALSE)))</f>
        <v/>
      </c>
      <c r="T15" s="18" t="str">
        <f>IF(P15="","",IF(VLOOKUP($A15,Calculations!$A$4:$AZ$99,43,FALSE)=0,"",VLOOKUP($A15,Calculations!$A$4:$AZ$99,43,FALSE)))</f>
        <v/>
      </c>
      <c r="U15" s="18" t="str">
        <f>IF(P15="","",IF(VLOOKUP($A15,Calculations!$A$4:$AZ$99,44,FALSE)=0,"",VLOOKUP($A15,Calculations!$A$4:$AZ$99,44,FALSE)))</f>
        <v/>
      </c>
      <c r="V15" s="18" t="str">
        <f>IF(P15="","",IF(VLOOKUP($A15,Calculations!$A$4:$AZ$99,45,FALSE)=0,"",VLOOKUP($A15,Calculations!$A$4:$AZ$99,45,FALSE)))</f>
        <v/>
      </c>
      <c r="W15" s="18" t="str">
        <f>IF(P15="","",IF(VLOOKUP($A15,Calculations!$A$4:$AZ$99,46,FALSE)=0,"",VLOOKUP($A15,Calculations!$A$4:$AZ$99,46,FALSE)))</f>
        <v/>
      </c>
      <c r="X15" s="18" t="str">
        <f>IF(P15="","",IF(VLOOKUP($A15,Calculations!$A$4:$AZ$99,47,FALSE)=0,"",VLOOKUP($A15,Calculations!$A$4:$AZ$99,47,FALSE)))</f>
        <v/>
      </c>
      <c r="Y15" s="18" t="str">
        <f>IF(P15="","",IF(VLOOKUP($A15,Calculations!$A$4:$AZ$99,48,FALSE)=0,"",VLOOKUP($A15,Calculations!$A$4:$AZ$99,48,FALSE)))</f>
        <v/>
      </c>
      <c r="Z15" s="18" t="str">
        <f>IF(P15="","",IF(VLOOKUP($A15,Calculations!$A$4:$AZ$99,49,FALSE)=0,"",VLOOKUP($A15,Calculations!$A$4:$AZ$99,49,FALSE)))</f>
        <v/>
      </c>
      <c r="AA15" s="18" t="str">
        <f>IF(P15="","",IF(VLOOKUP($A15,Calculations!$A$4:$AZ$99,50,FALSE)=0,"",VLOOKUP($A15,Calculations!$A$4:$AZ$99,50,FALSE)))</f>
        <v/>
      </c>
      <c r="AB15" s="18" t="str">
        <f>IF(P15="","",IF(VLOOKUP($A15,Calculations!$A$4:$AZ$99,51,FALSE)=0,"",VLOOKUP($A15,Calculations!$A$4:$AZ$99,51,FALSE)))</f>
        <v/>
      </c>
      <c r="AC15" s="18" t="str">
        <f>IF(P15="","",IF(VLOOKUP($A15,Calculations!$A$4:$AZ$99,52,FALSE)=0,"",VLOOKUP($A15,Calculations!$A$4:$AZ$99,52,FALSE)))</f>
        <v/>
      </c>
    </row>
    <row r="16" spans="1:29" ht="15" customHeight="1" x14ac:dyDescent="0.25">
      <c r="A16" s="98"/>
      <c r="B16" s="73" t="str">
        <f>IF(A16="","",IF(VLOOKUP($A16,'Test Sample Data'!$A$3:$L$98,2,FALSE)=0,"",VLOOKUP($A16,'Test Sample Data'!$A$3:$L$98,2,FALSE)))</f>
        <v/>
      </c>
      <c r="C16" s="18" t="str">
        <f>IF(A16="","",IF(VLOOKUP($A16,Calculations!$A$4:$AZ$99,29,FALSE)=0,"",VLOOKUP($A16,Calculations!$A$4:$AZ$99,29,FALSE)))</f>
        <v/>
      </c>
      <c r="D16" s="18" t="str">
        <f>IF(B16="","",IF(VLOOKUP($A16,Calculations!$A$4:$AZ$99,30,FALSE)=0,"",VLOOKUP($A16,Calculations!$A$4:$AZ$99,30,FALSE)))</f>
        <v/>
      </c>
      <c r="E16" s="18" t="str">
        <f>IF(C16="","",IF(VLOOKUP($A16,Calculations!$A$4:$AZ$99,31,FALSE)=0,"",VLOOKUP($A16,Calculations!$A$4:$AZ$99,31,FALSE)))</f>
        <v/>
      </c>
      <c r="F16" s="18" t="str">
        <f>IF(D16="","",IF(VLOOKUP($A16,Calculations!$A$4:$AZ$99,32,FALSE)=0,"",VLOOKUP($A16,Calculations!$A$4:$AZ$99,32,FALSE)))</f>
        <v/>
      </c>
      <c r="G16" s="18" t="str">
        <f>IF(E16="","",IF(VLOOKUP($A16,Calculations!$A$4:$AZ$99,33,FALSE)=0,"",VLOOKUP($A16,Calculations!$A$4:$AZ$99,33,FALSE)))</f>
        <v/>
      </c>
      <c r="H16" s="18" t="str">
        <f>IF(F16="","",IF(VLOOKUP($A16,Calculations!$A$4:$AZ$99,34,FALSE)=0,"",VLOOKUP($A16,Calculations!$A$4:$AZ$99,34,FALSE)))</f>
        <v/>
      </c>
      <c r="I16" s="18" t="str">
        <f>IF(G16="","",IF(VLOOKUP($A16,Calculations!$A$4:$AZ$99,35,FALSE)=0,"",VLOOKUP($A16,Calculations!$A$4:$AZ$99,35,FALSE)))</f>
        <v/>
      </c>
      <c r="J16" s="18" t="str">
        <f>IF(H16="","",IF(VLOOKUP($A16,Calculations!$A$4:$AZ$99,36,FALSE)=0,"",VLOOKUP($A16,Calculations!$A$4:$AZ$99,36,FALSE)))</f>
        <v/>
      </c>
      <c r="K16" s="18" t="str">
        <f>IF(I16="","",IF(VLOOKUP($A16,Calculations!$A$4:$AZ$99,37,FALSE)=0,"",VLOOKUP($A16,Calculations!$A$4:$AZ$99,37,FALSE)))</f>
        <v/>
      </c>
      <c r="L16" s="18" t="str">
        <f>IF(J16="","",IF(VLOOKUP($A16,Calculations!$A$4:$AZ$99,38,FALSE)=0,"",VLOOKUP($A16,Calculations!$A$4:$AZ$99,38,FALSE)))</f>
        <v/>
      </c>
      <c r="M16" s="18" t="str">
        <f>IF(K16="","",IF(VLOOKUP($A16,Calculations!$A$4:$AZ$99,39,FALSE)=0,"",VLOOKUP($A16,Calculations!$A$4:$AZ$99,39,FALSE)))</f>
        <v/>
      </c>
      <c r="N16" s="18" t="str">
        <f>IF(L16="","",IF(VLOOKUP($A16,Calculations!$A$4:$AZ$99,40,FALSE)=0,"",VLOOKUP($A16,Calculations!$A$4:$AZ$99,40,FALSE)))</f>
        <v/>
      </c>
      <c r="P16" s="124" t="str">
        <f t="shared" si="1"/>
        <v/>
      </c>
      <c r="Q16" s="124" t="str">
        <f t="shared" si="0"/>
        <v/>
      </c>
      <c r="R16" s="18" t="str">
        <f>IF(P16="","",IF(VLOOKUP($A16,Calculations!$A$4:$AZ$99,41,FALSE)=0,"",VLOOKUP($A16,Calculations!$A$4:$AZ$99,41,FALSE)))</f>
        <v/>
      </c>
      <c r="S16" s="18" t="str">
        <f>IF(P16="","",IF(VLOOKUP($A16,Calculations!$A$4:$AZ$99,42,FALSE)=0,"",VLOOKUP($A16,Calculations!$A$4:$AZ$99,42,FALSE)))</f>
        <v/>
      </c>
      <c r="T16" s="18" t="str">
        <f>IF(P16="","",IF(VLOOKUP($A16,Calculations!$A$4:$AZ$99,43,FALSE)=0,"",VLOOKUP($A16,Calculations!$A$4:$AZ$99,43,FALSE)))</f>
        <v/>
      </c>
      <c r="U16" s="18" t="str">
        <f>IF(P16="","",IF(VLOOKUP($A16,Calculations!$A$4:$AZ$99,44,FALSE)=0,"",VLOOKUP($A16,Calculations!$A$4:$AZ$99,44,FALSE)))</f>
        <v/>
      </c>
      <c r="V16" s="18" t="str">
        <f>IF(P16="","",IF(VLOOKUP($A16,Calculations!$A$4:$AZ$99,45,FALSE)=0,"",VLOOKUP($A16,Calculations!$A$4:$AZ$99,45,FALSE)))</f>
        <v/>
      </c>
      <c r="W16" s="18" t="str">
        <f>IF(P16="","",IF(VLOOKUP($A16,Calculations!$A$4:$AZ$99,46,FALSE)=0,"",VLOOKUP($A16,Calculations!$A$4:$AZ$99,46,FALSE)))</f>
        <v/>
      </c>
      <c r="X16" s="18" t="str">
        <f>IF(P16="","",IF(VLOOKUP($A16,Calculations!$A$4:$AZ$99,47,FALSE)=0,"",VLOOKUP($A16,Calculations!$A$4:$AZ$99,47,FALSE)))</f>
        <v/>
      </c>
      <c r="Y16" s="18" t="str">
        <f>IF(P16="","",IF(VLOOKUP($A16,Calculations!$A$4:$AZ$99,48,FALSE)=0,"",VLOOKUP($A16,Calculations!$A$4:$AZ$99,48,FALSE)))</f>
        <v/>
      </c>
      <c r="Z16" s="18" t="str">
        <f>IF(P16="","",IF(VLOOKUP($A16,Calculations!$A$4:$AZ$99,49,FALSE)=0,"",VLOOKUP($A16,Calculations!$A$4:$AZ$99,49,FALSE)))</f>
        <v/>
      </c>
      <c r="AA16" s="18" t="str">
        <f>IF(P16="","",IF(VLOOKUP($A16,Calculations!$A$4:$AZ$99,50,FALSE)=0,"",VLOOKUP($A16,Calculations!$A$4:$AZ$99,50,FALSE)))</f>
        <v/>
      </c>
      <c r="AB16" s="18" t="str">
        <f>IF(P16="","",IF(VLOOKUP($A16,Calculations!$A$4:$AZ$99,51,FALSE)=0,"",VLOOKUP($A16,Calculations!$A$4:$AZ$99,51,FALSE)))</f>
        <v/>
      </c>
      <c r="AC16" s="18" t="str">
        <f>IF(P16="","",IF(VLOOKUP($A16,Calculations!$A$4:$AZ$99,52,FALSE)=0,"",VLOOKUP($A16,Calculations!$A$4:$AZ$99,52,FALSE)))</f>
        <v/>
      </c>
    </row>
    <row r="17" spans="1:29" ht="15" customHeight="1" x14ac:dyDescent="0.25">
      <c r="A17" s="98"/>
      <c r="B17" s="73" t="str">
        <f>IF(A17="","",IF(VLOOKUP($A17,'Test Sample Data'!$A$3:$L$98,2,FALSE)=0,"",VLOOKUP($A17,'Test Sample Data'!$A$3:$L$98,2,FALSE)))</f>
        <v/>
      </c>
      <c r="C17" s="18" t="str">
        <f>IF(A17="","",IF(VLOOKUP($A17,Calculations!$A$4:$AZ$99,29,FALSE)=0,"",VLOOKUP($A17,Calculations!$A$4:$AZ$99,29,FALSE)))</f>
        <v/>
      </c>
      <c r="D17" s="18" t="str">
        <f>IF(B17="","",IF(VLOOKUP($A17,Calculations!$A$4:$AZ$99,30,FALSE)=0,"",VLOOKUP($A17,Calculations!$A$4:$AZ$99,30,FALSE)))</f>
        <v/>
      </c>
      <c r="E17" s="18" t="str">
        <f>IF(C17="","",IF(VLOOKUP($A17,Calculations!$A$4:$AZ$99,31,FALSE)=0,"",VLOOKUP($A17,Calculations!$A$4:$AZ$99,31,FALSE)))</f>
        <v/>
      </c>
      <c r="F17" s="18" t="str">
        <f>IF(D17="","",IF(VLOOKUP($A17,Calculations!$A$4:$AZ$99,32,FALSE)=0,"",VLOOKUP($A17,Calculations!$A$4:$AZ$99,32,FALSE)))</f>
        <v/>
      </c>
      <c r="G17" s="18" t="str">
        <f>IF(E17="","",IF(VLOOKUP($A17,Calculations!$A$4:$AZ$99,33,FALSE)=0,"",VLOOKUP($A17,Calculations!$A$4:$AZ$99,33,FALSE)))</f>
        <v/>
      </c>
      <c r="H17" s="18" t="str">
        <f>IF(F17="","",IF(VLOOKUP($A17,Calculations!$A$4:$AZ$99,34,FALSE)=0,"",VLOOKUP($A17,Calculations!$A$4:$AZ$99,34,FALSE)))</f>
        <v/>
      </c>
      <c r="I17" s="18" t="str">
        <f>IF(G17="","",IF(VLOOKUP($A17,Calculations!$A$4:$AZ$99,35,FALSE)=0,"",VLOOKUP($A17,Calculations!$A$4:$AZ$99,35,FALSE)))</f>
        <v/>
      </c>
      <c r="J17" s="18" t="str">
        <f>IF(H17="","",IF(VLOOKUP($A17,Calculations!$A$4:$AZ$99,36,FALSE)=0,"",VLOOKUP($A17,Calculations!$A$4:$AZ$99,36,FALSE)))</f>
        <v/>
      </c>
      <c r="K17" s="18" t="str">
        <f>IF(I17="","",IF(VLOOKUP($A17,Calculations!$A$4:$AZ$99,37,FALSE)=0,"",VLOOKUP($A17,Calculations!$A$4:$AZ$99,37,FALSE)))</f>
        <v/>
      </c>
      <c r="L17" s="18" t="str">
        <f>IF(J17="","",IF(VLOOKUP($A17,Calculations!$A$4:$AZ$99,38,FALSE)=0,"",VLOOKUP($A17,Calculations!$A$4:$AZ$99,38,FALSE)))</f>
        <v/>
      </c>
      <c r="M17" s="18" t="str">
        <f>IF(K17="","",IF(VLOOKUP($A17,Calculations!$A$4:$AZ$99,39,FALSE)=0,"",VLOOKUP($A17,Calculations!$A$4:$AZ$99,39,FALSE)))</f>
        <v/>
      </c>
      <c r="N17" s="18" t="str">
        <f>IF(L17="","",IF(VLOOKUP($A17,Calculations!$A$4:$AZ$99,40,FALSE)=0,"",VLOOKUP($A17,Calculations!$A$4:$AZ$99,40,FALSE)))</f>
        <v/>
      </c>
      <c r="P17" s="124" t="str">
        <f t="shared" si="1"/>
        <v/>
      </c>
      <c r="Q17" s="124" t="str">
        <f t="shared" si="0"/>
        <v/>
      </c>
      <c r="R17" s="18" t="str">
        <f>IF(P17="","",IF(VLOOKUP($A17,Calculations!$A$4:$AZ$99,41,FALSE)=0,"",VLOOKUP($A17,Calculations!$A$4:$AZ$99,41,FALSE)))</f>
        <v/>
      </c>
      <c r="S17" s="18" t="str">
        <f>IF(P17="","",IF(VLOOKUP($A17,Calculations!$A$4:$AZ$99,42,FALSE)=0,"",VLOOKUP($A17,Calculations!$A$4:$AZ$99,42,FALSE)))</f>
        <v/>
      </c>
      <c r="T17" s="18" t="str">
        <f>IF(P17="","",IF(VLOOKUP($A17,Calculations!$A$4:$AZ$99,43,FALSE)=0,"",VLOOKUP($A17,Calculations!$A$4:$AZ$99,43,FALSE)))</f>
        <v/>
      </c>
      <c r="U17" s="18" t="str">
        <f>IF(P17="","",IF(VLOOKUP($A17,Calculations!$A$4:$AZ$99,44,FALSE)=0,"",VLOOKUP($A17,Calculations!$A$4:$AZ$99,44,FALSE)))</f>
        <v/>
      </c>
      <c r="V17" s="18" t="str">
        <f>IF(P17="","",IF(VLOOKUP($A17,Calculations!$A$4:$AZ$99,45,FALSE)=0,"",VLOOKUP($A17,Calculations!$A$4:$AZ$99,45,FALSE)))</f>
        <v/>
      </c>
      <c r="W17" s="18" t="str">
        <f>IF(P17="","",IF(VLOOKUP($A17,Calculations!$A$4:$AZ$99,46,FALSE)=0,"",VLOOKUP($A17,Calculations!$A$4:$AZ$99,46,FALSE)))</f>
        <v/>
      </c>
      <c r="X17" s="18" t="str">
        <f>IF(P17="","",IF(VLOOKUP($A17,Calculations!$A$4:$AZ$99,47,FALSE)=0,"",VLOOKUP($A17,Calculations!$A$4:$AZ$99,47,FALSE)))</f>
        <v/>
      </c>
      <c r="Y17" s="18" t="str">
        <f>IF(P17="","",IF(VLOOKUP($A17,Calculations!$A$4:$AZ$99,48,FALSE)=0,"",VLOOKUP($A17,Calculations!$A$4:$AZ$99,48,FALSE)))</f>
        <v/>
      </c>
      <c r="Z17" s="18" t="str">
        <f>IF(P17="","",IF(VLOOKUP($A17,Calculations!$A$4:$AZ$99,49,FALSE)=0,"",VLOOKUP($A17,Calculations!$A$4:$AZ$99,49,FALSE)))</f>
        <v/>
      </c>
      <c r="AA17" s="18" t="str">
        <f>IF(P17="","",IF(VLOOKUP($A17,Calculations!$A$4:$AZ$99,50,FALSE)=0,"",VLOOKUP($A17,Calculations!$A$4:$AZ$99,50,FALSE)))</f>
        <v/>
      </c>
      <c r="AB17" s="18" t="str">
        <f>IF(P17="","",IF(VLOOKUP($A17,Calculations!$A$4:$AZ$99,51,FALSE)=0,"",VLOOKUP($A17,Calculations!$A$4:$AZ$99,51,FALSE)))</f>
        <v/>
      </c>
      <c r="AC17" s="18" t="str">
        <f>IF(P17="","",IF(VLOOKUP($A17,Calculations!$A$4:$AZ$99,52,FALSE)=0,"",VLOOKUP($A17,Calculations!$A$4:$AZ$99,52,FALSE)))</f>
        <v/>
      </c>
    </row>
    <row r="18" spans="1:29" ht="15" customHeight="1" x14ac:dyDescent="0.25">
      <c r="A18" s="98"/>
      <c r="B18" s="73" t="str">
        <f>IF(A18="","",IF(VLOOKUP($A18,'Test Sample Data'!$A$3:$L$98,2,FALSE)=0,"",VLOOKUP($A18,'Test Sample Data'!$A$3:$L$98,2,FALSE)))</f>
        <v/>
      </c>
      <c r="C18" s="18" t="str">
        <f>IF(A18="","",IF(VLOOKUP($A18,Calculations!$A$4:$AZ$99,29,FALSE)=0,"",VLOOKUP($A18,Calculations!$A$4:$AZ$99,29,FALSE)))</f>
        <v/>
      </c>
      <c r="D18" s="18" t="str">
        <f>IF(B18="","",IF(VLOOKUP($A18,Calculations!$A$4:$AZ$99,30,FALSE)=0,"",VLOOKUP($A18,Calculations!$A$4:$AZ$99,30,FALSE)))</f>
        <v/>
      </c>
      <c r="E18" s="18" t="str">
        <f>IF(C18="","",IF(VLOOKUP($A18,Calculations!$A$4:$AZ$99,31,FALSE)=0,"",VLOOKUP($A18,Calculations!$A$4:$AZ$99,31,FALSE)))</f>
        <v/>
      </c>
      <c r="F18" s="18" t="str">
        <f>IF(D18="","",IF(VLOOKUP($A18,Calculations!$A$4:$AZ$99,32,FALSE)=0,"",VLOOKUP($A18,Calculations!$A$4:$AZ$99,32,FALSE)))</f>
        <v/>
      </c>
      <c r="G18" s="18" t="str">
        <f>IF(E18="","",IF(VLOOKUP($A18,Calculations!$A$4:$AZ$99,33,FALSE)=0,"",VLOOKUP($A18,Calculations!$A$4:$AZ$99,33,FALSE)))</f>
        <v/>
      </c>
      <c r="H18" s="18" t="str">
        <f>IF(F18="","",IF(VLOOKUP($A18,Calculations!$A$4:$AZ$99,34,FALSE)=0,"",VLOOKUP($A18,Calculations!$A$4:$AZ$99,34,FALSE)))</f>
        <v/>
      </c>
      <c r="I18" s="18" t="str">
        <f>IF(G18="","",IF(VLOOKUP($A18,Calculations!$A$4:$AZ$99,35,FALSE)=0,"",VLOOKUP($A18,Calculations!$A$4:$AZ$99,35,FALSE)))</f>
        <v/>
      </c>
      <c r="J18" s="18" t="str">
        <f>IF(H18="","",IF(VLOOKUP($A18,Calculations!$A$4:$AZ$99,36,FALSE)=0,"",VLOOKUP($A18,Calculations!$A$4:$AZ$99,36,FALSE)))</f>
        <v/>
      </c>
      <c r="K18" s="18" t="str">
        <f>IF(I18="","",IF(VLOOKUP($A18,Calculations!$A$4:$AZ$99,37,FALSE)=0,"",VLOOKUP($A18,Calculations!$A$4:$AZ$99,37,FALSE)))</f>
        <v/>
      </c>
      <c r="L18" s="18" t="str">
        <f>IF(J18="","",IF(VLOOKUP($A18,Calculations!$A$4:$AZ$99,38,FALSE)=0,"",VLOOKUP($A18,Calculations!$A$4:$AZ$99,38,FALSE)))</f>
        <v/>
      </c>
      <c r="M18" s="18" t="str">
        <f>IF(K18="","",IF(VLOOKUP($A18,Calculations!$A$4:$AZ$99,39,FALSE)=0,"",VLOOKUP($A18,Calculations!$A$4:$AZ$99,39,FALSE)))</f>
        <v/>
      </c>
      <c r="N18" s="18" t="str">
        <f>IF(L18="","",IF(VLOOKUP($A18,Calculations!$A$4:$AZ$99,40,FALSE)=0,"",VLOOKUP($A18,Calculations!$A$4:$AZ$99,40,FALSE)))</f>
        <v/>
      </c>
      <c r="P18" s="124" t="str">
        <f t="shared" si="1"/>
        <v/>
      </c>
      <c r="Q18" s="124" t="str">
        <f t="shared" si="0"/>
        <v/>
      </c>
      <c r="R18" s="18" t="str">
        <f>IF(P18="","",IF(VLOOKUP($A18,Calculations!$A$4:$AZ$99,41,FALSE)=0,"",VLOOKUP($A18,Calculations!$A$4:$AZ$99,41,FALSE)))</f>
        <v/>
      </c>
      <c r="S18" s="18" t="str">
        <f>IF(P18="","",IF(VLOOKUP($A18,Calculations!$A$4:$AZ$99,42,FALSE)=0,"",VLOOKUP($A18,Calculations!$A$4:$AZ$99,42,FALSE)))</f>
        <v/>
      </c>
      <c r="T18" s="18" t="str">
        <f>IF(P18="","",IF(VLOOKUP($A18,Calculations!$A$4:$AZ$99,43,FALSE)=0,"",VLOOKUP($A18,Calculations!$A$4:$AZ$99,43,FALSE)))</f>
        <v/>
      </c>
      <c r="U18" s="18" t="str">
        <f>IF(P18="","",IF(VLOOKUP($A18,Calculations!$A$4:$AZ$99,44,FALSE)=0,"",VLOOKUP($A18,Calculations!$A$4:$AZ$99,44,FALSE)))</f>
        <v/>
      </c>
      <c r="V18" s="18" t="str">
        <f>IF(P18="","",IF(VLOOKUP($A18,Calculations!$A$4:$AZ$99,45,FALSE)=0,"",VLOOKUP($A18,Calculations!$A$4:$AZ$99,45,FALSE)))</f>
        <v/>
      </c>
      <c r="W18" s="18" t="str">
        <f>IF(P18="","",IF(VLOOKUP($A18,Calculations!$A$4:$AZ$99,46,FALSE)=0,"",VLOOKUP($A18,Calculations!$A$4:$AZ$99,46,FALSE)))</f>
        <v/>
      </c>
      <c r="X18" s="18" t="str">
        <f>IF(P18="","",IF(VLOOKUP($A18,Calculations!$A$4:$AZ$99,47,FALSE)=0,"",VLOOKUP($A18,Calculations!$A$4:$AZ$99,47,FALSE)))</f>
        <v/>
      </c>
      <c r="Y18" s="18" t="str">
        <f>IF(P18="","",IF(VLOOKUP($A18,Calculations!$A$4:$AZ$99,48,FALSE)=0,"",VLOOKUP($A18,Calculations!$A$4:$AZ$99,48,FALSE)))</f>
        <v/>
      </c>
      <c r="Z18" s="18" t="str">
        <f>IF(P18="","",IF(VLOOKUP($A18,Calculations!$A$4:$AZ$99,49,FALSE)=0,"",VLOOKUP($A18,Calculations!$A$4:$AZ$99,49,FALSE)))</f>
        <v/>
      </c>
      <c r="AA18" s="18" t="str">
        <f>IF(P18="","",IF(VLOOKUP($A18,Calculations!$A$4:$AZ$99,50,FALSE)=0,"",VLOOKUP($A18,Calculations!$A$4:$AZ$99,50,FALSE)))</f>
        <v/>
      </c>
      <c r="AB18" s="18" t="str">
        <f>IF(P18="","",IF(VLOOKUP($A18,Calculations!$A$4:$AZ$99,51,FALSE)=0,"",VLOOKUP($A18,Calculations!$A$4:$AZ$99,51,FALSE)))</f>
        <v/>
      </c>
      <c r="AC18" s="18" t="str">
        <f>IF(P18="","",IF(VLOOKUP($A18,Calculations!$A$4:$AZ$99,52,FALSE)=0,"",VLOOKUP($A18,Calculations!$A$4:$AZ$99,52,FALSE)))</f>
        <v/>
      </c>
    </row>
    <row r="19" spans="1:29" ht="15" customHeight="1" x14ac:dyDescent="0.25">
      <c r="A19" s="98"/>
      <c r="B19" s="73" t="str">
        <f>IF(A19="","",IF(VLOOKUP($A19,'Test Sample Data'!$A$3:$L$98,2,FALSE)=0,"",VLOOKUP($A19,'Test Sample Data'!$A$3:$L$98,2,FALSE)))</f>
        <v/>
      </c>
      <c r="C19" s="18" t="str">
        <f>IF(A19="","",IF(VLOOKUP($A19,Calculations!$A$4:$AZ$99,29,FALSE)=0,"",VLOOKUP($A19,Calculations!$A$4:$AZ$99,29,FALSE)))</f>
        <v/>
      </c>
      <c r="D19" s="18" t="str">
        <f>IF(B19="","",IF(VLOOKUP($A19,Calculations!$A$4:$AZ$99,30,FALSE)=0,"",VLOOKUP($A19,Calculations!$A$4:$AZ$99,30,FALSE)))</f>
        <v/>
      </c>
      <c r="E19" s="18" t="str">
        <f>IF(C19="","",IF(VLOOKUP($A19,Calculations!$A$4:$AZ$99,31,FALSE)=0,"",VLOOKUP($A19,Calculations!$A$4:$AZ$99,31,FALSE)))</f>
        <v/>
      </c>
      <c r="F19" s="18" t="str">
        <f>IF(D19="","",IF(VLOOKUP($A19,Calculations!$A$4:$AZ$99,32,FALSE)=0,"",VLOOKUP($A19,Calculations!$A$4:$AZ$99,32,FALSE)))</f>
        <v/>
      </c>
      <c r="G19" s="18" t="str">
        <f>IF(E19="","",IF(VLOOKUP($A19,Calculations!$A$4:$AZ$99,33,FALSE)=0,"",VLOOKUP($A19,Calculations!$A$4:$AZ$99,33,FALSE)))</f>
        <v/>
      </c>
      <c r="H19" s="18" t="str">
        <f>IF(F19="","",IF(VLOOKUP($A19,Calculations!$A$4:$AZ$99,34,FALSE)=0,"",VLOOKUP($A19,Calculations!$A$4:$AZ$99,34,FALSE)))</f>
        <v/>
      </c>
      <c r="I19" s="18" t="str">
        <f>IF(G19="","",IF(VLOOKUP($A19,Calculations!$A$4:$AZ$99,35,FALSE)=0,"",VLOOKUP($A19,Calculations!$A$4:$AZ$99,35,FALSE)))</f>
        <v/>
      </c>
      <c r="J19" s="18" t="str">
        <f>IF(H19="","",IF(VLOOKUP($A19,Calculations!$A$4:$AZ$99,36,FALSE)=0,"",VLOOKUP($A19,Calculations!$A$4:$AZ$99,36,FALSE)))</f>
        <v/>
      </c>
      <c r="K19" s="18" t="str">
        <f>IF(I19="","",IF(VLOOKUP($A19,Calculations!$A$4:$AZ$99,37,FALSE)=0,"",VLOOKUP($A19,Calculations!$A$4:$AZ$99,37,FALSE)))</f>
        <v/>
      </c>
      <c r="L19" s="18" t="str">
        <f>IF(J19="","",IF(VLOOKUP($A19,Calculations!$A$4:$AZ$99,38,FALSE)=0,"",VLOOKUP($A19,Calculations!$A$4:$AZ$99,38,FALSE)))</f>
        <v/>
      </c>
      <c r="M19" s="18" t="str">
        <f>IF(K19="","",IF(VLOOKUP($A19,Calculations!$A$4:$AZ$99,39,FALSE)=0,"",VLOOKUP($A19,Calculations!$A$4:$AZ$99,39,FALSE)))</f>
        <v/>
      </c>
      <c r="N19" s="18" t="str">
        <f>IF(L19="","",IF(VLOOKUP($A19,Calculations!$A$4:$AZ$99,40,FALSE)=0,"",VLOOKUP($A19,Calculations!$A$4:$AZ$99,40,FALSE)))</f>
        <v/>
      </c>
      <c r="P19" s="124" t="str">
        <f t="shared" si="1"/>
        <v/>
      </c>
      <c r="Q19" s="124" t="str">
        <f t="shared" si="0"/>
        <v/>
      </c>
      <c r="R19" s="18" t="str">
        <f>IF(P19="","",IF(VLOOKUP($A19,Calculations!$A$4:$AZ$99,41,FALSE)=0,"",VLOOKUP($A19,Calculations!$A$4:$AZ$99,41,FALSE)))</f>
        <v/>
      </c>
      <c r="S19" s="18" t="str">
        <f>IF(P19="","",IF(VLOOKUP($A19,Calculations!$A$4:$AZ$99,42,FALSE)=0,"",VLOOKUP($A19,Calculations!$A$4:$AZ$99,42,FALSE)))</f>
        <v/>
      </c>
      <c r="T19" s="18" t="str">
        <f>IF(P19="","",IF(VLOOKUP($A19,Calculations!$A$4:$AZ$99,43,FALSE)=0,"",VLOOKUP($A19,Calculations!$A$4:$AZ$99,43,FALSE)))</f>
        <v/>
      </c>
      <c r="U19" s="18" t="str">
        <f>IF(P19="","",IF(VLOOKUP($A19,Calculations!$A$4:$AZ$99,44,FALSE)=0,"",VLOOKUP($A19,Calculations!$A$4:$AZ$99,44,FALSE)))</f>
        <v/>
      </c>
      <c r="V19" s="18" t="str">
        <f>IF(P19="","",IF(VLOOKUP($A19,Calculations!$A$4:$AZ$99,45,FALSE)=0,"",VLOOKUP($A19,Calculations!$A$4:$AZ$99,45,FALSE)))</f>
        <v/>
      </c>
      <c r="W19" s="18" t="str">
        <f>IF(P19="","",IF(VLOOKUP($A19,Calculations!$A$4:$AZ$99,46,FALSE)=0,"",VLOOKUP($A19,Calculations!$A$4:$AZ$99,46,FALSE)))</f>
        <v/>
      </c>
      <c r="X19" s="18" t="str">
        <f>IF(P19="","",IF(VLOOKUP($A19,Calculations!$A$4:$AZ$99,47,FALSE)=0,"",VLOOKUP($A19,Calculations!$A$4:$AZ$99,47,FALSE)))</f>
        <v/>
      </c>
      <c r="Y19" s="18" t="str">
        <f>IF(P19="","",IF(VLOOKUP($A19,Calculations!$A$4:$AZ$99,48,FALSE)=0,"",VLOOKUP($A19,Calculations!$A$4:$AZ$99,48,FALSE)))</f>
        <v/>
      </c>
      <c r="Z19" s="18" t="str">
        <f>IF(P19="","",IF(VLOOKUP($A19,Calculations!$A$4:$AZ$99,49,FALSE)=0,"",VLOOKUP($A19,Calculations!$A$4:$AZ$99,49,FALSE)))</f>
        <v/>
      </c>
      <c r="AA19" s="18" t="str">
        <f>IF(P19="","",IF(VLOOKUP($A19,Calculations!$A$4:$AZ$99,50,FALSE)=0,"",VLOOKUP($A19,Calculations!$A$4:$AZ$99,50,FALSE)))</f>
        <v/>
      </c>
      <c r="AB19" s="18" t="str">
        <f>IF(P19="","",IF(VLOOKUP($A19,Calculations!$A$4:$AZ$99,51,FALSE)=0,"",VLOOKUP($A19,Calculations!$A$4:$AZ$99,51,FALSE)))</f>
        <v/>
      </c>
      <c r="AC19" s="18" t="str">
        <f>IF(P19="","",IF(VLOOKUP($A19,Calculations!$A$4:$AZ$99,52,FALSE)=0,"",VLOOKUP($A19,Calculations!$A$4:$AZ$99,52,FALSE)))</f>
        <v/>
      </c>
    </row>
    <row r="20" spans="1:29" ht="15" customHeight="1" x14ac:dyDescent="0.25">
      <c r="A20" s="98"/>
      <c r="B20" s="73" t="str">
        <f>IF(A20="","",IF(VLOOKUP($A20,'Test Sample Data'!$A$3:$L$98,2,FALSE)=0,"",VLOOKUP($A20,'Test Sample Data'!$A$3:$L$98,2,FALSE)))</f>
        <v/>
      </c>
      <c r="C20" s="18" t="str">
        <f>IF(A20="","",IF(VLOOKUP($A20,Calculations!$A$4:$AZ$99,29,FALSE)=0,"",VLOOKUP($A20,Calculations!$A$4:$AZ$99,29,FALSE)))</f>
        <v/>
      </c>
      <c r="D20" s="18" t="str">
        <f>IF(B20="","",IF(VLOOKUP($A20,Calculations!$A$4:$AZ$99,30,FALSE)=0,"",VLOOKUP($A20,Calculations!$A$4:$AZ$99,30,FALSE)))</f>
        <v/>
      </c>
      <c r="E20" s="18" t="str">
        <f>IF(C20="","",IF(VLOOKUP($A20,Calculations!$A$4:$AZ$99,31,FALSE)=0,"",VLOOKUP($A20,Calculations!$A$4:$AZ$99,31,FALSE)))</f>
        <v/>
      </c>
      <c r="F20" s="18" t="str">
        <f>IF(D20="","",IF(VLOOKUP($A20,Calculations!$A$4:$AZ$99,32,FALSE)=0,"",VLOOKUP($A20,Calculations!$A$4:$AZ$99,32,FALSE)))</f>
        <v/>
      </c>
      <c r="G20" s="18" t="str">
        <f>IF(E20="","",IF(VLOOKUP($A20,Calculations!$A$4:$AZ$99,33,FALSE)=0,"",VLOOKUP($A20,Calculations!$A$4:$AZ$99,33,FALSE)))</f>
        <v/>
      </c>
      <c r="H20" s="18" t="str">
        <f>IF(F20="","",IF(VLOOKUP($A20,Calculations!$A$4:$AZ$99,34,FALSE)=0,"",VLOOKUP($A20,Calculations!$A$4:$AZ$99,34,FALSE)))</f>
        <v/>
      </c>
      <c r="I20" s="18" t="str">
        <f>IF(G20="","",IF(VLOOKUP($A20,Calculations!$A$4:$AZ$99,35,FALSE)=0,"",VLOOKUP($A20,Calculations!$A$4:$AZ$99,35,FALSE)))</f>
        <v/>
      </c>
      <c r="J20" s="18" t="str">
        <f>IF(H20="","",IF(VLOOKUP($A20,Calculations!$A$4:$AZ$99,36,FALSE)=0,"",VLOOKUP($A20,Calculations!$A$4:$AZ$99,36,FALSE)))</f>
        <v/>
      </c>
      <c r="K20" s="18" t="str">
        <f>IF(I20="","",IF(VLOOKUP($A20,Calculations!$A$4:$AZ$99,37,FALSE)=0,"",VLOOKUP($A20,Calculations!$A$4:$AZ$99,37,FALSE)))</f>
        <v/>
      </c>
      <c r="L20" s="18" t="str">
        <f>IF(J20="","",IF(VLOOKUP($A20,Calculations!$A$4:$AZ$99,38,FALSE)=0,"",VLOOKUP($A20,Calculations!$A$4:$AZ$99,38,FALSE)))</f>
        <v/>
      </c>
      <c r="M20" s="18" t="str">
        <f>IF(K20="","",IF(VLOOKUP($A20,Calculations!$A$4:$AZ$99,39,FALSE)=0,"",VLOOKUP($A20,Calculations!$A$4:$AZ$99,39,FALSE)))</f>
        <v/>
      </c>
      <c r="N20" s="18" t="str">
        <f>IF(L20="","",IF(VLOOKUP($A20,Calculations!$A$4:$AZ$99,40,FALSE)=0,"",VLOOKUP($A20,Calculations!$A$4:$AZ$99,40,FALSE)))</f>
        <v/>
      </c>
      <c r="P20" s="124" t="str">
        <f t="shared" si="1"/>
        <v/>
      </c>
      <c r="Q20" s="124" t="str">
        <f t="shared" si="0"/>
        <v/>
      </c>
      <c r="R20" s="18" t="str">
        <f>IF(P20="","",IF(VLOOKUP($A20,Calculations!$A$4:$AZ$99,41,FALSE)=0,"",VLOOKUP($A20,Calculations!$A$4:$AZ$99,41,FALSE)))</f>
        <v/>
      </c>
      <c r="S20" s="18" t="str">
        <f>IF(P20="","",IF(VLOOKUP($A20,Calculations!$A$4:$AZ$99,42,FALSE)=0,"",VLOOKUP($A20,Calculations!$A$4:$AZ$99,42,FALSE)))</f>
        <v/>
      </c>
      <c r="T20" s="18" t="str">
        <f>IF(P20="","",IF(VLOOKUP($A20,Calculations!$A$4:$AZ$99,43,FALSE)=0,"",VLOOKUP($A20,Calculations!$A$4:$AZ$99,43,FALSE)))</f>
        <v/>
      </c>
      <c r="U20" s="18" t="str">
        <f>IF(P20="","",IF(VLOOKUP($A20,Calculations!$A$4:$AZ$99,44,FALSE)=0,"",VLOOKUP($A20,Calculations!$A$4:$AZ$99,44,FALSE)))</f>
        <v/>
      </c>
      <c r="V20" s="18" t="str">
        <f>IF(P20="","",IF(VLOOKUP($A20,Calculations!$A$4:$AZ$99,45,FALSE)=0,"",VLOOKUP($A20,Calculations!$A$4:$AZ$99,45,FALSE)))</f>
        <v/>
      </c>
      <c r="W20" s="18" t="str">
        <f>IF(P20="","",IF(VLOOKUP($A20,Calculations!$A$4:$AZ$99,46,FALSE)=0,"",VLOOKUP($A20,Calculations!$A$4:$AZ$99,46,FALSE)))</f>
        <v/>
      </c>
      <c r="X20" s="18" t="str">
        <f>IF(P20="","",IF(VLOOKUP($A20,Calculations!$A$4:$AZ$99,47,FALSE)=0,"",VLOOKUP($A20,Calculations!$A$4:$AZ$99,47,FALSE)))</f>
        <v/>
      </c>
      <c r="Y20" s="18" t="str">
        <f>IF(P20="","",IF(VLOOKUP($A20,Calculations!$A$4:$AZ$99,48,FALSE)=0,"",VLOOKUP($A20,Calculations!$A$4:$AZ$99,48,FALSE)))</f>
        <v/>
      </c>
      <c r="Z20" s="18" t="str">
        <f>IF(P20="","",IF(VLOOKUP($A20,Calculations!$A$4:$AZ$99,49,FALSE)=0,"",VLOOKUP($A20,Calculations!$A$4:$AZ$99,49,FALSE)))</f>
        <v/>
      </c>
      <c r="AA20" s="18" t="str">
        <f>IF(P20="","",IF(VLOOKUP($A20,Calculations!$A$4:$AZ$99,50,FALSE)=0,"",VLOOKUP($A20,Calculations!$A$4:$AZ$99,50,FALSE)))</f>
        <v/>
      </c>
      <c r="AB20" s="18" t="str">
        <f>IF(P20="","",IF(VLOOKUP($A20,Calculations!$A$4:$AZ$99,51,FALSE)=0,"",VLOOKUP($A20,Calculations!$A$4:$AZ$99,51,FALSE)))</f>
        <v/>
      </c>
      <c r="AC20" s="18" t="str">
        <f>IF(P20="","",IF(VLOOKUP($A20,Calculations!$A$4:$AZ$99,52,FALSE)=0,"",VLOOKUP($A20,Calculations!$A$4:$AZ$99,52,FALSE)))</f>
        <v/>
      </c>
    </row>
    <row r="21" spans="1:29" ht="15" customHeight="1" x14ac:dyDescent="0.25">
      <c r="A21" s="98"/>
      <c r="B21" s="73" t="str">
        <f>IF(A21="","",IF(VLOOKUP($A21,'Test Sample Data'!$A$3:$L$98,2,FALSE)=0,"",VLOOKUP($A21,'Test Sample Data'!$A$3:$L$98,2,FALSE)))</f>
        <v/>
      </c>
      <c r="C21" s="18" t="str">
        <f>IF(A21="","",IF(VLOOKUP($A21,Calculations!$A$4:$AZ$99,29,FALSE)=0,"",VLOOKUP($A21,Calculations!$A$4:$AZ$99,29,FALSE)))</f>
        <v/>
      </c>
      <c r="D21" s="18" t="str">
        <f>IF(B21="","",IF(VLOOKUP($A21,Calculations!$A$4:$AZ$99,30,FALSE)=0,"",VLOOKUP($A21,Calculations!$A$4:$AZ$99,30,FALSE)))</f>
        <v/>
      </c>
      <c r="E21" s="18" t="str">
        <f>IF(C21="","",IF(VLOOKUP($A21,Calculations!$A$4:$AZ$99,31,FALSE)=0,"",VLOOKUP($A21,Calculations!$A$4:$AZ$99,31,FALSE)))</f>
        <v/>
      </c>
      <c r="F21" s="18" t="str">
        <f>IF(D21="","",IF(VLOOKUP($A21,Calculations!$A$4:$AZ$99,32,FALSE)=0,"",VLOOKUP($A21,Calculations!$A$4:$AZ$99,32,FALSE)))</f>
        <v/>
      </c>
      <c r="G21" s="18" t="str">
        <f>IF(E21="","",IF(VLOOKUP($A21,Calculations!$A$4:$AZ$99,33,FALSE)=0,"",VLOOKUP($A21,Calculations!$A$4:$AZ$99,33,FALSE)))</f>
        <v/>
      </c>
      <c r="H21" s="18" t="str">
        <f>IF(F21="","",IF(VLOOKUP($A21,Calculations!$A$4:$AZ$99,34,FALSE)=0,"",VLOOKUP($A21,Calculations!$A$4:$AZ$99,34,FALSE)))</f>
        <v/>
      </c>
      <c r="I21" s="18" t="str">
        <f>IF(G21="","",IF(VLOOKUP($A21,Calculations!$A$4:$AZ$99,35,FALSE)=0,"",VLOOKUP($A21,Calculations!$A$4:$AZ$99,35,FALSE)))</f>
        <v/>
      </c>
      <c r="J21" s="18" t="str">
        <f>IF(H21="","",IF(VLOOKUP($A21,Calculations!$A$4:$AZ$99,36,FALSE)=0,"",VLOOKUP($A21,Calculations!$A$4:$AZ$99,36,FALSE)))</f>
        <v/>
      </c>
      <c r="K21" s="18" t="str">
        <f>IF(I21="","",IF(VLOOKUP($A21,Calculations!$A$4:$AZ$99,37,FALSE)=0,"",VLOOKUP($A21,Calculations!$A$4:$AZ$99,37,FALSE)))</f>
        <v/>
      </c>
      <c r="L21" s="18" t="str">
        <f>IF(J21="","",IF(VLOOKUP($A21,Calculations!$A$4:$AZ$99,38,FALSE)=0,"",VLOOKUP($A21,Calculations!$A$4:$AZ$99,38,FALSE)))</f>
        <v/>
      </c>
      <c r="M21" s="18" t="str">
        <f>IF(K21="","",IF(VLOOKUP($A21,Calculations!$A$4:$AZ$99,39,FALSE)=0,"",VLOOKUP($A21,Calculations!$A$4:$AZ$99,39,FALSE)))</f>
        <v/>
      </c>
      <c r="N21" s="18" t="str">
        <f>IF(L21="","",IF(VLOOKUP($A21,Calculations!$A$4:$AZ$99,40,FALSE)=0,"",VLOOKUP($A21,Calculations!$A$4:$AZ$99,40,FALSE)))</f>
        <v/>
      </c>
      <c r="P21" s="124" t="str">
        <f t="shared" si="1"/>
        <v/>
      </c>
      <c r="Q21" s="124" t="str">
        <f t="shared" si="0"/>
        <v/>
      </c>
      <c r="R21" s="18" t="str">
        <f>IF(P21="","",IF(VLOOKUP($A21,Calculations!$A$4:$AZ$99,41,FALSE)=0,"",VLOOKUP($A21,Calculations!$A$4:$AZ$99,41,FALSE)))</f>
        <v/>
      </c>
      <c r="S21" s="18" t="str">
        <f>IF(P21="","",IF(VLOOKUP($A21,Calculations!$A$4:$AZ$99,42,FALSE)=0,"",VLOOKUP($A21,Calculations!$A$4:$AZ$99,42,FALSE)))</f>
        <v/>
      </c>
      <c r="T21" s="18" t="str">
        <f>IF(P21="","",IF(VLOOKUP($A21,Calculations!$A$4:$AZ$99,43,FALSE)=0,"",VLOOKUP($A21,Calculations!$A$4:$AZ$99,43,FALSE)))</f>
        <v/>
      </c>
      <c r="U21" s="18" t="str">
        <f>IF(P21="","",IF(VLOOKUP($A21,Calculations!$A$4:$AZ$99,44,FALSE)=0,"",VLOOKUP($A21,Calculations!$A$4:$AZ$99,44,FALSE)))</f>
        <v/>
      </c>
      <c r="V21" s="18" t="str">
        <f>IF(P21="","",IF(VLOOKUP($A21,Calculations!$A$4:$AZ$99,45,FALSE)=0,"",VLOOKUP($A21,Calculations!$A$4:$AZ$99,45,FALSE)))</f>
        <v/>
      </c>
      <c r="W21" s="18" t="str">
        <f>IF(P21="","",IF(VLOOKUP($A21,Calculations!$A$4:$AZ$99,46,FALSE)=0,"",VLOOKUP($A21,Calculations!$A$4:$AZ$99,46,FALSE)))</f>
        <v/>
      </c>
      <c r="X21" s="18" t="str">
        <f>IF(P21="","",IF(VLOOKUP($A21,Calculations!$A$4:$AZ$99,47,FALSE)=0,"",VLOOKUP($A21,Calculations!$A$4:$AZ$99,47,FALSE)))</f>
        <v/>
      </c>
      <c r="Y21" s="18" t="str">
        <f>IF(P21="","",IF(VLOOKUP($A21,Calculations!$A$4:$AZ$99,48,FALSE)=0,"",VLOOKUP($A21,Calculations!$A$4:$AZ$99,48,FALSE)))</f>
        <v/>
      </c>
      <c r="Z21" s="18" t="str">
        <f>IF(P21="","",IF(VLOOKUP($A21,Calculations!$A$4:$AZ$99,49,FALSE)=0,"",VLOOKUP($A21,Calculations!$A$4:$AZ$99,49,FALSE)))</f>
        <v/>
      </c>
      <c r="AA21" s="18" t="str">
        <f>IF(P21="","",IF(VLOOKUP($A21,Calculations!$A$4:$AZ$99,50,FALSE)=0,"",VLOOKUP($A21,Calculations!$A$4:$AZ$99,50,FALSE)))</f>
        <v/>
      </c>
      <c r="AB21" s="18" t="str">
        <f>IF(P21="","",IF(VLOOKUP($A21,Calculations!$A$4:$AZ$99,51,FALSE)=0,"",VLOOKUP($A21,Calculations!$A$4:$AZ$99,51,FALSE)))</f>
        <v/>
      </c>
      <c r="AC21" s="18" t="str">
        <f>IF(P21="","",IF(VLOOKUP($A21,Calculations!$A$4:$AZ$99,52,FALSE)=0,"",VLOOKUP($A21,Calculations!$A$4:$AZ$99,52,FALSE)))</f>
        <v/>
      </c>
    </row>
    <row r="22" spans="1:29" ht="15" customHeight="1" x14ac:dyDescent="0.25">
      <c r="A22" s="98"/>
      <c r="B22" s="73" t="str">
        <f>IF(A22="","",IF(VLOOKUP($A22,'Test Sample Data'!$A$3:$L$98,2,FALSE)=0,"",VLOOKUP($A22,'Test Sample Data'!$A$3:$L$98,2,FALSE)))</f>
        <v/>
      </c>
      <c r="C22" s="18" t="str">
        <f>IF(A22="","",IF(VLOOKUP($A22,Calculations!$A$4:$AZ$99,29,FALSE)=0,"",VLOOKUP($A22,Calculations!$A$4:$AZ$99,29,FALSE)))</f>
        <v/>
      </c>
      <c r="D22" s="18" t="str">
        <f>IF(B22="","",IF(VLOOKUP($A22,Calculations!$A$4:$AZ$99,30,FALSE)=0,"",VLOOKUP($A22,Calculations!$A$4:$AZ$99,30,FALSE)))</f>
        <v/>
      </c>
      <c r="E22" s="18" t="str">
        <f>IF(C22="","",IF(VLOOKUP($A22,Calculations!$A$4:$AZ$99,31,FALSE)=0,"",VLOOKUP($A22,Calculations!$A$4:$AZ$99,31,FALSE)))</f>
        <v/>
      </c>
      <c r="F22" s="18" t="str">
        <f>IF(D22="","",IF(VLOOKUP($A22,Calculations!$A$4:$AZ$99,32,FALSE)=0,"",VLOOKUP($A22,Calculations!$A$4:$AZ$99,32,FALSE)))</f>
        <v/>
      </c>
      <c r="G22" s="18" t="str">
        <f>IF(E22="","",IF(VLOOKUP($A22,Calculations!$A$4:$AZ$99,33,FALSE)=0,"",VLOOKUP($A22,Calculations!$A$4:$AZ$99,33,FALSE)))</f>
        <v/>
      </c>
      <c r="H22" s="18" t="str">
        <f>IF(F22="","",IF(VLOOKUP($A22,Calculations!$A$4:$AZ$99,34,FALSE)=0,"",VLOOKUP($A22,Calculations!$A$4:$AZ$99,34,FALSE)))</f>
        <v/>
      </c>
      <c r="I22" s="18" t="str">
        <f>IF(G22="","",IF(VLOOKUP($A22,Calculations!$A$4:$AZ$99,35,FALSE)=0,"",VLOOKUP($A22,Calculations!$A$4:$AZ$99,35,FALSE)))</f>
        <v/>
      </c>
      <c r="J22" s="18" t="str">
        <f>IF(H22="","",IF(VLOOKUP($A22,Calculations!$A$4:$AZ$99,36,FALSE)=0,"",VLOOKUP($A22,Calculations!$A$4:$AZ$99,36,FALSE)))</f>
        <v/>
      </c>
      <c r="K22" s="18" t="str">
        <f>IF(I22="","",IF(VLOOKUP($A22,Calculations!$A$4:$AZ$99,37,FALSE)=0,"",VLOOKUP($A22,Calculations!$A$4:$AZ$99,37,FALSE)))</f>
        <v/>
      </c>
      <c r="L22" s="18" t="str">
        <f>IF(J22="","",IF(VLOOKUP($A22,Calculations!$A$4:$AZ$99,38,FALSE)=0,"",VLOOKUP($A22,Calculations!$A$4:$AZ$99,38,FALSE)))</f>
        <v/>
      </c>
      <c r="M22" s="18" t="str">
        <f>IF(K22="","",IF(VLOOKUP($A22,Calculations!$A$4:$AZ$99,39,FALSE)=0,"",VLOOKUP($A22,Calculations!$A$4:$AZ$99,39,FALSE)))</f>
        <v/>
      </c>
      <c r="N22" s="18" t="str">
        <f>IF(L22="","",IF(VLOOKUP($A22,Calculations!$A$4:$AZ$99,40,FALSE)=0,"",VLOOKUP($A22,Calculations!$A$4:$AZ$99,40,FALSE)))</f>
        <v/>
      </c>
      <c r="P22" s="124" t="str">
        <f t="shared" si="1"/>
        <v/>
      </c>
      <c r="Q22" s="124" t="str">
        <f t="shared" si="0"/>
        <v/>
      </c>
      <c r="R22" s="18" t="str">
        <f>IF(P22="","",IF(VLOOKUP($A22,Calculations!$A$4:$AZ$99,41,FALSE)=0,"",VLOOKUP($A22,Calculations!$A$4:$AZ$99,41,FALSE)))</f>
        <v/>
      </c>
      <c r="S22" s="18" t="str">
        <f>IF(P22="","",IF(VLOOKUP($A22,Calculations!$A$4:$AZ$99,42,FALSE)=0,"",VLOOKUP($A22,Calculations!$A$4:$AZ$99,42,FALSE)))</f>
        <v/>
      </c>
      <c r="T22" s="18" t="str">
        <f>IF(P22="","",IF(VLOOKUP($A22,Calculations!$A$4:$AZ$99,43,FALSE)=0,"",VLOOKUP($A22,Calculations!$A$4:$AZ$99,43,FALSE)))</f>
        <v/>
      </c>
      <c r="U22" s="18" t="str">
        <f>IF(P22="","",IF(VLOOKUP($A22,Calculations!$A$4:$AZ$99,44,FALSE)=0,"",VLOOKUP($A22,Calculations!$A$4:$AZ$99,44,FALSE)))</f>
        <v/>
      </c>
      <c r="V22" s="18" t="str">
        <f>IF(P22="","",IF(VLOOKUP($A22,Calculations!$A$4:$AZ$99,45,FALSE)=0,"",VLOOKUP($A22,Calculations!$A$4:$AZ$99,45,FALSE)))</f>
        <v/>
      </c>
      <c r="W22" s="18" t="str">
        <f>IF(P22="","",IF(VLOOKUP($A22,Calculations!$A$4:$AZ$99,46,FALSE)=0,"",VLOOKUP($A22,Calculations!$A$4:$AZ$99,46,FALSE)))</f>
        <v/>
      </c>
      <c r="X22" s="18" t="str">
        <f>IF(P22="","",IF(VLOOKUP($A22,Calculations!$A$4:$AZ$99,47,FALSE)=0,"",VLOOKUP($A22,Calculations!$A$4:$AZ$99,47,FALSE)))</f>
        <v/>
      </c>
      <c r="Y22" s="18" t="str">
        <f>IF(P22="","",IF(VLOOKUP($A22,Calculations!$A$4:$AZ$99,48,FALSE)=0,"",VLOOKUP($A22,Calculations!$A$4:$AZ$99,48,FALSE)))</f>
        <v/>
      </c>
      <c r="Z22" s="18" t="str">
        <f>IF(P22="","",IF(VLOOKUP($A22,Calculations!$A$4:$AZ$99,49,FALSE)=0,"",VLOOKUP($A22,Calculations!$A$4:$AZ$99,49,FALSE)))</f>
        <v/>
      </c>
      <c r="AA22" s="18" t="str">
        <f>IF(P22="","",IF(VLOOKUP($A22,Calculations!$A$4:$AZ$99,50,FALSE)=0,"",VLOOKUP($A22,Calculations!$A$4:$AZ$99,50,FALSE)))</f>
        <v/>
      </c>
      <c r="AB22" s="18" t="str">
        <f>IF(P22="","",IF(VLOOKUP($A22,Calculations!$A$4:$AZ$99,51,FALSE)=0,"",VLOOKUP($A22,Calculations!$A$4:$AZ$99,51,FALSE)))</f>
        <v/>
      </c>
      <c r="AC22" s="18" t="str">
        <f>IF(P22="","",IF(VLOOKUP($A22,Calculations!$A$4:$AZ$99,52,FALSE)=0,"",VLOOKUP($A22,Calculations!$A$4:$AZ$99,52,FALSE)))</f>
        <v/>
      </c>
    </row>
    <row r="23" spans="1:29" ht="15" customHeight="1" thickBot="1" x14ac:dyDescent="0.3"/>
    <row r="24" spans="1:29" ht="15" customHeight="1" thickBot="1" x14ac:dyDescent="0.3">
      <c r="A24" s="229" t="s">
        <v>11143</v>
      </c>
      <c r="B24" s="230"/>
      <c r="C24" s="133">
        <f>IF(ISERROR(AVERAGE(C3:C22)),"",AVERAGE(C3:C22))</f>
        <v>19.53166666666667</v>
      </c>
      <c r="D24" s="133">
        <f t="shared" ref="D24:N24" si="2">IF(ISERROR(AVERAGE(D3:D22)),"",AVERAGE(D3:D22))</f>
        <v>19.626666666666669</v>
      </c>
      <c r="E24" s="133">
        <f t="shared" si="2"/>
        <v>19.583333333333332</v>
      </c>
      <c r="F24" s="133" t="str">
        <f t="shared" si="2"/>
        <v/>
      </c>
      <c r="G24" s="133" t="str">
        <f t="shared" si="2"/>
        <v/>
      </c>
      <c r="H24" s="133" t="str">
        <f t="shared" si="2"/>
        <v/>
      </c>
      <c r="I24" s="133" t="str">
        <f t="shared" si="2"/>
        <v/>
      </c>
      <c r="J24" s="133" t="str">
        <f t="shared" si="2"/>
        <v/>
      </c>
      <c r="K24" s="133" t="str">
        <f t="shared" si="2"/>
        <v/>
      </c>
      <c r="L24" s="133" t="str">
        <f t="shared" si="2"/>
        <v/>
      </c>
      <c r="M24" s="133" t="str">
        <f t="shared" si="2"/>
        <v/>
      </c>
      <c r="N24" s="134" t="str">
        <f t="shared" si="2"/>
        <v/>
      </c>
      <c r="O24" s="131"/>
      <c r="P24" s="229" t="s">
        <v>11143</v>
      </c>
      <c r="Q24" s="230"/>
      <c r="R24" s="133">
        <f>IF(ISERROR(AVERAGE(R3:R22)),"",AVERAGE(R3:R22))</f>
        <v>19.853333333333335</v>
      </c>
      <c r="S24" s="133">
        <f t="shared" ref="S24:AC24" si="3">IF(ISERROR(AVERAGE(S3:S22)),"",AVERAGE(S3:S22))</f>
        <v>19.731666666666666</v>
      </c>
      <c r="T24" s="133">
        <f t="shared" si="3"/>
        <v>19.895</v>
      </c>
      <c r="U24" s="133" t="str">
        <f t="shared" si="3"/>
        <v/>
      </c>
      <c r="V24" s="133" t="str">
        <f t="shared" si="3"/>
        <v/>
      </c>
      <c r="W24" s="133" t="str">
        <f t="shared" si="3"/>
        <v/>
      </c>
      <c r="X24" s="133" t="str">
        <f t="shared" si="3"/>
        <v/>
      </c>
      <c r="Y24" s="133" t="str">
        <f t="shared" si="3"/>
        <v/>
      </c>
      <c r="Z24" s="133" t="str">
        <f t="shared" si="3"/>
        <v/>
      </c>
      <c r="AA24" s="133" t="str">
        <f t="shared" si="3"/>
        <v/>
      </c>
      <c r="AB24" s="133" t="str">
        <f t="shared" si="3"/>
        <v/>
      </c>
      <c r="AC24" s="134" t="str">
        <f t="shared" si="3"/>
        <v/>
      </c>
    </row>
    <row r="25" spans="1:29" ht="15" customHeight="1" thickBot="1" x14ac:dyDescent="0.3">
      <c r="A25" s="227" t="s">
        <v>11144</v>
      </c>
      <c r="B25" s="228"/>
      <c r="C25" s="133">
        <f>Calculations!C104</f>
        <v>25.091216216216218</v>
      </c>
      <c r="D25" s="133">
        <f>Calculations!D104</f>
        <v>24.843472222222225</v>
      </c>
      <c r="E25" s="133">
        <f>Calculations!E104</f>
        <v>25.369090909090907</v>
      </c>
      <c r="F25" s="133" t="str">
        <f>Calculations!F104</f>
        <v/>
      </c>
      <c r="G25" s="133" t="str">
        <f>Calculations!G104</f>
        <v/>
      </c>
      <c r="H25" s="133" t="str">
        <f>Calculations!H104</f>
        <v/>
      </c>
      <c r="I25" s="133" t="str">
        <f>Calculations!I104</f>
        <v/>
      </c>
      <c r="J25" s="133" t="str">
        <f>Calculations!J104</f>
        <v/>
      </c>
      <c r="K25" s="133" t="str">
        <f>Calculations!K104</f>
        <v/>
      </c>
      <c r="L25" s="133" t="str">
        <f>Calculations!L104</f>
        <v/>
      </c>
      <c r="M25" s="133" t="str">
        <f>Calculations!M104</f>
        <v/>
      </c>
      <c r="N25" s="134" t="str">
        <f>Calculations!N104</f>
        <v/>
      </c>
      <c r="O25" s="131"/>
      <c r="P25" s="227" t="s">
        <v>11144</v>
      </c>
      <c r="Q25" s="228"/>
      <c r="R25" s="133">
        <f>Calculations!Q104</f>
        <v>26.563333333333336</v>
      </c>
      <c r="S25" s="133">
        <f>Calculations!R104</f>
        <v>26.460422535211265</v>
      </c>
      <c r="T25" s="133">
        <f>Calculations!S104</f>
        <v>26.846027397260279</v>
      </c>
      <c r="U25" s="133" t="str">
        <f>Calculations!T104</f>
        <v/>
      </c>
      <c r="V25" s="133" t="str">
        <f>Calculations!U104</f>
        <v/>
      </c>
      <c r="W25" s="133" t="str">
        <f>Calculations!V104</f>
        <v/>
      </c>
      <c r="X25" s="133" t="str">
        <f>Calculations!W104</f>
        <v/>
      </c>
      <c r="Y25" s="133" t="str">
        <f>Calculations!X104</f>
        <v/>
      </c>
      <c r="Z25" s="133" t="str">
        <f>Calculations!Y104</f>
        <v/>
      </c>
      <c r="AA25" s="133" t="str">
        <f>Calculations!Z104</f>
        <v/>
      </c>
      <c r="AB25" s="133" t="str">
        <f>Calculations!AA104</f>
        <v/>
      </c>
      <c r="AC25" s="134" t="str">
        <f>Calculations!AB104</f>
        <v/>
      </c>
    </row>
  </sheetData>
  <mergeCells count="10">
    <mergeCell ref="A25:B25"/>
    <mergeCell ref="A24:B24"/>
    <mergeCell ref="P24:Q24"/>
    <mergeCell ref="P25:Q25"/>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5"/>
  <sheetViews>
    <sheetView workbookViewId="0">
      <selection activeCell="C5" sqref="C5:G5"/>
    </sheetView>
  </sheetViews>
  <sheetFormatPr defaultColWidth="6.59765625" defaultRowHeight="15" customHeight="1" x14ac:dyDescent="0.25"/>
  <cols>
    <col min="1" max="1" width="30.59765625" style="5" customWidth="1"/>
    <col min="2" max="13" width="8.59765625" style="5" customWidth="1"/>
    <col min="14" max="14" width="12.59765625" style="5" customWidth="1"/>
    <col min="15" max="15" width="14.59765625" style="5" customWidth="1"/>
    <col min="16" max="16384" width="6.59765625" style="5"/>
  </cols>
  <sheetData>
    <row r="1" spans="1:15" s="60" customFormat="1" ht="15" customHeight="1" x14ac:dyDescent="0.25">
      <c r="A1" s="268" t="s">
        <v>220</v>
      </c>
      <c r="B1" s="269"/>
      <c r="C1" s="269"/>
      <c r="D1" s="269"/>
      <c r="E1" s="269"/>
      <c r="F1" s="269"/>
      <c r="G1" s="269"/>
      <c r="H1" s="270"/>
      <c r="I1" s="271" t="s">
        <v>221</v>
      </c>
      <c r="J1" s="272"/>
      <c r="K1" s="273"/>
      <c r="L1" s="274" t="str">
        <f>Results!E2</f>
        <v>Test Group</v>
      </c>
      <c r="M1" s="275"/>
    </row>
    <row r="2" spans="1:15" ht="15" customHeight="1" x14ac:dyDescent="0.25">
      <c r="A2" s="276" t="s">
        <v>222</v>
      </c>
      <c r="B2" s="276"/>
      <c r="C2" s="277" t="str">
        <f>'miRNA Table'!C1</f>
        <v>MIHS-102Z</v>
      </c>
      <c r="D2" s="278"/>
      <c r="E2" s="279"/>
      <c r="F2" s="194"/>
      <c r="G2" s="194"/>
      <c r="H2" s="280"/>
      <c r="I2" s="271" t="s">
        <v>223</v>
      </c>
      <c r="J2" s="272"/>
      <c r="K2" s="273"/>
      <c r="L2" s="281" t="str">
        <f>Results!F2</f>
        <v>Control Group</v>
      </c>
      <c r="M2" s="282"/>
    </row>
    <row r="3" spans="1:15" ht="15" customHeight="1" x14ac:dyDescent="0.25">
      <c r="A3" s="201" t="s">
        <v>11137</v>
      </c>
      <c r="B3" s="265"/>
      <c r="C3" s="262" t="s">
        <v>11135</v>
      </c>
      <c r="D3" s="263"/>
      <c r="E3" s="263"/>
      <c r="F3" s="263"/>
      <c r="G3" s="264"/>
      <c r="H3" s="61"/>
      <c r="I3" s="9"/>
      <c r="J3" s="62"/>
      <c r="K3" s="62"/>
      <c r="L3" s="10"/>
      <c r="M3" s="10"/>
    </row>
    <row r="4" spans="1:15" ht="15" customHeight="1" x14ac:dyDescent="0.25">
      <c r="A4" s="266"/>
      <c r="B4" s="267"/>
      <c r="C4" s="262" t="s">
        <v>11136</v>
      </c>
      <c r="D4" s="263"/>
      <c r="E4" s="263"/>
      <c r="F4" s="263"/>
      <c r="G4" s="264"/>
      <c r="H4" s="61"/>
      <c r="I4" s="9"/>
      <c r="J4" s="62"/>
      <c r="K4" s="62"/>
      <c r="L4" s="10"/>
      <c r="M4" s="10"/>
    </row>
    <row r="5" spans="1:15" ht="15" customHeight="1" x14ac:dyDescent="0.25">
      <c r="A5" s="256" t="s">
        <v>224</v>
      </c>
      <c r="B5" s="257"/>
      <c r="C5" s="248" t="s">
        <v>11135</v>
      </c>
      <c r="D5" s="248"/>
      <c r="E5" s="248"/>
      <c r="F5" s="248"/>
      <c r="G5" s="248"/>
      <c r="H5" s="63"/>
      <c r="I5" s="9"/>
      <c r="J5" s="62"/>
      <c r="K5" s="62"/>
      <c r="L5" s="10"/>
      <c r="M5" s="10"/>
    </row>
    <row r="6" spans="1:15" ht="15" customHeight="1" x14ac:dyDescent="0.25">
      <c r="A6" s="249" t="s">
        <v>264</v>
      </c>
      <c r="B6" s="250"/>
      <c r="C6" s="245" t="s">
        <v>265</v>
      </c>
      <c r="D6" s="246"/>
      <c r="E6" s="246"/>
      <c r="F6" s="246"/>
      <c r="G6" s="247"/>
      <c r="H6" s="62"/>
      <c r="I6" s="9"/>
      <c r="J6" s="62"/>
      <c r="K6" s="62"/>
      <c r="L6" s="10"/>
      <c r="M6" s="10"/>
    </row>
    <row r="7" spans="1:15" ht="15" customHeight="1" x14ac:dyDescent="0.25">
      <c r="A7" s="251"/>
      <c r="B7" s="252"/>
      <c r="C7" s="245" t="s">
        <v>266</v>
      </c>
      <c r="D7" s="246"/>
      <c r="E7" s="246"/>
      <c r="F7" s="246"/>
      <c r="G7" s="247"/>
      <c r="H7" s="62"/>
      <c r="I7" s="9"/>
      <c r="J7" s="62"/>
      <c r="K7" s="62"/>
      <c r="L7" s="10"/>
      <c r="M7" s="10"/>
    </row>
    <row r="8" spans="1:15" ht="15" customHeight="1" x14ac:dyDescent="0.25">
      <c r="A8" s="256" t="s">
        <v>263</v>
      </c>
      <c r="B8" s="257"/>
      <c r="C8" s="248" t="s">
        <v>265</v>
      </c>
      <c r="D8" s="248"/>
      <c r="E8" s="248"/>
      <c r="F8" s="248"/>
      <c r="G8" s="248"/>
      <c r="H8" s="62"/>
      <c r="I8" s="9"/>
      <c r="J8" s="62"/>
      <c r="K8" s="62"/>
      <c r="L8" s="10"/>
      <c r="M8" s="10"/>
    </row>
    <row r="9" spans="1:15" ht="15" customHeight="1" x14ac:dyDescent="0.25">
      <c r="A9" s="9"/>
      <c r="B9" s="9"/>
      <c r="C9" s="10"/>
      <c r="D9" s="11"/>
      <c r="E9" s="12"/>
      <c r="F9" s="64"/>
      <c r="G9" s="64"/>
      <c r="H9" s="62"/>
      <c r="I9" s="9"/>
      <c r="J9" s="62"/>
      <c r="K9" s="62"/>
      <c r="L9" s="10"/>
      <c r="M9" s="10"/>
    </row>
    <row r="10" spans="1:15" ht="15" customHeight="1" x14ac:dyDescent="0.25">
      <c r="A10" s="258" t="s">
        <v>225</v>
      </c>
      <c r="B10" s="259"/>
      <c r="C10" s="259"/>
      <c r="D10" s="259"/>
      <c r="E10" s="259"/>
      <c r="F10" s="259"/>
      <c r="G10" s="259"/>
      <c r="H10" s="259"/>
      <c r="I10" s="259"/>
      <c r="J10" s="259"/>
      <c r="K10" s="259"/>
      <c r="L10" s="259"/>
      <c r="M10" s="259"/>
    </row>
    <row r="11" spans="1:15" ht="15" customHeight="1" x14ac:dyDescent="0.25">
      <c r="A11" s="196" t="str">
        <f>L1</f>
        <v>Test Group</v>
      </c>
      <c r="B11" s="199"/>
      <c r="C11" s="199"/>
      <c r="D11" s="199"/>
      <c r="E11" s="199"/>
      <c r="F11" s="199"/>
      <c r="G11" s="199"/>
      <c r="H11" s="199"/>
      <c r="I11" s="199"/>
      <c r="J11" s="199"/>
      <c r="K11" s="199"/>
      <c r="L11" s="199"/>
      <c r="M11" s="199"/>
      <c r="N11" s="199"/>
      <c r="O11" s="200"/>
    </row>
    <row r="12" spans="1:15" ht="15" customHeight="1" x14ac:dyDescent="0.25">
      <c r="A12" s="59" t="s">
        <v>20</v>
      </c>
      <c r="B12" s="59" t="s">
        <v>268</v>
      </c>
      <c r="C12" s="104" t="s">
        <v>269</v>
      </c>
      <c r="D12" s="104" t="s">
        <v>270</v>
      </c>
      <c r="E12" s="104" t="s">
        <v>271</v>
      </c>
      <c r="F12" s="104" t="s">
        <v>272</v>
      </c>
      <c r="G12" s="104" t="s">
        <v>273</v>
      </c>
      <c r="H12" s="104" t="s">
        <v>274</v>
      </c>
      <c r="I12" s="104" t="s">
        <v>275</v>
      </c>
      <c r="J12" s="104" t="s">
        <v>276</v>
      </c>
      <c r="K12" s="104" t="s">
        <v>277</v>
      </c>
      <c r="L12" s="104" t="s">
        <v>11131</v>
      </c>
      <c r="M12" s="104" t="s">
        <v>11132</v>
      </c>
      <c r="N12" s="13" t="s">
        <v>226</v>
      </c>
      <c r="O12" s="13" t="s">
        <v>227</v>
      </c>
    </row>
    <row r="13" spans="1:15" ht="15" customHeight="1" x14ac:dyDescent="0.25">
      <c r="A13" s="59" t="s">
        <v>9811</v>
      </c>
      <c r="B13" s="15">
        <f>IF(ISERROR(AVERAGE(Calculations!C98:C99)),"",AVERAGE(Calculations!C98:C99))</f>
        <v>18.420000000000002</v>
      </c>
      <c r="C13" s="15">
        <f>IF(ISERROR(AVERAGE(Calculations!D98:D99)),"",AVERAGE(Calculations!D98:D99))</f>
        <v>18.134999999999998</v>
      </c>
      <c r="D13" s="15">
        <f>IF(ISERROR(AVERAGE(Calculations!E98:E99)),"",AVERAGE(Calculations!E98:E99))</f>
        <v>18.164999999999999</v>
      </c>
      <c r="E13" s="15" t="str">
        <f>IF(ISERROR(AVERAGE(Calculations!F98:F99)),"",AVERAGE(Calculations!F98:F99))</f>
        <v/>
      </c>
      <c r="F13" s="15" t="str">
        <f>IF(ISERROR(AVERAGE(Calculations!G98:G99)),"",AVERAGE(Calculations!G98:G99))</f>
        <v/>
      </c>
      <c r="G13" s="15" t="str">
        <f>IF(ISERROR(AVERAGE(Calculations!H98:H99)),"",AVERAGE(Calculations!H98:H99))</f>
        <v/>
      </c>
      <c r="H13" s="15" t="str">
        <f>IF(ISERROR(AVERAGE(Calculations!I98:I99)),"",AVERAGE(Calculations!I98:I99))</f>
        <v/>
      </c>
      <c r="I13" s="15" t="str">
        <f>IF(ISERROR(AVERAGE(Calculations!J98:J99)),"",AVERAGE(Calculations!J98:J99))</f>
        <v/>
      </c>
      <c r="J13" s="15" t="str">
        <f>IF(ISERROR(AVERAGE(Calculations!K98:K99)),"",AVERAGE(Calculations!K98:K99))</f>
        <v/>
      </c>
      <c r="K13" s="15" t="str">
        <f>IF(ISERROR(AVERAGE(Calculations!L98:L99)),"",AVERAGE(Calculations!L98:L99))</f>
        <v/>
      </c>
      <c r="L13" s="15" t="str">
        <f>IF(ISERROR(AVERAGE(Calculations!M98:M99)),"",AVERAGE(Calculations!M98:M99))</f>
        <v/>
      </c>
      <c r="M13" s="15" t="str">
        <f>IF(ISERROR(AVERAGE(Calculations!N98:N99)),"",AVERAGE(Calculations!N98:N99))</f>
        <v/>
      </c>
      <c r="N13" s="65">
        <f>AVERAGE(B13:M13)</f>
        <v>18.239999999999998</v>
      </c>
      <c r="O13" s="65">
        <f>STDEV(B13:M13)</f>
        <v>0.15660459763366011</v>
      </c>
    </row>
    <row r="14" spans="1:15" ht="15" customHeight="1" x14ac:dyDescent="0.25">
      <c r="A14" s="13" t="s">
        <v>9812</v>
      </c>
      <c r="B14" s="15">
        <f>IF(ISERROR(STDEV(Calculations!C98:C99)),"",STDEV(Calculations!C98:C99))</f>
        <v>0.32526911934580993</v>
      </c>
      <c r="C14" s="15">
        <f>IF(ISERROR(STDEV(Calculations!D98:D99)),"",STDEV(Calculations!D98:D99))</f>
        <v>2.1213203435594716E-2</v>
      </c>
      <c r="D14" s="15">
        <f>IF(ISERROR(STDEV(Calculations!E98:E99)),"",STDEV(Calculations!E98:E99))</f>
        <v>0.10606601717798111</v>
      </c>
      <c r="E14" s="15" t="str">
        <f>IF(ISERROR(STDEV(Calculations!F98:F99)),"",STDEV(Calculations!F98:F99))</f>
        <v/>
      </c>
      <c r="F14" s="15" t="str">
        <f>IF(ISERROR(STDEV(Calculations!G98:G99)),"",STDEV(Calculations!G98:G99))</f>
        <v/>
      </c>
      <c r="G14" s="15" t="str">
        <f>IF(ISERROR(STDEV(Calculations!H98:H99)),"",STDEV(Calculations!H98:H99))</f>
        <v/>
      </c>
      <c r="H14" s="15" t="str">
        <f>IF(ISERROR(STDEV(Calculations!I98:I99)),"",STDEV(Calculations!I98:I99))</f>
        <v/>
      </c>
      <c r="I14" s="15" t="str">
        <f>IF(ISERROR(STDEV(Calculations!J98:J99)),"",STDEV(Calculations!J98:J99))</f>
        <v/>
      </c>
      <c r="J14" s="15" t="str">
        <f>IF(ISERROR(STDEV(Calculations!K98:K99)),"",STDEV(Calculations!K98:K99))</f>
        <v/>
      </c>
      <c r="K14" s="15" t="str">
        <f>IF(ISERROR(STDEV(Calculations!L98:L99)),"",STDEV(Calculations!L98:L99))</f>
        <v/>
      </c>
      <c r="L14" s="15" t="str">
        <f>IF(ISERROR(STDEV(Calculations!M98:M99)),"",STDEV(Calculations!M98:M99))</f>
        <v/>
      </c>
      <c r="M14" s="15" t="str">
        <f>IF(ISERROR(STDEV(Calculations!N98:N99)),"",STDEV(Calculations!N98:N99))</f>
        <v/>
      </c>
      <c r="N14" s="65">
        <f>AVERAGE(B14:M14)</f>
        <v>0.1508494466531286</v>
      </c>
      <c r="O14" s="65" t="s">
        <v>228</v>
      </c>
    </row>
    <row r="15" spans="1:15" ht="15" customHeight="1" x14ac:dyDescent="0.25">
      <c r="A15" s="59" t="s">
        <v>9813</v>
      </c>
      <c r="B15" s="15">
        <f>IF(ISERROR(AVERAGE(Calculations!C96:C97)),"",AVERAGE(Calculations!C96:C97))</f>
        <v>19.21</v>
      </c>
      <c r="C15" s="15">
        <f>IF(ISERROR(AVERAGE(Calculations!D96:D97)),"",AVERAGE(Calculations!D96:D97))</f>
        <v>19.16</v>
      </c>
      <c r="D15" s="15">
        <f>IF(ISERROR(AVERAGE(Calculations!E96:E97)),"",AVERAGE(Calculations!E96:E97))</f>
        <v>19.130000000000003</v>
      </c>
      <c r="E15" s="15" t="str">
        <f>IF(ISERROR(AVERAGE(Calculations!F96:F97)),"",AVERAGE(Calculations!F96:F97))</f>
        <v/>
      </c>
      <c r="F15" s="15" t="str">
        <f>IF(ISERROR(AVERAGE(Calculations!G96:G97)),"",AVERAGE(Calculations!G96:G97))</f>
        <v/>
      </c>
      <c r="G15" s="15" t="str">
        <f>IF(ISERROR(AVERAGE(Calculations!H96:H97)),"",AVERAGE(Calculations!H96:H97))</f>
        <v/>
      </c>
      <c r="H15" s="15" t="str">
        <f>IF(ISERROR(AVERAGE(Calculations!I96:I97)),"",AVERAGE(Calculations!I96:I97))</f>
        <v/>
      </c>
      <c r="I15" s="15" t="str">
        <f>IF(ISERROR(AVERAGE(Calculations!J96:J97)),"",AVERAGE(Calculations!J96:J97))</f>
        <v/>
      </c>
      <c r="J15" s="15" t="str">
        <f>IF(ISERROR(AVERAGE(Calculations!K96:K97)),"",AVERAGE(Calculations!K96:K97))</f>
        <v/>
      </c>
      <c r="K15" s="15" t="str">
        <f>IF(ISERROR(AVERAGE(Calculations!L96:L97)),"",AVERAGE(Calculations!L96:L97))</f>
        <v/>
      </c>
      <c r="L15" s="15" t="str">
        <f>IF(ISERROR(AVERAGE(Calculations!M96:M97)),"",AVERAGE(Calculations!M96:M97))</f>
        <v/>
      </c>
      <c r="M15" s="15" t="str">
        <f>IF(ISERROR(AVERAGE(Calculations!N96:N97)),"",AVERAGE(Calculations!N96:N97))</f>
        <v/>
      </c>
      <c r="N15" s="65">
        <f>AVERAGE(B15:M15)</f>
        <v>19.166666666666668</v>
      </c>
      <c r="O15" s="65">
        <f>STDEV(B15:M15)</f>
        <v>4.0414518843273087E-2</v>
      </c>
    </row>
    <row r="16" spans="1:15" ht="15" customHeight="1" x14ac:dyDescent="0.25">
      <c r="A16" s="13" t="s">
        <v>9814</v>
      </c>
      <c r="B16" s="15">
        <f>IF(ISERROR(STDEV(Calculations!C96:C97)),"",STDEV(Calculations!C96:C97))</f>
        <v>1.216223663640861</v>
      </c>
      <c r="C16" s="15">
        <f>IF(ISERROR(STDEV(Calculations!D96:D97)),"",STDEV(Calculations!D96:D97))</f>
        <v>1.4849242404917509</v>
      </c>
      <c r="D16" s="15">
        <f>IF(ISERROR(STDEV(Calculations!E96:E97)),"",STDEV(Calculations!E96:E97))</f>
        <v>1.4566399692442871</v>
      </c>
      <c r="E16" s="15" t="str">
        <f>IF(ISERROR(STDEV(Calculations!F96:F97)),"",STDEV(Calculations!F96:F97))</f>
        <v/>
      </c>
      <c r="F16" s="15" t="str">
        <f>IF(ISERROR(STDEV(Calculations!G96:G97)),"",STDEV(Calculations!G96:G97))</f>
        <v/>
      </c>
      <c r="G16" s="15" t="str">
        <f>IF(ISERROR(STDEV(Calculations!H96:H97)),"",STDEV(Calculations!H96:H97))</f>
        <v/>
      </c>
      <c r="H16" s="15" t="str">
        <f>IF(ISERROR(STDEV(Calculations!I96:I97)),"",STDEV(Calculations!I96:I97))</f>
        <v/>
      </c>
      <c r="I16" s="15" t="str">
        <f>IF(ISERROR(STDEV(Calculations!J96:J97)),"",STDEV(Calculations!J96:J97))</f>
        <v/>
      </c>
      <c r="J16" s="15" t="str">
        <f>IF(ISERROR(STDEV(Calculations!K96:K97)),"",STDEV(Calculations!K96:K97))</f>
        <v/>
      </c>
      <c r="K16" s="15" t="str">
        <f>IF(ISERROR(STDEV(Calculations!L96:L97)),"",STDEV(Calculations!L96:L97))</f>
        <v/>
      </c>
      <c r="L16" s="15" t="str">
        <f>IF(ISERROR(STDEV(Calculations!M96:M97)),"",STDEV(Calculations!M96:M97))</f>
        <v/>
      </c>
      <c r="M16" s="15" t="str">
        <f>IF(ISERROR(STDEV(Calculations!N96:N97)),"",STDEV(Calculations!N96:N97))</f>
        <v/>
      </c>
      <c r="N16" s="65">
        <f>AVERAGE(B16:M16)</f>
        <v>1.3859292911256329</v>
      </c>
      <c r="O16" s="65" t="s">
        <v>228</v>
      </c>
    </row>
    <row r="17" spans="1:15" ht="15" customHeight="1" x14ac:dyDescent="0.25">
      <c r="A17" s="196" t="str">
        <f>L2</f>
        <v>Control Group</v>
      </c>
      <c r="B17" s="199"/>
      <c r="C17" s="199"/>
      <c r="D17" s="199"/>
      <c r="E17" s="199"/>
      <c r="F17" s="199"/>
      <c r="G17" s="199"/>
      <c r="H17" s="199"/>
      <c r="I17" s="199"/>
      <c r="J17" s="199"/>
      <c r="K17" s="199"/>
      <c r="L17" s="199"/>
      <c r="M17" s="199"/>
      <c r="N17" s="199"/>
      <c r="O17" s="200"/>
    </row>
    <row r="18" spans="1:15" ht="15" customHeight="1" x14ac:dyDescent="0.25">
      <c r="A18" s="59" t="s">
        <v>20</v>
      </c>
      <c r="B18" s="104" t="s">
        <v>268</v>
      </c>
      <c r="C18" s="104" t="s">
        <v>269</v>
      </c>
      <c r="D18" s="104" t="s">
        <v>270</v>
      </c>
      <c r="E18" s="104" t="s">
        <v>271</v>
      </c>
      <c r="F18" s="104" t="s">
        <v>272</v>
      </c>
      <c r="G18" s="104" t="s">
        <v>273</v>
      </c>
      <c r="H18" s="104" t="s">
        <v>274</v>
      </c>
      <c r="I18" s="104" t="s">
        <v>275</v>
      </c>
      <c r="J18" s="104" t="s">
        <v>276</v>
      </c>
      <c r="K18" s="104" t="s">
        <v>277</v>
      </c>
      <c r="L18" s="104" t="s">
        <v>11131</v>
      </c>
      <c r="M18" s="104" t="s">
        <v>11132</v>
      </c>
      <c r="N18" s="13" t="s">
        <v>226</v>
      </c>
      <c r="O18" s="13" t="s">
        <v>227</v>
      </c>
    </row>
    <row r="19" spans="1:15" ht="15" customHeight="1" x14ac:dyDescent="0.25">
      <c r="A19" s="59" t="s">
        <v>9811</v>
      </c>
      <c r="B19" s="15">
        <f>IF(ISERROR(AVERAGE(Calculations!Q98:Q99)),"",AVERAGE(Calculations!Q98:Q99))</f>
        <v>17.77</v>
      </c>
      <c r="C19" s="15">
        <f>IF(ISERROR(AVERAGE(Calculations!R98:R99)),"",AVERAGE(Calculations!R98:R99))</f>
        <v>17.670000000000002</v>
      </c>
      <c r="D19" s="15">
        <f>IF(ISERROR(AVERAGE(Calculations!S98:S99)),"",AVERAGE(Calculations!S98:S99))</f>
        <v>17.600000000000001</v>
      </c>
      <c r="E19" s="15" t="str">
        <f>IF(ISERROR(AVERAGE(Calculations!T98:T99)),"",AVERAGE(Calculations!T98:T99))</f>
        <v/>
      </c>
      <c r="F19" s="15" t="str">
        <f>IF(ISERROR(AVERAGE(Calculations!U98:U99)),"",AVERAGE(Calculations!U98:U99))</f>
        <v/>
      </c>
      <c r="G19" s="15" t="str">
        <f>IF(ISERROR(AVERAGE(Calculations!V98:V99)),"",AVERAGE(Calculations!V98:V99))</f>
        <v/>
      </c>
      <c r="H19" s="15" t="str">
        <f>IF(ISERROR(AVERAGE(Calculations!W98:W99)),"",AVERAGE(Calculations!W98:W99))</f>
        <v/>
      </c>
      <c r="I19" s="15" t="str">
        <f>IF(ISERROR(AVERAGE(Calculations!X98:X99)),"",AVERAGE(Calculations!X98:X99))</f>
        <v/>
      </c>
      <c r="J19" s="15" t="str">
        <f>IF(ISERROR(AVERAGE(Calculations!Y98:Y99)),"",AVERAGE(Calculations!Y98:Y99))</f>
        <v/>
      </c>
      <c r="K19" s="15" t="str">
        <f>IF(ISERROR(AVERAGE(Calculations!Z98:Z99)),"",AVERAGE(Calculations!Z98:Z99))</f>
        <v/>
      </c>
      <c r="L19" s="15" t="str">
        <f>IF(ISERROR(AVERAGE(Calculations!AA98:AA99)),"",AVERAGE(Calculations!AA98:AA99))</f>
        <v/>
      </c>
      <c r="M19" s="15" t="str">
        <f>IF(ISERROR(AVERAGE(Calculations!AB98:AB99)),"",AVERAGE(Calculations!AB98:AB99))</f>
        <v/>
      </c>
      <c r="N19" s="65">
        <f>AVERAGE(B19:M19)</f>
        <v>17.68</v>
      </c>
      <c r="O19" s="65">
        <f>STDEV(B19:M19)</f>
        <v>8.5440037453174328E-2</v>
      </c>
    </row>
    <row r="20" spans="1:15" ht="15" customHeight="1" x14ac:dyDescent="0.25">
      <c r="A20" s="13" t="s">
        <v>9812</v>
      </c>
      <c r="B20" s="15">
        <f>IF(ISERROR(STDEV(Calculations!Q98:Q99)),"",STDEV(Calculations!Q98:Q99))</f>
        <v>0.18384776310850096</v>
      </c>
      <c r="C20" s="15">
        <f>IF(ISERROR(STDEV(Calculations!R98:R99)),"",STDEV(Calculations!R98:R99))</f>
        <v>0.36769552621700441</v>
      </c>
      <c r="D20" s="15">
        <f>IF(ISERROR(STDEV(Calculations!S98:S99)),"",STDEV(Calculations!S98:S99))</f>
        <v>8.4852813742386402E-2</v>
      </c>
      <c r="E20" s="15" t="str">
        <f>IF(ISERROR(STDEV(Calculations!T98:T99)),"",STDEV(Calculations!T98:T99))</f>
        <v/>
      </c>
      <c r="F20" s="15" t="str">
        <f>IF(ISERROR(STDEV(Calculations!U98:U99)),"",STDEV(Calculations!U98:U99))</f>
        <v/>
      </c>
      <c r="G20" s="15" t="str">
        <f>IF(ISERROR(STDEV(Calculations!V98:V99)),"",STDEV(Calculations!V98:V99))</f>
        <v/>
      </c>
      <c r="H20" s="15" t="str">
        <f>IF(ISERROR(STDEV(Calculations!W98:W99)),"",STDEV(Calculations!W98:W99))</f>
        <v/>
      </c>
      <c r="I20" s="15" t="str">
        <f>IF(ISERROR(STDEV(Calculations!X98:X99)),"",STDEV(Calculations!X98:X99))</f>
        <v/>
      </c>
      <c r="J20" s="15" t="str">
        <f>IF(ISERROR(STDEV(Calculations!Y98:Y99)),"",STDEV(Calculations!Y98:Y99))</f>
        <v/>
      </c>
      <c r="K20" s="15" t="str">
        <f>IF(ISERROR(STDEV(Calculations!Z98:Z99)),"",STDEV(Calculations!Z98:Z99))</f>
        <v/>
      </c>
      <c r="L20" s="15" t="str">
        <f>IF(ISERROR(STDEV(Calculations!AA98:AA99)),"",STDEV(Calculations!AA98:AA99))</f>
        <v/>
      </c>
      <c r="M20" s="15" t="str">
        <f>IF(ISERROR(STDEV(Calculations!AB98:AB99)),"",STDEV(Calculations!AB98:AB99))</f>
        <v/>
      </c>
      <c r="N20" s="65">
        <f>AVERAGE(B20:M20)</f>
        <v>0.21213203435596392</v>
      </c>
      <c r="O20" s="65" t="s">
        <v>228</v>
      </c>
    </row>
    <row r="21" spans="1:15" ht="15" customHeight="1" x14ac:dyDescent="0.25">
      <c r="A21" s="59" t="s">
        <v>9813</v>
      </c>
      <c r="B21" s="15">
        <f>IF(ISERROR(AVERAGE(Calculations!Q96:Q97)),"",AVERAGE(Calculations!Q96:Q97))</f>
        <v>19.435000000000002</v>
      </c>
      <c r="C21" s="15">
        <f>IF(ISERROR(AVERAGE(Calculations!R96:R97)),"",AVERAGE(Calculations!R96:R97))</f>
        <v>19.380000000000003</v>
      </c>
      <c r="D21" s="15">
        <f>IF(ISERROR(AVERAGE(Calculations!S96:S97)),"",AVERAGE(Calculations!S96:S97))</f>
        <v>19.585000000000001</v>
      </c>
      <c r="E21" s="15" t="str">
        <f>IF(ISERROR(AVERAGE(Calculations!T96:T97)),"",AVERAGE(Calculations!T96:T97))</f>
        <v/>
      </c>
      <c r="F21" s="15" t="str">
        <f>IF(ISERROR(AVERAGE(Calculations!U96:U97)),"",AVERAGE(Calculations!U96:U97))</f>
        <v/>
      </c>
      <c r="G21" s="15" t="str">
        <f>IF(ISERROR(AVERAGE(Calculations!V96:V97)),"",AVERAGE(Calculations!V96:V97))</f>
        <v/>
      </c>
      <c r="H21" s="15" t="str">
        <f>IF(ISERROR(AVERAGE(Calculations!W96:W97)),"",AVERAGE(Calculations!W96:W97))</f>
        <v/>
      </c>
      <c r="I21" s="15" t="str">
        <f>IF(ISERROR(AVERAGE(Calculations!X96:X97)),"",AVERAGE(Calculations!X96:X97))</f>
        <v/>
      </c>
      <c r="J21" s="15" t="str">
        <f>IF(ISERROR(AVERAGE(Calculations!Y96:Y97)),"",AVERAGE(Calculations!Y96:Y97))</f>
        <v/>
      </c>
      <c r="K21" s="15" t="str">
        <f>IF(ISERROR(AVERAGE(Calculations!Z96:Z97)),"",AVERAGE(Calculations!Z96:Z97))</f>
        <v/>
      </c>
      <c r="L21" s="15" t="str">
        <f>IF(ISERROR(AVERAGE(Calculations!AA96:AA97)),"",AVERAGE(Calculations!AA96:AA97))</f>
        <v/>
      </c>
      <c r="M21" s="15" t="str">
        <f>IF(ISERROR(AVERAGE(Calculations!AB96:AB97)),"",AVERAGE(Calculations!AB96:AB97))</f>
        <v/>
      </c>
      <c r="N21" s="65">
        <f>AVERAGE(B21:M21)</f>
        <v>19.466666666666669</v>
      </c>
      <c r="O21" s="65">
        <f>STDEV(B21:M21)</f>
        <v>0.10610529361597913</v>
      </c>
    </row>
    <row r="22" spans="1:15" ht="15" customHeight="1" x14ac:dyDescent="0.25">
      <c r="A22" s="13" t="s">
        <v>9814</v>
      </c>
      <c r="B22" s="15">
        <f>IF(ISERROR(STDEV(Calculations!Q96:Q97)),"",STDEV(Calculations!Q96:Q97))</f>
        <v>2.7223611075682066</v>
      </c>
      <c r="C22" s="15">
        <f>IF(ISERROR(STDEV(Calculations!R96:R97)),"",STDEV(Calculations!R96:R97))</f>
        <v>2.6162950903902251</v>
      </c>
      <c r="D22" s="15">
        <f>IF(ISERROR(STDEV(Calculations!S96:S97)),"",STDEV(Calculations!S96:S97))</f>
        <v>2.793071785686839</v>
      </c>
      <c r="E22" s="15" t="str">
        <f>IF(ISERROR(STDEV(Calculations!T96:T97)),"",STDEV(Calculations!T96:T97))</f>
        <v/>
      </c>
      <c r="F22" s="15" t="str">
        <f>IF(ISERROR(STDEV(Calculations!U96:U97)),"",STDEV(Calculations!U96:U97))</f>
        <v/>
      </c>
      <c r="G22" s="15" t="str">
        <f>IF(ISERROR(STDEV(Calculations!V96:V97)),"",STDEV(Calculations!V96:V97))</f>
        <v/>
      </c>
      <c r="H22" s="15" t="str">
        <f>IF(ISERROR(STDEV(Calculations!W96:W97)),"",STDEV(Calculations!W96:W97))</f>
        <v/>
      </c>
      <c r="I22" s="15" t="str">
        <f>IF(ISERROR(STDEV(Calculations!X96:X97)),"",STDEV(Calculations!X96:X97))</f>
        <v/>
      </c>
      <c r="J22" s="15" t="str">
        <f>IF(ISERROR(STDEV(Calculations!Y96:Y97)),"",STDEV(Calculations!Y96:Y97))</f>
        <v/>
      </c>
      <c r="K22" s="15" t="str">
        <f>IF(ISERROR(STDEV(Calculations!Z96:Z97)),"",STDEV(Calculations!Z96:Z97))</f>
        <v/>
      </c>
      <c r="L22" s="15" t="str">
        <f>IF(ISERROR(STDEV(Calculations!AA96:AA97)),"",STDEV(Calculations!AA96:AA97))</f>
        <v/>
      </c>
      <c r="M22" s="15" t="str">
        <f>IF(ISERROR(STDEV(Calculations!AB96:AB97)),"",STDEV(Calculations!AB96:AB97))</f>
        <v/>
      </c>
      <c r="N22" s="65">
        <f>AVERAGE(B22:M22)</f>
        <v>2.710575994548424</v>
      </c>
      <c r="O22" s="65" t="s">
        <v>228</v>
      </c>
    </row>
    <row r="23" spans="1:15" ht="15" customHeight="1" x14ac:dyDescent="0.25">
      <c r="A23" s="260" t="s">
        <v>229</v>
      </c>
      <c r="B23" s="261"/>
      <c r="C23" s="261"/>
      <c r="D23" s="261"/>
      <c r="E23" s="261"/>
      <c r="F23" s="261"/>
      <c r="G23" s="261"/>
      <c r="H23" s="261"/>
      <c r="I23" s="261"/>
      <c r="J23" s="261"/>
      <c r="K23" s="261"/>
    </row>
    <row r="24" spans="1:15" ht="15" customHeight="1" x14ac:dyDescent="0.25">
      <c r="A24" s="196" t="str">
        <f>L1</f>
        <v>Test Group</v>
      </c>
      <c r="B24" s="199"/>
      <c r="C24" s="199"/>
      <c r="D24" s="199"/>
      <c r="E24" s="199"/>
      <c r="F24" s="199"/>
      <c r="G24" s="199"/>
      <c r="H24" s="199"/>
      <c r="I24" s="199"/>
      <c r="J24" s="199"/>
      <c r="K24" s="199"/>
      <c r="L24" s="199"/>
      <c r="M24" s="200"/>
    </row>
    <row r="25" spans="1:15" ht="15" customHeight="1" x14ac:dyDescent="0.25">
      <c r="A25" s="59" t="s">
        <v>20</v>
      </c>
      <c r="B25" s="104" t="s">
        <v>268</v>
      </c>
      <c r="C25" s="104" t="s">
        <v>269</v>
      </c>
      <c r="D25" s="104" t="s">
        <v>270</v>
      </c>
      <c r="E25" s="104" t="s">
        <v>271</v>
      </c>
      <c r="F25" s="104" t="s">
        <v>272</v>
      </c>
      <c r="G25" s="104" t="s">
        <v>273</v>
      </c>
      <c r="H25" s="104" t="s">
        <v>274</v>
      </c>
      <c r="I25" s="104" t="s">
        <v>275</v>
      </c>
      <c r="J25" s="104" t="s">
        <v>276</v>
      </c>
      <c r="K25" s="104" t="s">
        <v>277</v>
      </c>
      <c r="L25" s="104" t="s">
        <v>11131</v>
      </c>
      <c r="M25" s="104" t="s">
        <v>11132</v>
      </c>
    </row>
    <row r="26" spans="1:15" ht="15" customHeight="1" x14ac:dyDescent="0.25">
      <c r="A26" s="59" t="s">
        <v>9815</v>
      </c>
      <c r="B26" s="15">
        <f>IF(ISERR(B15-B13),"",B15-B13)</f>
        <v>0.78999999999999915</v>
      </c>
      <c r="C26" s="15">
        <f>IF(ISERR(C15-C13),"",C15-C13)</f>
        <v>1.0250000000000021</v>
      </c>
      <c r="D26" s="15">
        <f t="shared" ref="D26:K26" si="0">IF(ISERR(D15-D13),"",D15-D13)</f>
        <v>0.96500000000000341</v>
      </c>
      <c r="E26" s="15" t="str">
        <f t="shared" si="0"/>
        <v/>
      </c>
      <c r="F26" s="15" t="str">
        <f t="shared" si="0"/>
        <v/>
      </c>
      <c r="G26" s="15" t="str">
        <f t="shared" si="0"/>
        <v/>
      </c>
      <c r="H26" s="15" t="str">
        <f t="shared" si="0"/>
        <v/>
      </c>
      <c r="I26" s="15" t="str">
        <f t="shared" si="0"/>
        <v/>
      </c>
      <c r="J26" s="15" t="str">
        <f t="shared" si="0"/>
        <v/>
      </c>
      <c r="K26" s="15" t="str">
        <f t="shared" si="0"/>
        <v/>
      </c>
      <c r="L26" s="15" t="str">
        <f t="shared" ref="L26:M26" si="1">IF(ISERR(L15-L13),"",L15-L13)</f>
        <v/>
      </c>
      <c r="M26" s="15" t="str">
        <f t="shared" si="1"/>
        <v/>
      </c>
    </row>
    <row r="27" spans="1:15" ht="15" customHeight="1" x14ac:dyDescent="0.25">
      <c r="A27" s="106" t="s">
        <v>230</v>
      </c>
      <c r="B27" s="125" t="str">
        <f>IF(B26="","",IF($C$5=$C$3,IF(B26&lt;=7,"Pass","Inquiry"),IF($C$5=$C$4,IF(B26&lt;=0,"Pass","Inquiry"),"OOPS")))</f>
        <v>Pass</v>
      </c>
      <c r="C27" s="125" t="str">
        <f t="shared" ref="C27:M27" si="2">IF(C26="","",IF($C$5=$C$3,IF(C26&lt;=7,"Pass","Inquiry"),IF($C$5=$C$4,IF(C26&lt;=0,"Pass","Inquiry"),"OOPS")))</f>
        <v>Pass</v>
      </c>
      <c r="D27" s="125" t="str">
        <f t="shared" si="2"/>
        <v>Pass</v>
      </c>
      <c r="E27" s="125" t="str">
        <f t="shared" si="2"/>
        <v/>
      </c>
      <c r="F27" s="125" t="str">
        <f t="shared" si="2"/>
        <v/>
      </c>
      <c r="G27" s="125" t="str">
        <f t="shared" si="2"/>
        <v/>
      </c>
      <c r="H27" s="125" t="str">
        <f t="shared" si="2"/>
        <v/>
      </c>
      <c r="I27" s="125" t="str">
        <f t="shared" si="2"/>
        <v/>
      </c>
      <c r="J27" s="125" t="str">
        <f t="shared" si="2"/>
        <v/>
      </c>
      <c r="K27" s="125" t="str">
        <f t="shared" si="2"/>
        <v/>
      </c>
      <c r="L27" s="125" t="str">
        <f t="shared" si="2"/>
        <v/>
      </c>
      <c r="M27" s="125" t="str">
        <f t="shared" si="2"/>
        <v/>
      </c>
    </row>
    <row r="28" spans="1:15" ht="15" customHeight="1" x14ac:dyDescent="0.25">
      <c r="A28" s="196" t="str">
        <f>L2</f>
        <v>Control Group</v>
      </c>
      <c r="B28" s="199"/>
      <c r="C28" s="199"/>
      <c r="D28" s="199"/>
      <c r="E28" s="199"/>
      <c r="F28" s="199"/>
      <c r="G28" s="199"/>
      <c r="H28" s="199"/>
      <c r="I28" s="199"/>
      <c r="J28" s="199"/>
      <c r="K28" s="199"/>
      <c r="L28" s="199"/>
      <c r="M28" s="200"/>
    </row>
    <row r="29" spans="1:15" ht="15" customHeight="1" x14ac:dyDescent="0.25">
      <c r="A29" s="59" t="s">
        <v>20</v>
      </c>
      <c r="B29" s="104" t="s">
        <v>268</v>
      </c>
      <c r="C29" s="104" t="s">
        <v>269</v>
      </c>
      <c r="D29" s="104" t="s">
        <v>270</v>
      </c>
      <c r="E29" s="104" t="s">
        <v>271</v>
      </c>
      <c r="F29" s="104" t="s">
        <v>272</v>
      </c>
      <c r="G29" s="104" t="s">
        <v>273</v>
      </c>
      <c r="H29" s="104" t="s">
        <v>274</v>
      </c>
      <c r="I29" s="104" t="s">
        <v>275</v>
      </c>
      <c r="J29" s="104" t="s">
        <v>276</v>
      </c>
      <c r="K29" s="104" t="s">
        <v>277</v>
      </c>
      <c r="L29" s="104" t="s">
        <v>11131</v>
      </c>
      <c r="M29" s="104" t="s">
        <v>11132</v>
      </c>
    </row>
    <row r="30" spans="1:15" ht="15" customHeight="1" x14ac:dyDescent="0.25">
      <c r="A30" s="59" t="s">
        <v>9815</v>
      </c>
      <c r="B30" s="15">
        <f>IF(ISERR(B21-B19),"",B21-B19)</f>
        <v>1.6650000000000027</v>
      </c>
      <c r="C30" s="15">
        <f t="shared" ref="C30:K30" si="3">IF(ISERR(C21-C19),"",C21-C19)</f>
        <v>1.7100000000000009</v>
      </c>
      <c r="D30" s="15">
        <f t="shared" si="3"/>
        <v>1.9849999999999994</v>
      </c>
      <c r="E30" s="15" t="str">
        <f t="shared" si="3"/>
        <v/>
      </c>
      <c r="F30" s="15" t="str">
        <f t="shared" si="3"/>
        <v/>
      </c>
      <c r="G30" s="15" t="str">
        <f t="shared" si="3"/>
        <v/>
      </c>
      <c r="H30" s="15" t="str">
        <f t="shared" si="3"/>
        <v/>
      </c>
      <c r="I30" s="15" t="str">
        <f t="shared" si="3"/>
        <v/>
      </c>
      <c r="J30" s="15" t="str">
        <f t="shared" si="3"/>
        <v/>
      </c>
      <c r="K30" s="15" t="str">
        <f t="shared" si="3"/>
        <v/>
      </c>
      <c r="L30" s="15" t="str">
        <f t="shared" ref="L30:M30" si="4">IF(ISERR(L21-L19),"",L21-L19)</f>
        <v/>
      </c>
      <c r="M30" s="15" t="str">
        <f t="shared" si="4"/>
        <v/>
      </c>
    </row>
    <row r="31" spans="1:15" ht="15" customHeight="1" x14ac:dyDescent="0.25">
      <c r="A31" s="13" t="s">
        <v>230</v>
      </c>
      <c r="B31" s="16" t="str">
        <f>IF(B30="","",IF($C$5=$C$3,IF(B30&lt;=7,"Pass","Inquiry"),IF($C$5=$C$4,IF(B30&lt;=0,"Pass","Inquiry"),"OOPS")))</f>
        <v>Pass</v>
      </c>
      <c r="C31" s="16" t="str">
        <f t="shared" ref="C31" si="5">IF(C30="","",IF($C$5=$C$3,IF(C30&lt;=7,"Pass","Inquiry"),IF($C$5=$C$4,IF(C30&lt;=0,"Pass","Inquiry"),"OOPS")))</f>
        <v>Pass</v>
      </c>
      <c r="D31" s="16" t="str">
        <f t="shared" ref="D31" si="6">IF(D30="","",IF($C$5=$C$3,IF(D30&lt;=7,"Pass","Inquiry"),IF($C$5=$C$4,IF(D30&lt;=0,"Pass","Inquiry"),"OOPS")))</f>
        <v>Pass</v>
      </c>
      <c r="E31" s="16" t="str">
        <f t="shared" ref="E31" si="7">IF(E30="","",IF($C$5=$C$3,IF(E30&lt;=7,"Pass","Inquiry"),IF($C$5=$C$4,IF(E30&lt;=0,"Pass","Inquiry"),"OOPS")))</f>
        <v/>
      </c>
      <c r="F31" s="16" t="str">
        <f t="shared" ref="F31" si="8">IF(F30="","",IF($C$5=$C$3,IF(F30&lt;=7,"Pass","Inquiry"),IF($C$5=$C$4,IF(F30&lt;=0,"Pass","Inquiry"),"OOPS")))</f>
        <v/>
      </c>
      <c r="G31" s="16" t="str">
        <f t="shared" ref="G31" si="9">IF(G30="","",IF($C$5=$C$3,IF(G30&lt;=7,"Pass","Inquiry"),IF($C$5=$C$4,IF(G30&lt;=0,"Pass","Inquiry"),"OOPS")))</f>
        <v/>
      </c>
      <c r="H31" s="16" t="str">
        <f t="shared" ref="H31" si="10">IF(H30="","",IF($C$5=$C$3,IF(H30&lt;=7,"Pass","Inquiry"),IF($C$5=$C$4,IF(H30&lt;=0,"Pass","Inquiry"),"OOPS")))</f>
        <v/>
      </c>
      <c r="I31" s="16" t="str">
        <f t="shared" ref="I31" si="11">IF(I30="","",IF($C$5=$C$3,IF(I30&lt;=7,"Pass","Inquiry"),IF($C$5=$C$4,IF(I30&lt;=0,"Pass","Inquiry"),"OOPS")))</f>
        <v/>
      </c>
      <c r="J31" s="16" t="str">
        <f t="shared" ref="J31" si="12">IF(J30="","",IF($C$5=$C$3,IF(J30&lt;=7,"Pass","Inquiry"),IF($C$5=$C$4,IF(J30&lt;=0,"Pass","Inquiry"),"OOPS")))</f>
        <v/>
      </c>
      <c r="K31" s="16" t="str">
        <f t="shared" ref="K31" si="13">IF(K30="","",IF($C$5=$C$3,IF(K30&lt;=7,"Pass","Inquiry"),IF($C$5=$C$4,IF(K30&lt;=0,"Pass","Inquiry"),"OOPS")))</f>
        <v/>
      </c>
      <c r="L31" s="16" t="str">
        <f t="shared" ref="L31" si="14">IF(L30="","",IF($C$5=$C$3,IF(L30&lt;=7,"Pass","Inquiry"),IF($C$5=$C$4,IF(L30&lt;=0,"Pass","Inquiry"),"OOPS")))</f>
        <v/>
      </c>
      <c r="M31" s="16" t="str">
        <f t="shared" ref="M31" si="15">IF(M30="","",IF($C$5=$C$3,IF(M30&lt;=7,"Pass","Inquiry"),IF($C$5=$C$4,IF(M30&lt;=0,"Pass","Inquiry"),"OOPS")))</f>
        <v/>
      </c>
    </row>
    <row r="32" spans="1:15" ht="15" customHeight="1" thickBot="1" x14ac:dyDescent="0.3"/>
    <row r="33" spans="1:13" ht="15" customHeight="1" x14ac:dyDescent="0.25">
      <c r="A33" s="253" t="s">
        <v>258</v>
      </c>
      <c r="B33" s="254"/>
      <c r="C33" s="254"/>
      <c r="D33" s="254"/>
      <c r="E33" s="254"/>
      <c r="F33" s="254"/>
      <c r="G33" s="254"/>
      <c r="H33" s="254"/>
      <c r="I33" s="254"/>
      <c r="J33" s="254"/>
      <c r="K33" s="254"/>
      <c r="L33" s="254"/>
      <c r="M33" s="255"/>
    </row>
    <row r="34" spans="1:13" ht="45" customHeight="1" x14ac:dyDescent="0.25">
      <c r="A34" s="241" t="s">
        <v>261</v>
      </c>
      <c r="B34" s="244"/>
      <c r="C34" s="244"/>
      <c r="D34" s="244"/>
      <c r="E34" s="244"/>
      <c r="F34" s="244"/>
      <c r="G34" s="244"/>
      <c r="H34" s="244"/>
      <c r="I34" s="244"/>
      <c r="J34" s="244"/>
      <c r="K34" s="244"/>
      <c r="L34" s="244"/>
      <c r="M34" s="237"/>
    </row>
    <row r="35" spans="1:13" ht="15" customHeight="1" x14ac:dyDescent="0.25">
      <c r="A35" s="235" t="s">
        <v>231</v>
      </c>
      <c r="B35" s="236"/>
      <c r="C35" s="236"/>
      <c r="D35" s="236"/>
      <c r="E35" s="236"/>
      <c r="F35" s="236"/>
      <c r="G35" s="236"/>
      <c r="H35" s="236"/>
      <c r="I35" s="236"/>
      <c r="J35" s="236"/>
      <c r="K35" s="236"/>
      <c r="L35" s="236"/>
      <c r="M35" s="237"/>
    </row>
    <row r="36" spans="1:13" ht="15" customHeight="1" x14ac:dyDescent="0.25">
      <c r="A36" s="235" t="s">
        <v>232</v>
      </c>
      <c r="B36" s="236"/>
      <c r="C36" s="236"/>
      <c r="D36" s="236"/>
      <c r="E36" s="236"/>
      <c r="F36" s="236"/>
      <c r="G36" s="236"/>
      <c r="H36" s="236"/>
      <c r="I36" s="236"/>
      <c r="J36" s="236"/>
      <c r="K36" s="236"/>
      <c r="L36" s="236"/>
      <c r="M36" s="237"/>
    </row>
    <row r="37" spans="1:13" ht="15" customHeight="1" x14ac:dyDescent="0.25">
      <c r="A37" s="241" t="s">
        <v>259</v>
      </c>
      <c r="B37" s="242"/>
      <c r="C37" s="242"/>
      <c r="D37" s="242"/>
      <c r="E37" s="242"/>
      <c r="F37" s="242"/>
      <c r="G37" s="242"/>
      <c r="H37" s="242"/>
      <c r="I37" s="242"/>
      <c r="J37" s="242"/>
      <c r="K37" s="242"/>
      <c r="L37" s="242"/>
      <c r="M37" s="237"/>
    </row>
    <row r="38" spans="1:13" ht="15" customHeight="1" x14ac:dyDescent="0.25">
      <c r="A38" s="243" t="s">
        <v>262</v>
      </c>
      <c r="B38" s="244"/>
      <c r="C38" s="244"/>
      <c r="D38" s="244"/>
      <c r="E38" s="244"/>
      <c r="F38" s="244"/>
      <c r="G38" s="244"/>
      <c r="H38" s="244"/>
      <c r="I38" s="244"/>
      <c r="J38" s="244"/>
      <c r="K38" s="244"/>
      <c r="L38" s="244"/>
      <c r="M38" s="237"/>
    </row>
    <row r="39" spans="1:13" ht="15" customHeight="1" x14ac:dyDescent="0.25">
      <c r="A39" s="243" t="s">
        <v>260</v>
      </c>
      <c r="B39" s="244"/>
      <c r="C39" s="244"/>
      <c r="D39" s="244"/>
      <c r="E39" s="244"/>
      <c r="F39" s="244"/>
      <c r="G39" s="244"/>
      <c r="H39" s="244"/>
      <c r="I39" s="244"/>
      <c r="J39" s="244"/>
      <c r="K39" s="244"/>
      <c r="L39" s="244"/>
      <c r="M39" s="237"/>
    </row>
    <row r="40" spans="1:13" ht="15" customHeight="1" x14ac:dyDescent="0.25">
      <c r="A40" s="235" t="s">
        <v>233</v>
      </c>
      <c r="B40" s="236"/>
      <c r="C40" s="236"/>
      <c r="D40" s="236"/>
      <c r="E40" s="236"/>
      <c r="F40" s="236"/>
      <c r="G40" s="236"/>
      <c r="H40" s="236"/>
      <c r="I40" s="236"/>
      <c r="J40" s="236"/>
      <c r="K40" s="236"/>
      <c r="L40" s="236"/>
      <c r="M40" s="237"/>
    </row>
    <row r="41" spans="1:13" ht="15" customHeight="1" x14ac:dyDescent="0.25">
      <c r="A41" s="243" t="s">
        <v>234</v>
      </c>
      <c r="B41" s="244"/>
      <c r="C41" s="244"/>
      <c r="D41" s="244"/>
      <c r="E41" s="244"/>
      <c r="F41" s="244"/>
      <c r="G41" s="244"/>
      <c r="H41" s="244"/>
      <c r="I41" s="244"/>
      <c r="J41" s="244"/>
      <c r="K41" s="244"/>
      <c r="L41" s="244"/>
      <c r="M41" s="237"/>
    </row>
    <row r="42" spans="1:13" ht="15" customHeight="1" x14ac:dyDescent="0.25">
      <c r="A42" s="243" t="s">
        <v>235</v>
      </c>
      <c r="B42" s="244"/>
      <c r="C42" s="244"/>
      <c r="D42" s="244"/>
      <c r="E42" s="244"/>
      <c r="F42" s="244"/>
      <c r="G42" s="244"/>
      <c r="H42" s="244"/>
      <c r="I42" s="244"/>
      <c r="J42" s="244"/>
      <c r="K42" s="244"/>
      <c r="L42" s="244"/>
      <c r="M42" s="237"/>
    </row>
    <row r="43" spans="1:13" ht="15" customHeight="1" x14ac:dyDescent="0.25">
      <c r="A43" s="235" t="s">
        <v>236</v>
      </c>
      <c r="B43" s="236"/>
      <c r="C43" s="236"/>
      <c r="D43" s="236"/>
      <c r="E43" s="236"/>
      <c r="F43" s="236"/>
      <c r="G43" s="236"/>
      <c r="H43" s="236"/>
      <c r="I43" s="236"/>
      <c r="J43" s="236"/>
      <c r="K43" s="236"/>
      <c r="L43" s="236"/>
      <c r="M43" s="237"/>
    </row>
    <row r="44" spans="1:13" ht="15" customHeight="1" thickBot="1" x14ac:dyDescent="0.3">
      <c r="A44" s="238" t="s">
        <v>237</v>
      </c>
      <c r="B44" s="239"/>
      <c r="C44" s="239"/>
      <c r="D44" s="239"/>
      <c r="E44" s="239"/>
      <c r="F44" s="239"/>
      <c r="G44" s="239"/>
      <c r="H44" s="239"/>
      <c r="I44" s="239"/>
      <c r="J44" s="239"/>
      <c r="K44" s="239"/>
      <c r="L44" s="239"/>
      <c r="M44" s="240"/>
    </row>
    <row r="54" spans="1:7" ht="15" customHeight="1" x14ac:dyDescent="0.25">
      <c r="A54" s="66"/>
      <c r="B54" s="66"/>
      <c r="C54" s="66"/>
      <c r="D54" s="66"/>
      <c r="E54" s="66"/>
      <c r="F54" s="66"/>
      <c r="G54" s="66"/>
    </row>
    <row r="55" spans="1:7" ht="15" customHeight="1" x14ac:dyDescent="0.25">
      <c r="G55" s="66"/>
    </row>
  </sheetData>
  <mergeCells count="36">
    <mergeCell ref="A1:H1"/>
    <mergeCell ref="I1:K1"/>
    <mergeCell ref="L1:M1"/>
    <mergeCell ref="A2:B2"/>
    <mergeCell ref="C2:D2"/>
    <mergeCell ref="E2:H2"/>
    <mergeCell ref="I2:K2"/>
    <mergeCell ref="L2:M2"/>
    <mergeCell ref="C3:G3"/>
    <mergeCell ref="C4:G4"/>
    <mergeCell ref="A5:B5"/>
    <mergeCell ref="C5:G5"/>
    <mergeCell ref="A3:B4"/>
    <mergeCell ref="C6:G6"/>
    <mergeCell ref="C7:G7"/>
    <mergeCell ref="C8:G8"/>
    <mergeCell ref="A6:B7"/>
    <mergeCell ref="A36:M36"/>
    <mergeCell ref="A33:M33"/>
    <mergeCell ref="A34:M34"/>
    <mergeCell ref="A35:M35"/>
    <mergeCell ref="A11:O11"/>
    <mergeCell ref="A17:O17"/>
    <mergeCell ref="A24:M24"/>
    <mergeCell ref="A28:M28"/>
    <mergeCell ref="A8:B8"/>
    <mergeCell ref="A10:M10"/>
    <mergeCell ref="A23:K23"/>
    <mergeCell ref="A43:M43"/>
    <mergeCell ref="A44:M44"/>
    <mergeCell ref="A37:M37"/>
    <mergeCell ref="A38:M38"/>
    <mergeCell ref="A39:M39"/>
    <mergeCell ref="A40:M40"/>
    <mergeCell ref="A41:M41"/>
    <mergeCell ref="A42:M42"/>
  </mergeCells>
  <conditionalFormatting sqref="B14:M14 B20:M20">
    <cfRule type="cellIs" dxfId="7" priority="1" stopIfTrue="1" operator="equal">
      <formula>"Please check"</formula>
    </cfRule>
  </conditionalFormatting>
  <dataValidations count="2">
    <dataValidation type="list" allowBlank="1" showInputMessage="1" showErrorMessage="1" sqref="C65529 C983033 C917497 C851961 C786425 C720889 C655353 C589817 C524281 C458745 C393209 C327673 C262137 C196601 C131065 C5:G5" xr:uid="{00000000-0002-0000-0600-000000000000}">
      <formula1>$C$3:$C$4</formula1>
    </dataValidation>
    <dataValidation type="list" allowBlank="1" showInputMessage="1" showErrorMessage="1" sqref="C8:G8" xr:uid="{00000000-0002-0000-0600-000001000000}">
      <formula1>$C$6:$C$7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3"/>
  <sheetViews>
    <sheetView zoomScale="120" zoomScaleNormal="120" workbookViewId="0">
      <pane ySplit="2" topLeftCell="A3" activePane="bottomLeft" state="frozen"/>
      <selection pane="bottomLeft" activeCell="E2" sqref="E2"/>
    </sheetView>
  </sheetViews>
  <sheetFormatPr defaultColWidth="6.59765625" defaultRowHeight="15" customHeight="1" x14ac:dyDescent="0.25"/>
  <cols>
    <col min="1" max="1" width="15.59765625" customWidth="1"/>
    <col min="2" max="2" width="6.59765625" style="6" customWidth="1"/>
    <col min="3" max="4" width="10.59765625" style="28" customWidth="1"/>
    <col min="5" max="6" width="9.3984375" style="28" customWidth="1"/>
    <col min="7" max="9" width="15.59765625" style="28" customWidth="1"/>
    <col min="10" max="10" width="12.59765625" customWidth="1"/>
  </cols>
  <sheetData>
    <row r="1" spans="1:10" s="1" customFormat="1" ht="30" customHeight="1" x14ac:dyDescent="0.25">
      <c r="C1" s="283" t="s">
        <v>257</v>
      </c>
      <c r="D1" s="284"/>
      <c r="E1" s="283" t="s">
        <v>238</v>
      </c>
      <c r="F1" s="284"/>
      <c r="G1" s="13" t="s">
        <v>239</v>
      </c>
      <c r="H1" s="13" t="s">
        <v>240</v>
      </c>
      <c r="I1" s="14" t="s">
        <v>241</v>
      </c>
      <c r="J1" s="233" t="s">
        <v>242</v>
      </c>
    </row>
    <row r="2" spans="1:10" ht="30" customHeight="1" x14ac:dyDescent="0.25">
      <c r="A2" s="57" t="s">
        <v>288</v>
      </c>
      <c r="B2" s="57" t="s">
        <v>20</v>
      </c>
      <c r="C2" s="13" t="str">
        <f>E2</f>
        <v>Test Group</v>
      </c>
      <c r="D2" s="13" t="str">
        <f>F2</f>
        <v>Control Group</v>
      </c>
      <c r="E2" s="102" t="s">
        <v>282</v>
      </c>
      <c r="F2" s="102" t="s">
        <v>283</v>
      </c>
      <c r="G2" s="13" t="str">
        <f>C2&amp;" /"&amp;D2</f>
        <v>Test Group /Control Group</v>
      </c>
      <c r="H2" s="13" t="s">
        <v>243</v>
      </c>
      <c r="I2" s="13" t="str">
        <f>C2&amp;" /"&amp;D2</f>
        <v>Test Group /Control Group</v>
      </c>
      <c r="J2" s="285"/>
    </row>
    <row r="3" spans="1:10" ht="15" customHeight="1" x14ac:dyDescent="0.25">
      <c r="A3" s="17" t="str">
        <f>'miRNA Table'!C3</f>
        <v>hsa-let-7a-5p</v>
      </c>
      <c r="B3" s="18" t="s">
        <v>9</v>
      </c>
      <c r="C3" s="19">
        <f>Calculations!CY4</f>
        <v>10.102777777777776</v>
      </c>
      <c r="D3" s="19">
        <f>Calculations!CZ4</f>
        <v>9.2966666666666651</v>
      </c>
      <c r="E3" s="20">
        <f>IF(ISERROR(2^-C3),"N/A",2^-C3)</f>
        <v>9.0941235344901112E-4</v>
      </c>
      <c r="F3" s="20">
        <f>IF(ISERROR(2^-D3),"N/A",2^-D3)</f>
        <v>1.5901001320423858E-3</v>
      </c>
      <c r="G3" s="19">
        <f>IF(ISERROR(E3/F3),"N/A",E3/F3)</f>
        <v>0.57192143760212566</v>
      </c>
      <c r="H3" s="21">
        <f>IF(OR(COUNT(Calculations!DC4:DL4)&lt;3,COUNT(Calculations!DO4:DX4)&lt;3),"N/A",IF(ISERROR(TTEST(Calculations!DO4:DX4,Calculations!DC4:DL4,2,2)),"N/A",TTEST(Calculations!DO4:DX4,Calculations!DC4:DL4,2,2)))</f>
        <v>1.853188771130295E-3</v>
      </c>
      <c r="I3" s="19">
        <f t="shared" ref="I3:I66" si="0">IF(G3&gt;1,G3,-1/G3)</f>
        <v>-1.748491898105208</v>
      </c>
      <c r="J3" s="22"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25">
      <c r="A4" s="17" t="str">
        <f>'miRNA Table'!C4</f>
        <v>hsa-miR-133b</v>
      </c>
      <c r="B4" s="18" t="s">
        <v>10</v>
      </c>
      <c r="C4" s="19">
        <f>Calculations!CY5</f>
        <v>11.476111111111109</v>
      </c>
      <c r="D4" s="19">
        <f>Calculations!CZ5</f>
        <v>12.210000000000003</v>
      </c>
      <c r="E4" s="20">
        <f>IF(ISERROR(2^-C4),"N/A",2^-C4)</f>
        <v>3.5103168761798097E-4</v>
      </c>
      <c r="F4" s="20">
        <f t="shared" ref="F4:F67" si="1">IF(ISERROR(2^-D4),"N/A",2^-D4)</f>
        <v>2.1106865998727129E-4</v>
      </c>
      <c r="G4" s="19">
        <f t="shared" ref="G4:G32" si="2">IF(ISERROR(E4/F4),"N/A",E4/F4)</f>
        <v>1.663116104679635</v>
      </c>
      <c r="H4" s="21">
        <f>IF(OR(COUNT(Calculations!DC5:DL5)&lt;3,COUNT(Calculations!DO5:DX5)&lt;3),"N/A",IF(ISERROR(TTEST(Calculations!DO5:DX5,Calculations!DC5:DL5,2,2)),"N/A",TTEST(Calculations!DO5:DX5,Calculations!DC5:DL5,2,2)))</f>
        <v>2.7772115749932644E-2</v>
      </c>
      <c r="I4" s="19">
        <f t="shared" si="0"/>
        <v>1.663116104679635</v>
      </c>
      <c r="J4" s="22"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25">
      <c r="A5" s="17" t="str">
        <f>'miRNA Table'!C5</f>
        <v>hsa-miR-122-5p</v>
      </c>
      <c r="B5" s="18" t="s">
        <v>11</v>
      </c>
      <c r="C5" s="19">
        <f>Calculations!CY6</f>
        <v>11.869444444444442</v>
      </c>
      <c r="D5" s="19">
        <f>Calculations!CZ6</f>
        <v>13.886666666666665</v>
      </c>
      <c r="E5" s="20">
        <f t="shared" ref="E5:F68" si="3">IF(ISERROR(2^-C5),"N/A",2^-C5)</f>
        <v>2.6726444701135889E-4</v>
      </c>
      <c r="F5" s="20">
        <f t="shared" si="1"/>
        <v>6.6023234013678418E-5</v>
      </c>
      <c r="G5" s="19">
        <f t="shared" si="2"/>
        <v>4.0480362860745078</v>
      </c>
      <c r="H5" s="21">
        <f>IF(OR(COUNT(Calculations!DC6:DL6)&lt;3,COUNT(Calculations!DO6:DX6)&lt;3),"N/A",IF(ISERROR(TTEST(Calculations!DO6:DX6,Calculations!DC6:DL6,2,2)),"N/A",TTEST(Calculations!DO6:DX6,Calculations!DC6:DL6,2,2)))</f>
        <v>3.1754995839838409E-3</v>
      </c>
      <c r="I5" s="19">
        <f t="shared" si="0"/>
        <v>4.0480362860745078</v>
      </c>
      <c r="J5" s="22"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17" t="str">
        <f>'miRNA Table'!C6</f>
        <v>hsa-miR-20b-5p</v>
      </c>
      <c r="B6" s="18" t="s">
        <v>35</v>
      </c>
      <c r="C6" s="19">
        <f>Calculations!CY7</f>
        <v>12.532777777777776</v>
      </c>
      <c r="D6" s="19">
        <f>Calculations!CZ7</f>
        <v>13.459999999999999</v>
      </c>
      <c r="E6" s="20">
        <f t="shared" si="3"/>
        <v>1.6875550926453661E-4</v>
      </c>
      <c r="F6" s="20">
        <f t="shared" si="1"/>
        <v>8.8743439777851045E-5</v>
      </c>
      <c r="G6" s="19">
        <f t="shared" si="2"/>
        <v>1.9016110902054002</v>
      </c>
      <c r="H6" s="21">
        <f>IF(OR(COUNT(Calculations!DC7:DL7)&lt;3,COUNT(Calculations!DO7:DX7)&lt;3),"N/A",IF(ISERROR(TTEST(Calculations!DO7:DX7,Calculations!DC7:DL7,2,2)),"N/A",TTEST(Calculations!DO7:DX7,Calculations!DC7:DL7,2,2)))</f>
        <v>0.21314611958904348</v>
      </c>
      <c r="I6" s="19">
        <f t="shared" si="0"/>
        <v>1.9016110902054002</v>
      </c>
      <c r="J6" s="22" t="str">
        <f>IF(AND('Test Sample Data'!O6&gt;=35,'Control Sample Data'!O6&gt;=35),"C",IF(AND('Test Sample Data'!O6&gt;=30,'Control Sample Data'!O6&gt;=30, OR(H6&gt;=0.05, H6="N/A")),"B",IF(OR(AND('Test Sample Data'!O6&gt;=30,'Control Sample Data'!O6&lt;=30), AND('Test Sample Data'!O6&lt;=30,'Control Sample Data'!O6&gt;=30)),"A","OKAY")))</f>
        <v>B</v>
      </c>
    </row>
    <row r="7" spans="1:10" ht="15" customHeight="1" x14ac:dyDescent="0.25">
      <c r="A7" s="17" t="str">
        <f>'miRNA Table'!C7</f>
        <v>hsa-miR-335-5p</v>
      </c>
      <c r="B7" s="18" t="s">
        <v>36</v>
      </c>
      <c r="C7" s="19">
        <f>Calculations!CY8</f>
        <v>15.419444444444443</v>
      </c>
      <c r="D7" s="19">
        <f>Calculations!CZ8</f>
        <v>15.173333333333332</v>
      </c>
      <c r="E7" s="20">
        <f t="shared" si="3"/>
        <v>2.2818374613544894E-5</v>
      </c>
      <c r="F7" s="20">
        <f t="shared" si="1"/>
        <v>2.7062725499364956E-5</v>
      </c>
      <c r="G7" s="19">
        <f t="shared" si="2"/>
        <v>0.8431661701656894</v>
      </c>
      <c r="H7" s="21">
        <f>IF(OR(COUNT(Calculations!DC8:DL8)&lt;3,COUNT(Calculations!DO8:DX8)&lt;3),"N/A",IF(ISERROR(TTEST(Calculations!DO8:DX8,Calculations!DC8:DL8,2,2)),"N/A",TTEST(Calculations!DO8:DX8,Calculations!DC8:DL8,2,2)))</f>
        <v>1.3269874329243966E-2</v>
      </c>
      <c r="I7" s="19">
        <f t="shared" si="0"/>
        <v>-1.1860058377383564</v>
      </c>
      <c r="J7" s="22" t="str">
        <f>IF(AND('Test Sample Data'!O7&gt;=35,'Control Sample Data'!O7&gt;=35),"C",IF(AND('Test Sample Data'!O7&gt;=30,'Control Sample Data'!O7&gt;=30, OR(H7&gt;=0.05, H7="N/A")),"B",IF(OR(AND('Test Sample Data'!O7&gt;=30,'Control Sample Data'!O7&lt;=30), AND('Test Sample Data'!O7&lt;=30,'Control Sample Data'!O7&gt;=30)),"A","OKAY")))</f>
        <v>C</v>
      </c>
    </row>
    <row r="8" spans="1:10" ht="15" customHeight="1" x14ac:dyDescent="0.25">
      <c r="A8" s="17" t="str">
        <f>'miRNA Table'!C8</f>
        <v>hsa-miR-196a-5p</v>
      </c>
      <c r="B8" s="18" t="s">
        <v>37</v>
      </c>
      <c r="C8" s="19">
        <f>Calculations!CY9</f>
        <v>6.7861111111111105</v>
      </c>
      <c r="D8" s="19">
        <f>Calculations!CZ9</f>
        <v>8.9633333333333329</v>
      </c>
      <c r="E8" s="20">
        <f t="shared" si="3"/>
        <v>9.061018177372147E-3</v>
      </c>
      <c r="F8" s="20">
        <f t="shared" si="1"/>
        <v>2.0034006278008172E-3</v>
      </c>
      <c r="G8" s="19">
        <f t="shared" si="2"/>
        <v>4.5228188768806827</v>
      </c>
      <c r="H8" s="21">
        <f>IF(OR(COUNT(Calculations!DC9:DL9)&lt;3,COUNT(Calculations!DO9:DX9)&lt;3),"N/A",IF(ISERROR(TTEST(Calculations!DO9:DX9,Calculations!DC9:DL9,2,2)),"N/A",TTEST(Calculations!DO9:DX9,Calculations!DC9:DL9,2,2)))</f>
        <v>2.7171260747681047E-3</v>
      </c>
      <c r="I8" s="19">
        <f t="shared" si="0"/>
        <v>4.5228188768806827</v>
      </c>
      <c r="J8" s="22"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17" t="str">
        <f>'miRNA Table'!C9</f>
        <v>hsa-miR-125a-5p</v>
      </c>
      <c r="B9" s="18" t="s">
        <v>38</v>
      </c>
      <c r="C9" s="19">
        <f>Calculations!CY10</f>
        <v>15.419444444444443</v>
      </c>
      <c r="D9" s="19">
        <f>Calculations!CZ10</f>
        <v>15.173333333333332</v>
      </c>
      <c r="E9" s="20">
        <f t="shared" si="3"/>
        <v>2.2818374613544894E-5</v>
      </c>
      <c r="F9" s="20">
        <f t="shared" si="1"/>
        <v>2.7062725499364956E-5</v>
      </c>
      <c r="G9" s="19">
        <f t="shared" si="2"/>
        <v>0.8431661701656894</v>
      </c>
      <c r="H9" s="21">
        <f>IF(OR(COUNT(Calculations!DC10:DL10)&lt;3,COUNT(Calculations!DO10:DX10)&lt;3),"N/A",IF(ISERROR(TTEST(Calculations!DO10:DX10,Calculations!DC10:DL10,2,2)),"N/A",TTEST(Calculations!DO10:DX10,Calculations!DC10:DL10,2,2)))</f>
        <v>1.3269874329243966E-2</v>
      </c>
      <c r="I9" s="19">
        <f t="shared" si="0"/>
        <v>-1.1860058377383564</v>
      </c>
      <c r="J9" s="22" t="str">
        <f>IF(AND('Test Sample Data'!O9&gt;=35,'Control Sample Data'!O9&gt;=35),"C",IF(AND('Test Sample Data'!O9&gt;=30,'Control Sample Data'!O9&gt;=30, OR(H9&gt;=0.05, H9="N/A")),"B",IF(OR(AND('Test Sample Data'!O9&gt;=30,'Control Sample Data'!O9&lt;=30), AND('Test Sample Data'!O9&lt;=30,'Control Sample Data'!O9&gt;=30)),"A","OKAY")))</f>
        <v>C</v>
      </c>
    </row>
    <row r="10" spans="1:10" ht="15" customHeight="1" x14ac:dyDescent="0.25">
      <c r="A10" s="17" t="str">
        <f>'miRNA Table'!C10</f>
        <v>hsa-miR-142-5p</v>
      </c>
      <c r="B10" s="18" t="s">
        <v>39</v>
      </c>
      <c r="C10" s="19">
        <f>Calculations!CY11</f>
        <v>9.7761111111111081</v>
      </c>
      <c r="D10" s="19">
        <f>Calculations!CZ11</f>
        <v>7.423333333333332</v>
      </c>
      <c r="E10" s="20">
        <f t="shared" si="3"/>
        <v>1.1405053178587144E-3</v>
      </c>
      <c r="F10" s="20">
        <f t="shared" si="1"/>
        <v>5.8257789080092904E-3</v>
      </c>
      <c r="G10" s="19">
        <f t="shared" si="2"/>
        <v>0.19576872652869573</v>
      </c>
      <c r="H10" s="21">
        <f>IF(OR(COUNT(Calculations!DC11:DL11)&lt;3,COUNT(Calculations!DO11:DX11)&lt;3),"N/A",IF(ISERROR(TTEST(Calculations!DO11:DX11,Calculations!DC11:DL11,2,2)),"N/A",TTEST(Calculations!DO11:DX11,Calculations!DC11:DL11,2,2)))</f>
        <v>9.8737109424618906E-6</v>
      </c>
      <c r="I10" s="19">
        <f t="shared" si="0"/>
        <v>-5.1080681666150607</v>
      </c>
      <c r="J10" s="22"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25">
      <c r="A11" s="17" t="str">
        <f>'miRNA Table'!C11</f>
        <v>hsa-miR-96-5p</v>
      </c>
      <c r="B11" s="18" t="s">
        <v>40</v>
      </c>
      <c r="C11" s="19">
        <f>Calculations!CY12</f>
        <v>1.6894444444444439</v>
      </c>
      <c r="D11" s="19">
        <f>Calculations!CZ12</f>
        <v>5.8166666666666664</v>
      </c>
      <c r="E11" s="20">
        <f t="shared" si="3"/>
        <v>0.31004629517482069</v>
      </c>
      <c r="F11" s="20">
        <f t="shared" si="1"/>
        <v>1.7742256704232469E-2</v>
      </c>
      <c r="G11" s="19">
        <f t="shared" si="2"/>
        <v>17.475020249304489</v>
      </c>
      <c r="H11" s="21">
        <f>IF(OR(COUNT(Calculations!DC12:DL12)&lt;3,COUNT(Calculations!DO12:DX12)&lt;3),"N/A",IF(ISERROR(TTEST(Calculations!DO12:DX12,Calculations!DC12:DL12,2,2)),"N/A",TTEST(Calculations!DO12:DX12,Calculations!DC12:DL12,2,2)))</f>
        <v>2.9201059503263593E-7</v>
      </c>
      <c r="I11" s="19">
        <f t="shared" si="0"/>
        <v>17.475020249304489</v>
      </c>
      <c r="J11" s="22"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17" t="str">
        <f>'miRNA Table'!C12</f>
        <v>hsa-miR-222-3p</v>
      </c>
      <c r="B12" s="18" t="s">
        <v>41</v>
      </c>
      <c r="C12" s="19">
        <f>Calculations!CY13</f>
        <v>-2.7805555555555572</v>
      </c>
      <c r="D12" s="19">
        <f>Calculations!CZ13</f>
        <v>7.3233333333333341</v>
      </c>
      <c r="E12" s="20">
        <f t="shared" si="3"/>
        <v>6.8711689439897414</v>
      </c>
      <c r="F12" s="20">
        <f t="shared" si="1"/>
        <v>6.2439152322080168E-3</v>
      </c>
      <c r="G12" s="19">
        <f t="shared" si="2"/>
        <v>1100.458396447498</v>
      </c>
      <c r="H12" s="21">
        <f>IF(OR(COUNT(Calculations!DC13:DL13)&lt;3,COUNT(Calculations!DO13:DX13)&lt;3),"N/A",IF(ISERROR(TTEST(Calculations!DO13:DX13,Calculations!DC13:DL13,2,2)),"N/A",TTEST(Calculations!DO13:DX13,Calculations!DC13:DL13,2,2)))</f>
        <v>1.0399326522365941E-7</v>
      </c>
      <c r="I12" s="19">
        <f t="shared" si="0"/>
        <v>1100.458396447498</v>
      </c>
      <c r="J12" s="22"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25">
      <c r="A13" s="17" t="str">
        <f>'miRNA Table'!C13</f>
        <v>hsa-miR-148b-3p</v>
      </c>
      <c r="B13" s="18" t="s">
        <v>42</v>
      </c>
      <c r="C13" s="19">
        <f>Calculations!CY14</f>
        <v>14.422777777777776</v>
      </c>
      <c r="D13" s="19">
        <f>Calculations!CZ14</f>
        <v>15.173333333333332</v>
      </c>
      <c r="E13" s="20">
        <f t="shared" si="3"/>
        <v>4.5531427665993088E-5</v>
      </c>
      <c r="F13" s="20">
        <f t="shared" si="1"/>
        <v>2.7062725499364956E-5</v>
      </c>
      <c r="G13" s="19">
        <f t="shared" si="2"/>
        <v>1.6824405829731197</v>
      </c>
      <c r="H13" s="21">
        <f>IF(OR(COUNT(Calculations!DC14:DL14)&lt;3,COUNT(Calculations!DO14:DX14)&lt;3),"N/A",IF(ISERROR(TTEST(Calculations!DO14:DX14,Calculations!DC14:DL14,2,2)),"N/A",TTEST(Calculations!DO14:DX14,Calculations!DC14:DL14,2,2)))</f>
        <v>0.15891164559799359</v>
      </c>
      <c r="I13" s="19">
        <f t="shared" si="0"/>
        <v>1.6824405829731197</v>
      </c>
      <c r="J13" s="22" t="str">
        <f>IF(AND('Test Sample Data'!O13&gt;=35,'Control Sample Data'!O13&gt;=35),"C",IF(AND('Test Sample Data'!O13&gt;=30,'Control Sample Data'!O13&gt;=30, OR(H13&gt;=0.05, H13="N/A")),"B",IF(OR(AND('Test Sample Data'!O13&gt;=30,'Control Sample Data'!O13&lt;=30), AND('Test Sample Data'!O13&lt;=30,'Control Sample Data'!O13&gt;=30)),"A","OKAY")))</f>
        <v>B</v>
      </c>
    </row>
    <row r="14" spans="1:10" ht="15" customHeight="1" x14ac:dyDescent="0.25">
      <c r="A14" s="17" t="str">
        <f>'miRNA Table'!C14</f>
        <v>hsa-miR-92a-3p</v>
      </c>
      <c r="B14" s="18" t="s">
        <v>43</v>
      </c>
      <c r="C14" s="19">
        <f>Calculations!CY15</f>
        <v>1.3227777777777767</v>
      </c>
      <c r="D14" s="19">
        <f>Calculations!CZ15</f>
        <v>3.3300000000000005</v>
      </c>
      <c r="E14" s="20">
        <f t="shared" si="3"/>
        <v>0.39976448724010738</v>
      </c>
      <c r="F14" s="20">
        <f t="shared" si="1"/>
        <v>9.944206046936481E-2</v>
      </c>
      <c r="G14" s="19">
        <f t="shared" si="2"/>
        <v>4.0200744569574072</v>
      </c>
      <c r="H14" s="21">
        <f>IF(OR(COUNT(Calculations!DC15:DL15)&lt;3,COUNT(Calculations!DO15:DX15)&lt;3),"N/A",IF(ISERROR(TTEST(Calculations!DO15:DX15,Calculations!DC15:DL15,2,2)),"N/A",TTEST(Calculations!DO15:DX15,Calculations!DC15:DL15,2,2)))</f>
        <v>2.2233561375751111E-4</v>
      </c>
      <c r="I14" s="19">
        <f t="shared" si="0"/>
        <v>4.0200744569574072</v>
      </c>
      <c r="J14" s="22"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17" t="str">
        <f>'miRNA Table'!C15</f>
        <v>hsa-miR-184</v>
      </c>
      <c r="B15" s="18" t="s">
        <v>44</v>
      </c>
      <c r="C15" s="19">
        <f>Calculations!CY16</f>
        <v>15.232777777777775</v>
      </c>
      <c r="D15" s="19">
        <f>Calculations!CZ16</f>
        <v>13.966666666666669</v>
      </c>
      <c r="E15" s="20">
        <f t="shared" si="3"/>
        <v>2.5970300306526327E-5</v>
      </c>
      <c r="F15" s="20">
        <f t="shared" si="1"/>
        <v>6.246178540019369E-5</v>
      </c>
      <c r="G15" s="19">
        <f t="shared" si="2"/>
        <v>0.41577902616990825</v>
      </c>
      <c r="H15" s="21">
        <f>IF(OR(COUNT(Calculations!DC16:DL16)&lt;3,COUNT(Calculations!DO16:DX16)&lt;3),"N/A",IF(ISERROR(TTEST(Calculations!DO16:DX16,Calculations!DC16:DL16,2,2)),"N/A",TTEST(Calculations!DO16:DX16,Calculations!DC16:DL16,2,2)))</f>
        <v>0.15853367796317155</v>
      </c>
      <c r="I15" s="19">
        <f t="shared" si="0"/>
        <v>-2.405123724522241</v>
      </c>
      <c r="J15" s="22" t="str">
        <f>IF(AND('Test Sample Data'!O15&gt;=35,'Control Sample Data'!O15&gt;=35),"C",IF(AND('Test Sample Data'!O15&gt;=30,'Control Sample Data'!O15&gt;=30, OR(H15&gt;=0.05, H15="N/A")),"B",IF(OR(AND('Test Sample Data'!O15&gt;=30,'Control Sample Data'!O15&lt;=30), AND('Test Sample Data'!O15&lt;=30,'Control Sample Data'!O15&gt;=30)),"A","OKAY")))</f>
        <v>B</v>
      </c>
    </row>
    <row r="16" spans="1:10" ht="15" customHeight="1" x14ac:dyDescent="0.25">
      <c r="A16" s="17" t="str">
        <f>'miRNA Table'!C16</f>
        <v>hsa-miR-214-3p</v>
      </c>
      <c r="B16" s="18" t="s">
        <v>45</v>
      </c>
      <c r="C16" s="19">
        <f>Calculations!CY17</f>
        <v>13.532777777777776</v>
      </c>
      <c r="D16" s="19">
        <f>Calculations!CZ17</f>
        <v>14.25</v>
      </c>
      <c r="E16" s="20">
        <f t="shared" si="3"/>
        <v>8.437775463226829E-5</v>
      </c>
      <c r="F16" s="20">
        <f t="shared" si="1"/>
        <v>5.1324244095075355E-5</v>
      </c>
      <c r="G16" s="19">
        <f t="shared" si="2"/>
        <v>1.6440135869505086</v>
      </c>
      <c r="H16" s="21">
        <f>IF(OR(COUNT(Calculations!DC17:DL17)&lt;3,COUNT(Calculations!DO17:DX17)&lt;3),"N/A",IF(ISERROR(TTEST(Calculations!DO17:DX17,Calculations!DC17:DL17,2,2)),"N/A",TTEST(Calculations!DO17:DX17,Calculations!DC17:DL17,2,2)))</f>
        <v>0.32570134701852199</v>
      </c>
      <c r="I16" s="19">
        <f t="shared" si="0"/>
        <v>1.6440135869505086</v>
      </c>
      <c r="J16" s="22" t="str">
        <f>IF(AND('Test Sample Data'!O16&gt;=35,'Control Sample Data'!O16&gt;=35),"C",IF(AND('Test Sample Data'!O16&gt;=30,'Control Sample Data'!O16&gt;=30, OR(H16&gt;=0.05, H16="N/A")),"B",IF(OR(AND('Test Sample Data'!O16&gt;=30,'Control Sample Data'!O16&lt;=30), AND('Test Sample Data'!O16&lt;=30,'Control Sample Data'!O16&gt;=30)),"A","OKAY")))</f>
        <v>B</v>
      </c>
    </row>
    <row r="17" spans="1:10" ht="15" customHeight="1" x14ac:dyDescent="0.25">
      <c r="A17" s="17" t="str">
        <f>'miRNA Table'!C17</f>
        <v>hsa-miR-15a-5p</v>
      </c>
      <c r="B17" s="18" t="s">
        <v>46</v>
      </c>
      <c r="C17" s="19">
        <f>Calculations!CY18</f>
        <v>5.3894444444444431</v>
      </c>
      <c r="D17" s="19">
        <f>Calculations!CZ18</f>
        <v>5.4933333333333332</v>
      </c>
      <c r="E17" s="20">
        <f t="shared" si="3"/>
        <v>2.3856985261423099E-2</v>
      </c>
      <c r="F17" s="20">
        <f t="shared" si="1"/>
        <v>2.2199433423890257E-2</v>
      </c>
      <c r="G17" s="19">
        <f t="shared" si="2"/>
        <v>1.0746664027807593</v>
      </c>
      <c r="H17" s="21">
        <f>IF(OR(COUNT(Calculations!DC18:DL18)&lt;3,COUNT(Calculations!DO18:DX18)&lt;3),"N/A",IF(ISERROR(TTEST(Calculations!DO18:DX18,Calculations!DC18:DL18,2,2)),"N/A",TTEST(Calculations!DO18:DX18,Calculations!DC18:DL18,2,2)))</f>
        <v>0.29194181899169919</v>
      </c>
      <c r="I17" s="19">
        <f t="shared" si="0"/>
        <v>1.0746664027807593</v>
      </c>
      <c r="J17" s="22" t="str">
        <f>IF(AND('Test Sample Data'!O17&gt;=35,'Control Sample Data'!O17&gt;=35),"C",IF(AND('Test Sample Data'!O17&gt;=30,'Control Sample Data'!O17&gt;=30, OR(H17&gt;=0.05, H17="N/A")),"B",IF(OR(AND('Test Sample Data'!O17&gt;=30,'Control Sample Data'!O17&lt;=30), AND('Test Sample Data'!O17&lt;=30,'Control Sample Data'!O17&gt;=30)),"A","OKAY")))</f>
        <v>OKAY</v>
      </c>
    </row>
    <row r="18" spans="1:10" ht="15" customHeight="1" x14ac:dyDescent="0.25">
      <c r="A18" s="17" t="str">
        <f>'miRNA Table'!C18</f>
        <v>hsa-miR-378a-3p</v>
      </c>
      <c r="B18" s="18" t="s">
        <v>47</v>
      </c>
      <c r="C18" s="19">
        <f>Calculations!CY19</f>
        <v>15.419444444444443</v>
      </c>
      <c r="D18" s="19">
        <f>Calculations!CZ19</f>
        <v>15.173333333333332</v>
      </c>
      <c r="E18" s="20">
        <f t="shared" si="3"/>
        <v>2.2818374613544894E-5</v>
      </c>
      <c r="F18" s="20">
        <f t="shared" si="1"/>
        <v>2.7062725499364956E-5</v>
      </c>
      <c r="G18" s="19">
        <f t="shared" si="2"/>
        <v>0.8431661701656894</v>
      </c>
      <c r="H18" s="21">
        <f>IF(OR(COUNT(Calculations!DC19:DL19)&lt;3,COUNT(Calculations!DO19:DX19)&lt;3),"N/A",IF(ISERROR(TTEST(Calculations!DO19:DX19,Calculations!DC19:DL19,2,2)),"N/A",TTEST(Calculations!DO19:DX19,Calculations!DC19:DL19,2,2)))</f>
        <v>1.3269874329243966E-2</v>
      </c>
      <c r="I18" s="19">
        <f t="shared" si="0"/>
        <v>-1.1860058377383564</v>
      </c>
      <c r="J18" s="22" t="str">
        <f>IF(AND('Test Sample Data'!O18&gt;=35,'Control Sample Data'!O18&gt;=35),"C",IF(AND('Test Sample Data'!O18&gt;=30,'Control Sample Data'!O18&gt;=30, OR(H18&gt;=0.05, H18="N/A")),"B",IF(OR(AND('Test Sample Data'!O18&gt;=30,'Control Sample Data'!O18&lt;=30), AND('Test Sample Data'!O18&lt;=30,'Control Sample Data'!O18&gt;=30)),"A","OKAY")))</f>
        <v>C</v>
      </c>
    </row>
    <row r="19" spans="1:10" ht="15" customHeight="1" x14ac:dyDescent="0.25">
      <c r="A19" s="17" t="str">
        <f>'miRNA Table'!C19</f>
        <v>hsa-let-7b-5p</v>
      </c>
      <c r="B19" s="18" t="s">
        <v>48</v>
      </c>
      <c r="C19" s="19">
        <f>Calculations!CY20</f>
        <v>15.419444444444443</v>
      </c>
      <c r="D19" s="19">
        <f>Calculations!CZ20</f>
        <v>15.173333333333332</v>
      </c>
      <c r="E19" s="20">
        <f t="shared" si="3"/>
        <v>2.2818374613544894E-5</v>
      </c>
      <c r="F19" s="20">
        <f t="shared" si="1"/>
        <v>2.7062725499364956E-5</v>
      </c>
      <c r="G19" s="19">
        <f t="shared" si="2"/>
        <v>0.8431661701656894</v>
      </c>
      <c r="H19" s="21">
        <f>IF(OR(COUNT(Calculations!DC20:DL20)&lt;3,COUNT(Calculations!DO20:DX20)&lt;3),"N/A",IF(ISERROR(TTEST(Calculations!DO20:DX20,Calculations!DC20:DL20,2,2)),"N/A",TTEST(Calculations!DO20:DX20,Calculations!DC20:DL20,2,2)))</f>
        <v>1.3269874329243966E-2</v>
      </c>
      <c r="I19" s="19">
        <f t="shared" si="0"/>
        <v>-1.1860058377383564</v>
      </c>
      <c r="J19" s="22" t="str">
        <f>IF(AND('Test Sample Data'!O19&gt;=35,'Control Sample Data'!O19&gt;=35),"C",IF(AND('Test Sample Data'!O19&gt;=30,'Control Sample Data'!O19&gt;=30, OR(H19&gt;=0.05, H19="N/A")),"B",IF(OR(AND('Test Sample Data'!O19&gt;=30,'Control Sample Data'!O19&lt;=30), AND('Test Sample Data'!O19&lt;=30,'Control Sample Data'!O19&gt;=30)),"A","OKAY")))</f>
        <v>C</v>
      </c>
    </row>
    <row r="20" spans="1:10" ht="15" customHeight="1" x14ac:dyDescent="0.25">
      <c r="A20" s="17" t="str">
        <f>'miRNA Table'!C20</f>
        <v>hsa-miR-205-5p</v>
      </c>
      <c r="B20" s="18" t="s">
        <v>49</v>
      </c>
      <c r="C20" s="19">
        <f>Calculations!CY21</f>
        <v>15.419444444444443</v>
      </c>
      <c r="D20" s="19">
        <f>Calculations!CZ21</f>
        <v>15.173333333333332</v>
      </c>
      <c r="E20" s="20">
        <f t="shared" si="3"/>
        <v>2.2818374613544894E-5</v>
      </c>
      <c r="F20" s="20">
        <f t="shared" si="1"/>
        <v>2.7062725499364956E-5</v>
      </c>
      <c r="G20" s="19">
        <f t="shared" si="2"/>
        <v>0.8431661701656894</v>
      </c>
      <c r="H20" s="21">
        <f>IF(OR(COUNT(Calculations!DC21:DL21)&lt;3,COUNT(Calculations!DO21:DX21)&lt;3),"N/A",IF(ISERROR(TTEST(Calculations!DO21:DX21,Calculations!DC21:DL21,2,2)),"N/A",TTEST(Calculations!DO21:DX21,Calculations!DC21:DL21,2,2)))</f>
        <v>1.3269874329243966E-2</v>
      </c>
      <c r="I20" s="19">
        <f t="shared" si="0"/>
        <v>-1.1860058377383564</v>
      </c>
      <c r="J20" s="22" t="str">
        <f>IF(AND('Test Sample Data'!O20&gt;=35,'Control Sample Data'!O20&gt;=35),"C",IF(AND('Test Sample Data'!O20&gt;=30,'Control Sample Data'!O20&gt;=30, OR(H20&gt;=0.05, H20="N/A")),"B",IF(OR(AND('Test Sample Data'!O20&gt;=30,'Control Sample Data'!O20&lt;=30), AND('Test Sample Data'!O20&lt;=30,'Control Sample Data'!O20&gt;=30)),"A","OKAY")))</f>
        <v>C</v>
      </c>
    </row>
    <row r="21" spans="1:10" ht="15" customHeight="1" x14ac:dyDescent="0.25">
      <c r="A21" s="17" t="str">
        <f>'miRNA Table'!C21</f>
        <v>hsa-miR-181a-5p</v>
      </c>
      <c r="B21" s="18" t="s">
        <v>50</v>
      </c>
      <c r="C21" s="19">
        <f>Calculations!CY22</f>
        <v>15.419444444444443</v>
      </c>
      <c r="D21" s="19">
        <f>Calculations!CZ22</f>
        <v>14.546666666666667</v>
      </c>
      <c r="E21" s="20">
        <f t="shared" si="3"/>
        <v>2.2818374613544894E-5</v>
      </c>
      <c r="F21" s="20">
        <f t="shared" si="1"/>
        <v>4.1784671904028101E-5</v>
      </c>
      <c r="G21" s="19">
        <f t="shared" si="2"/>
        <v>0.54609438279076616</v>
      </c>
      <c r="H21" s="21">
        <f>IF(OR(COUNT(Calculations!DC22:DL22)&lt;3,COUNT(Calculations!DO22:DX22)&lt;3),"N/A",IF(ISERROR(TTEST(Calculations!DO22:DX22,Calculations!DC22:DL22,2,2)),"N/A",TTEST(Calculations!DO22:DX22,Calculations!DC22:DL22,2,2)))</f>
        <v>0.31015441004200361</v>
      </c>
      <c r="I21" s="19">
        <f t="shared" si="0"/>
        <v>-1.8311852886850621</v>
      </c>
      <c r="J21" s="22" t="str">
        <f>IF(AND('Test Sample Data'!O21&gt;=35,'Control Sample Data'!O21&gt;=35),"C",IF(AND('Test Sample Data'!O21&gt;=30,'Control Sample Data'!O21&gt;=30, OR(H21&gt;=0.05, H21="N/A")),"B",IF(OR(AND('Test Sample Data'!O21&gt;=30,'Control Sample Data'!O21&lt;=30), AND('Test Sample Data'!O21&lt;=30,'Control Sample Data'!O21&gt;=30)),"A","OKAY")))</f>
        <v>B</v>
      </c>
    </row>
    <row r="22" spans="1:10" ht="15" customHeight="1" x14ac:dyDescent="0.25">
      <c r="A22" s="17" t="str">
        <f>'miRNA Table'!C22</f>
        <v>hsa-miR-130a-3p</v>
      </c>
      <c r="B22" s="18" t="s">
        <v>51</v>
      </c>
      <c r="C22" s="19">
        <f>Calculations!CY23</f>
        <v>12.312777777777775</v>
      </c>
      <c r="D22" s="19">
        <f>Calculations!CZ23</f>
        <v>12.983333333333333</v>
      </c>
      <c r="E22" s="20">
        <f t="shared" si="3"/>
        <v>1.9655520954199455E-4</v>
      </c>
      <c r="F22" s="20">
        <f t="shared" si="1"/>
        <v>1.2348870120873094E-4</v>
      </c>
      <c r="G22" s="19">
        <f t="shared" si="2"/>
        <v>1.5916857786831888</v>
      </c>
      <c r="H22" s="21">
        <f>IF(OR(COUNT(Calculations!DC23:DL23)&lt;3,COUNT(Calculations!DO23:DX23)&lt;3),"N/A",IF(ISERROR(TTEST(Calculations!DO23:DX23,Calculations!DC23:DL23,2,2)),"N/A",TTEST(Calculations!DO23:DX23,Calculations!DC23:DL23,2,2)))</f>
        <v>0.58619305620688467</v>
      </c>
      <c r="I22" s="19">
        <f t="shared" si="0"/>
        <v>1.5916857786831888</v>
      </c>
      <c r="J22" s="22" t="str">
        <f>IF(AND('Test Sample Data'!O22&gt;=35,'Control Sample Data'!O22&gt;=35),"C",IF(AND('Test Sample Data'!O22&gt;=30,'Control Sample Data'!O22&gt;=30, OR(H22&gt;=0.05, H22="N/A")),"B",IF(OR(AND('Test Sample Data'!O22&gt;=30,'Control Sample Data'!O22&lt;=30), AND('Test Sample Data'!O22&lt;=30,'Control Sample Data'!O22&gt;=30)),"A","OKAY")))</f>
        <v>B</v>
      </c>
    </row>
    <row r="23" spans="1:10" ht="15" customHeight="1" x14ac:dyDescent="0.25">
      <c r="A23" s="17" t="str">
        <f>'miRNA Table'!C23</f>
        <v>hsa-miR-140-5p</v>
      </c>
      <c r="B23" s="18" t="s">
        <v>52</v>
      </c>
      <c r="C23" s="19">
        <f>Calculations!CY24</f>
        <v>15.10611111111111</v>
      </c>
      <c r="D23" s="19">
        <f>Calculations!CZ24</f>
        <v>15.173333333333332</v>
      </c>
      <c r="E23" s="20">
        <f t="shared" si="3"/>
        <v>2.8353549696034575E-5</v>
      </c>
      <c r="F23" s="20">
        <f t="shared" si="1"/>
        <v>2.7062725499364956E-5</v>
      </c>
      <c r="G23" s="19">
        <f t="shared" si="2"/>
        <v>1.0476974943525148</v>
      </c>
      <c r="H23" s="21">
        <f>IF(OR(COUNT(Calculations!DC24:DL24)&lt;3,COUNT(Calculations!DO24:DX24)&lt;3),"N/A",IF(ISERROR(TTEST(Calculations!DO24:DX24,Calculations!DC24:DL24,2,2)),"N/A",TTEST(Calculations!DO24:DX24,Calculations!DC24:DL24,2,2)))</f>
        <v>0.71950765268466577</v>
      </c>
      <c r="I23" s="19">
        <f t="shared" si="0"/>
        <v>1.0476974943525148</v>
      </c>
      <c r="J23" s="22" t="str">
        <f>IF(AND('Test Sample Data'!O23&gt;=35,'Control Sample Data'!O23&gt;=35),"C",IF(AND('Test Sample Data'!O23&gt;=30,'Control Sample Data'!O23&gt;=30, OR(H23&gt;=0.05, H23="N/A")),"B",IF(OR(AND('Test Sample Data'!O23&gt;=30,'Control Sample Data'!O23&lt;=30), AND('Test Sample Data'!O23&lt;=30,'Control Sample Data'!O23&gt;=30)),"A","OKAY")))</f>
        <v>B</v>
      </c>
    </row>
    <row r="24" spans="1:10" ht="15" customHeight="1" x14ac:dyDescent="0.25">
      <c r="A24" s="17" t="str">
        <f>'miRNA Table'!C24</f>
        <v>hsa-miR-20a-5p</v>
      </c>
      <c r="B24" s="18" t="s">
        <v>53</v>
      </c>
      <c r="C24" s="19">
        <f>Calculations!CY25</f>
        <v>14.936111111111108</v>
      </c>
      <c r="D24" s="19">
        <f>Calculations!CZ25</f>
        <v>15.173333333333332</v>
      </c>
      <c r="E24" s="20">
        <f t="shared" si="3"/>
        <v>3.189940165656957E-5</v>
      </c>
      <c r="F24" s="20">
        <f t="shared" si="1"/>
        <v>2.7062725499364956E-5</v>
      </c>
      <c r="G24" s="19">
        <f t="shared" si="2"/>
        <v>1.178720955408505</v>
      </c>
      <c r="H24" s="21">
        <f>IF(OR(COUNT(Calculations!DC25:DL25)&lt;3,COUNT(Calculations!DO25:DX25)&lt;3),"N/A",IF(ISERROR(TTEST(Calculations!DO25:DX25,Calculations!DC25:DL25,2,2)),"N/A",TTEST(Calculations!DO25:DX25,Calculations!DC25:DL25,2,2)))</f>
        <v>0.5373302801141292</v>
      </c>
      <c r="I24" s="19">
        <f t="shared" si="0"/>
        <v>1.178720955408505</v>
      </c>
      <c r="J24" s="22" t="str">
        <f>IF(AND('Test Sample Data'!O24&gt;=35,'Control Sample Data'!O24&gt;=35),"C",IF(AND('Test Sample Data'!O24&gt;=30,'Control Sample Data'!O24&gt;=30, OR(H24&gt;=0.05, H24="N/A")),"B",IF(OR(AND('Test Sample Data'!O24&gt;=30,'Control Sample Data'!O24&lt;=30), AND('Test Sample Data'!O24&lt;=30,'Control Sample Data'!O24&gt;=30)),"A","OKAY")))</f>
        <v>B</v>
      </c>
    </row>
    <row r="25" spans="1:10" ht="15" customHeight="1" x14ac:dyDescent="0.25">
      <c r="A25" s="17" t="str">
        <f>'miRNA Table'!C25</f>
        <v>hsa-miR-146b-5p</v>
      </c>
      <c r="B25" s="18" t="s">
        <v>54</v>
      </c>
      <c r="C25" s="19">
        <f>Calculations!CY26</f>
        <v>15.219444444444443</v>
      </c>
      <c r="D25" s="19">
        <f>Calculations!CZ26</f>
        <v>15.116666666666665</v>
      </c>
      <c r="E25" s="20">
        <f t="shared" si="3"/>
        <v>2.6211429382285075E-5</v>
      </c>
      <c r="F25" s="20">
        <f t="shared" si="1"/>
        <v>2.814685649371154E-5</v>
      </c>
      <c r="G25" s="19">
        <f t="shared" si="2"/>
        <v>0.9312382499317865</v>
      </c>
      <c r="H25" s="21">
        <f>IF(OR(COUNT(Calculations!DC26:DL26)&lt;3,COUNT(Calculations!DO26:DX26)&lt;3),"N/A",IF(ISERROR(TTEST(Calculations!DO26:DX26,Calculations!DC26:DL26,2,2)),"N/A",TTEST(Calculations!DO26:DX26,Calculations!DC26:DL26,2,2)))</f>
        <v>0.74815134873969835</v>
      </c>
      <c r="I25" s="19">
        <f t="shared" si="0"/>
        <v>-1.073839052544556</v>
      </c>
      <c r="J25" s="22" t="str">
        <f>IF(AND('Test Sample Data'!O25&gt;=35,'Control Sample Data'!O25&gt;=35),"C",IF(AND('Test Sample Data'!O25&gt;=30,'Control Sample Data'!O25&gt;=30, OR(H25&gt;=0.05, H25="N/A")),"B",IF(OR(AND('Test Sample Data'!O25&gt;=30,'Control Sample Data'!O25&lt;=30), AND('Test Sample Data'!O25&lt;=30,'Control Sample Data'!O25&gt;=30)),"A","OKAY")))</f>
        <v>B</v>
      </c>
    </row>
    <row r="26" spans="1:10" ht="15" customHeight="1" x14ac:dyDescent="0.25">
      <c r="A26" s="17" t="str">
        <f>'miRNA Table'!C26</f>
        <v>hsa-miR-132-3p</v>
      </c>
      <c r="B26" s="18" t="s">
        <v>55</v>
      </c>
      <c r="C26" s="19">
        <f>Calculations!CY27</f>
        <v>13.949444444444444</v>
      </c>
      <c r="D26" s="19">
        <f>Calculations!CZ27</f>
        <v>9.8199999999999985</v>
      </c>
      <c r="E26" s="20">
        <f t="shared" si="3"/>
        <v>6.3211893448245836E-5</v>
      </c>
      <c r="F26" s="20">
        <f t="shared" si="1"/>
        <v>1.1063319192341798E-3</v>
      </c>
      <c r="G26" s="19">
        <f t="shared" si="2"/>
        <v>5.7136463613923473E-2</v>
      </c>
      <c r="H26" s="21">
        <f>IF(OR(COUNT(Calculations!DC27:DL27)&lt;3,COUNT(Calculations!DO27:DX27)&lt;3),"N/A",IF(ISERROR(TTEST(Calculations!DO27:DX27,Calculations!DC27:DL27,2,2)),"N/A",TTEST(Calculations!DO27:DX27,Calculations!DC27:DL27,2,2)))</f>
        <v>1.1009489549526376E-3</v>
      </c>
      <c r="I26" s="19">
        <f t="shared" si="0"/>
        <v>-17.501958237336758</v>
      </c>
      <c r="J26" s="22" t="str">
        <f>IF(AND('Test Sample Data'!O26&gt;=35,'Control Sample Data'!O26&gt;=35),"C",IF(AND('Test Sample Data'!O26&gt;=30,'Control Sample Data'!O26&gt;=30, OR(H26&gt;=0.05, H26="N/A")),"B",IF(OR(AND('Test Sample Data'!O26&gt;=30,'Control Sample Data'!O26&lt;=30), AND('Test Sample Data'!O26&lt;=30,'Control Sample Data'!O26&gt;=30)),"A","OKAY")))</f>
        <v>A</v>
      </c>
    </row>
    <row r="27" spans="1:10" ht="15" customHeight="1" x14ac:dyDescent="0.25">
      <c r="A27" s="17" t="str">
        <f>'miRNA Table'!C27</f>
        <v>hsa-miR-193b-3p</v>
      </c>
      <c r="B27" s="18" t="s">
        <v>56</v>
      </c>
      <c r="C27" s="19">
        <f>Calculations!CY28</f>
        <v>15.419444444444443</v>
      </c>
      <c r="D27" s="19">
        <f>Calculations!CZ28</f>
        <v>15.173333333333332</v>
      </c>
      <c r="E27" s="20">
        <f t="shared" si="3"/>
        <v>2.2818374613544894E-5</v>
      </c>
      <c r="F27" s="20">
        <f t="shared" si="1"/>
        <v>2.7062725499364956E-5</v>
      </c>
      <c r="G27" s="19">
        <f t="shared" si="2"/>
        <v>0.8431661701656894</v>
      </c>
      <c r="H27" s="21">
        <f>IF(OR(COUNT(Calculations!DC28:DL28)&lt;3,COUNT(Calculations!DO28:DX28)&lt;3),"N/A",IF(ISERROR(TTEST(Calculations!DO28:DX28,Calculations!DC28:DL28,2,2)),"N/A",TTEST(Calculations!DO28:DX28,Calculations!DC28:DL28,2,2)))</f>
        <v>1.3269874329243966E-2</v>
      </c>
      <c r="I27" s="19">
        <f t="shared" si="0"/>
        <v>-1.1860058377383564</v>
      </c>
      <c r="J27" s="22" t="str">
        <f>IF(AND('Test Sample Data'!O27&gt;=35,'Control Sample Data'!O27&gt;=35),"C",IF(AND('Test Sample Data'!O27&gt;=30,'Control Sample Data'!O27&gt;=30, OR(H27&gt;=0.05, H27="N/A")),"B",IF(OR(AND('Test Sample Data'!O27&gt;=30,'Control Sample Data'!O27&lt;=30), AND('Test Sample Data'!O27&lt;=30,'Control Sample Data'!O27&gt;=30)),"A","OKAY")))</f>
        <v>C</v>
      </c>
    </row>
    <row r="28" spans="1:10" ht="15" customHeight="1" x14ac:dyDescent="0.25">
      <c r="A28" s="17" t="str">
        <f>'miRNA Table'!C28</f>
        <v>hsa-miR-183-5p</v>
      </c>
      <c r="B28" s="18" t="s">
        <v>57</v>
      </c>
      <c r="C28" s="19">
        <f>Calculations!CY29</f>
        <v>11.526111111111112</v>
      </c>
      <c r="D28" s="19">
        <f>Calculations!CZ29</f>
        <v>9.2433333333333341</v>
      </c>
      <c r="E28" s="20">
        <f t="shared" si="3"/>
        <v>3.3907425967400498E-4</v>
      </c>
      <c r="F28" s="20">
        <f t="shared" si="1"/>
        <v>1.6499827610449687E-3</v>
      </c>
      <c r="G28" s="19">
        <f t="shared" si="2"/>
        <v>0.20550169836881335</v>
      </c>
      <c r="H28" s="21">
        <f>IF(OR(COUNT(Calculations!DC29:DL29)&lt;3,COUNT(Calculations!DO29:DX29)&lt;3),"N/A",IF(ISERROR(TTEST(Calculations!DO29:DX29,Calculations!DC29:DL29,2,2)),"N/A",TTEST(Calculations!DO29:DX29,Calculations!DC29:DL29,2,2)))</f>
        <v>3.5854572982385044E-3</v>
      </c>
      <c r="I28" s="19">
        <f t="shared" si="0"/>
        <v>-4.8661398321161444</v>
      </c>
      <c r="J28" s="22" t="str">
        <f>IF(AND('Test Sample Data'!O28&gt;=35,'Control Sample Data'!O28&gt;=35),"C",IF(AND('Test Sample Data'!O28&gt;=30,'Control Sample Data'!O28&gt;=30, OR(H28&gt;=0.05, H28="N/A")),"B",IF(OR(AND('Test Sample Data'!O28&gt;=30,'Control Sample Data'!O28&lt;=30), AND('Test Sample Data'!O28&lt;=30,'Control Sample Data'!O28&gt;=30)),"A","OKAY")))</f>
        <v>A</v>
      </c>
    </row>
    <row r="29" spans="1:10" ht="15" customHeight="1" x14ac:dyDescent="0.25">
      <c r="A29" s="17" t="str">
        <f>'miRNA Table'!C29</f>
        <v>hsa-miR-34c-5p</v>
      </c>
      <c r="B29" s="18" t="s">
        <v>58</v>
      </c>
      <c r="C29" s="19">
        <f>Calculations!CY30</f>
        <v>-6.0105555555555581</v>
      </c>
      <c r="D29" s="19">
        <f>Calculations!CZ30</f>
        <v>2.586666666666666</v>
      </c>
      <c r="E29" s="20">
        <f t="shared" si="3"/>
        <v>64.469976636703009</v>
      </c>
      <c r="F29" s="20">
        <f t="shared" si="1"/>
        <v>0.16646990992773958</v>
      </c>
      <c r="G29" s="19">
        <f t="shared" si="2"/>
        <v>387.27705604386892</v>
      </c>
      <c r="H29" s="21">
        <f>IF(OR(COUNT(Calculations!DC30:DL30)&lt;3,COUNT(Calculations!DO30:DX30)&lt;3),"N/A",IF(ISERROR(TTEST(Calculations!DO30:DX30,Calculations!DC30:DL30,2,2)),"N/A",TTEST(Calculations!DO30:DX30,Calculations!DC30:DL30,2,2)))</f>
        <v>4.4129409627296976E-8</v>
      </c>
      <c r="I29" s="19">
        <f t="shared" si="0"/>
        <v>387.27705604386892</v>
      </c>
      <c r="J29" s="22" t="str">
        <f>IF(AND('Test Sample Data'!O29&gt;=35,'Control Sample Data'!O29&gt;=35),"C",IF(AND('Test Sample Data'!O29&gt;=30,'Control Sample Data'!O29&gt;=30, OR(H29&gt;=0.05, H29="N/A")),"B",IF(OR(AND('Test Sample Data'!O29&gt;=30,'Control Sample Data'!O29&lt;=30), AND('Test Sample Data'!O29&lt;=30,'Control Sample Data'!O29&gt;=30)),"A","OKAY")))</f>
        <v>OKAY</v>
      </c>
    </row>
    <row r="30" spans="1:10" ht="15" customHeight="1" x14ac:dyDescent="0.25">
      <c r="A30" s="17" t="str">
        <f>'miRNA Table'!C30</f>
        <v>hsa-miR-30c-5p</v>
      </c>
      <c r="B30" s="18" t="s">
        <v>59</v>
      </c>
      <c r="C30" s="19">
        <f>Calculations!CY31</f>
        <v>9.6927777777777759</v>
      </c>
      <c r="D30" s="19">
        <f>Calculations!CZ31</f>
        <v>8.5733333333333324</v>
      </c>
      <c r="E30" s="20">
        <f t="shared" si="3"/>
        <v>1.2083232931918242E-3</v>
      </c>
      <c r="F30" s="20">
        <f t="shared" si="1"/>
        <v>2.6252429679558963E-3</v>
      </c>
      <c r="G30" s="19">
        <f t="shared" si="2"/>
        <v>0.4602710331732327</v>
      </c>
      <c r="H30" s="21">
        <f>IF(OR(COUNT(Calculations!DC31:DL31)&lt;3,COUNT(Calculations!DO31:DX31)&lt;3),"N/A",IF(ISERROR(TTEST(Calculations!DO31:DX31,Calculations!DC31:DL31,2,2)),"N/A",TTEST(Calculations!DO31:DX31,Calculations!DC31:DL31,2,2)))</f>
        <v>6.155721235279135E-3</v>
      </c>
      <c r="I30" s="19">
        <f t="shared" si="0"/>
        <v>-2.1726329226189409</v>
      </c>
      <c r="J30" s="22" t="str">
        <f>IF(AND('Test Sample Data'!O30&gt;=35,'Control Sample Data'!O30&gt;=35),"C",IF(AND('Test Sample Data'!O30&gt;=30,'Control Sample Data'!O30&gt;=30, OR(H30&gt;=0.05, H30="N/A")),"B",IF(OR(AND('Test Sample Data'!O30&gt;=30,'Control Sample Data'!O30&lt;=30), AND('Test Sample Data'!O30&lt;=30,'Control Sample Data'!O30&gt;=30)),"A","OKAY")))</f>
        <v>OKAY</v>
      </c>
    </row>
    <row r="31" spans="1:10" ht="15" customHeight="1" x14ac:dyDescent="0.25">
      <c r="A31" s="17" t="str">
        <f>'miRNA Table'!C31</f>
        <v>hsa-miR-148a-3p</v>
      </c>
      <c r="B31" s="18" t="s">
        <v>60</v>
      </c>
      <c r="C31" s="19">
        <f>Calculations!CY32</f>
        <v>1.849444444444444</v>
      </c>
      <c r="D31" s="19">
        <f>Calculations!CZ32</f>
        <v>7.379999999999999</v>
      </c>
      <c r="E31" s="20">
        <f t="shared" si="3"/>
        <v>0.27749920732979888</v>
      </c>
      <c r="F31" s="20">
        <f t="shared" si="1"/>
        <v>6.0034186769063035E-3</v>
      </c>
      <c r="G31" s="19">
        <f t="shared" si="2"/>
        <v>46.223530668828921</v>
      </c>
      <c r="H31" s="21">
        <f>IF(OR(COUNT(Calculations!DC32:DL32)&lt;3,COUNT(Calculations!DO32:DX32)&lt;3),"N/A",IF(ISERROR(TTEST(Calculations!DO32:DX32,Calculations!DC32:DL32,2,2)),"N/A",TTEST(Calculations!DO32:DX32,Calculations!DC32:DL32,2,2)))</f>
        <v>3.4872777960952895E-5</v>
      </c>
      <c r="I31" s="19">
        <f t="shared" si="0"/>
        <v>46.223530668828921</v>
      </c>
      <c r="J31" s="22" t="str">
        <f>IF(AND('Test Sample Data'!O31&gt;=35,'Control Sample Data'!O31&gt;=35),"C",IF(AND('Test Sample Data'!O31&gt;=30,'Control Sample Data'!O31&gt;=30, OR(H31&gt;=0.05, H31="N/A")),"B",IF(OR(AND('Test Sample Data'!O31&gt;=30,'Control Sample Data'!O31&lt;=30), AND('Test Sample Data'!O31&lt;=30,'Control Sample Data'!O31&gt;=30)),"A","OKAY")))</f>
        <v>OKAY</v>
      </c>
    </row>
    <row r="32" spans="1:10" ht="15" customHeight="1" x14ac:dyDescent="0.25">
      <c r="A32" s="17" t="str">
        <f>'miRNA Table'!C32</f>
        <v>hsa-miR-134-5p</v>
      </c>
      <c r="B32" s="18" t="s">
        <v>61</v>
      </c>
      <c r="C32" s="19">
        <f>Calculations!CY33</f>
        <v>4.6427777777777761</v>
      </c>
      <c r="D32" s="19">
        <f>Calculations!CZ33</f>
        <v>11.296666666666667</v>
      </c>
      <c r="E32" s="20">
        <f t="shared" si="3"/>
        <v>4.0029911107263887E-2</v>
      </c>
      <c r="F32" s="20">
        <f t="shared" si="1"/>
        <v>3.9752503301059569E-4</v>
      </c>
      <c r="G32" s="19">
        <f t="shared" si="2"/>
        <v>100.69783732637769</v>
      </c>
      <c r="H32" s="21">
        <f>IF(OR(COUNT(Calculations!DC33:DL33)&lt;3,COUNT(Calculations!DO33:DX33)&lt;3),"N/A",IF(ISERROR(TTEST(Calculations!DO33:DX33,Calculations!DC33:DL33,2,2)),"N/A",TTEST(Calculations!DO33:DX33,Calculations!DC33:DL33,2,2)))</f>
        <v>1.1889296705737496E-6</v>
      </c>
      <c r="I32" s="19">
        <f t="shared" si="0"/>
        <v>100.69783732637769</v>
      </c>
      <c r="J32" s="22" t="str">
        <f>IF(AND('Test Sample Data'!O32&gt;=35,'Control Sample Data'!O32&gt;=35),"C",IF(AND('Test Sample Data'!O32&gt;=30,'Control Sample Data'!O32&gt;=30, OR(H32&gt;=0.05, H32="N/A")),"B",IF(OR(AND('Test Sample Data'!O32&gt;=30,'Control Sample Data'!O32&lt;=30), AND('Test Sample Data'!O32&lt;=30,'Control Sample Data'!O32&gt;=30)),"A","OKAY")))</f>
        <v>A</v>
      </c>
    </row>
    <row r="33" spans="1:10" ht="15" customHeight="1" x14ac:dyDescent="0.25">
      <c r="A33" s="17" t="str">
        <f>'miRNA Table'!C33</f>
        <v>hsa-let-7g-5p</v>
      </c>
      <c r="B33" s="18" t="s">
        <v>62</v>
      </c>
      <c r="C33" s="19">
        <f>Calculations!CY34</f>
        <v>7.6127777777777759</v>
      </c>
      <c r="D33" s="19">
        <f>Calculations!CZ34</f>
        <v>7.3633333333333324</v>
      </c>
      <c r="E33" s="20">
        <f t="shared" si="3"/>
        <v>5.1088780789371882E-3</v>
      </c>
      <c r="F33" s="20">
        <f t="shared" si="1"/>
        <v>6.0731750418300612E-3</v>
      </c>
      <c r="G33" s="19">
        <f>IF(ISERROR(E33/F33),"N/A",E33/F33)</f>
        <v>0.84122029148656052</v>
      </c>
      <c r="H33" s="21">
        <f>IF(OR(COUNT(Calculations!DC34:DL34)&lt;3,COUNT(Calculations!DO34:DX34)&lt;3),"N/A",IF(ISERROR(TTEST(Calculations!DO34:DX34,Calculations!DC34:DL34,2,2)),"N/A",TTEST(Calculations!DO34:DX34,Calculations!DC34:DL34,2,2)))</f>
        <v>4.8473023083398709E-2</v>
      </c>
      <c r="I33" s="19">
        <f t="shared" si="0"/>
        <v>-1.1887492611868078</v>
      </c>
      <c r="J33" s="22" t="str">
        <f>IF(AND('Test Sample Data'!O33&gt;=35,'Control Sample Data'!O33&gt;=35),"C",IF(AND('Test Sample Data'!O33&gt;=30,'Control Sample Data'!O33&gt;=30, OR(H33&gt;=0.05, H33="N/A")),"B",IF(OR(AND('Test Sample Data'!O33&gt;=30,'Control Sample Data'!O33&lt;=30), AND('Test Sample Data'!O33&lt;=30,'Control Sample Data'!O33&gt;=30)),"A","OKAY")))</f>
        <v>OKAY</v>
      </c>
    </row>
    <row r="34" spans="1:10" ht="15" customHeight="1" x14ac:dyDescent="0.25">
      <c r="A34" s="17" t="str">
        <f>'miRNA Table'!C34</f>
        <v>hsa-miR-138-5p</v>
      </c>
      <c r="B34" s="18" t="s">
        <v>63</v>
      </c>
      <c r="C34" s="19">
        <f>Calculations!CY35</f>
        <v>15.419444444444443</v>
      </c>
      <c r="D34" s="19">
        <f>Calculations!CZ35</f>
        <v>12.89</v>
      </c>
      <c r="E34" s="20">
        <f t="shared" si="3"/>
        <v>2.2818374613544894E-5</v>
      </c>
      <c r="F34" s="20">
        <f t="shared" si="1"/>
        <v>1.3174172808891923E-4</v>
      </c>
      <c r="G34" s="19">
        <f t="shared" ref="G34:G91" si="4">IF(ISERROR(E34/F34),"N/A",E34/F34)</f>
        <v>0.17320536890288554</v>
      </c>
      <c r="H34" s="21">
        <f>IF(OR(COUNT(Calculations!DC35:DL35)&lt;3,COUNT(Calculations!DO35:DX35)&lt;3),"N/A",IF(ISERROR(TTEST(Calculations!DO35:DX35,Calculations!DC35:DL35,2,2)),"N/A",TTEST(Calculations!DO35:DX35,Calculations!DC35:DL35,2,2)))</f>
        <v>5.0712476864476545E-2</v>
      </c>
      <c r="I34" s="19">
        <f t="shared" si="0"/>
        <v>-5.7734930870456429</v>
      </c>
      <c r="J34" s="22" t="str">
        <f>IF(AND('Test Sample Data'!O34&gt;=35,'Control Sample Data'!O34&gt;=35),"C",IF(AND('Test Sample Data'!O34&gt;=30,'Control Sample Data'!O34&gt;=30, OR(H34&gt;=0.05, H34="N/A")),"B",IF(OR(AND('Test Sample Data'!O34&gt;=30,'Control Sample Data'!O34&lt;=30), AND('Test Sample Data'!O34&lt;=30,'Control Sample Data'!O34&gt;=30)),"A","OKAY")))</f>
        <v>B</v>
      </c>
    </row>
    <row r="35" spans="1:10" ht="15" customHeight="1" x14ac:dyDescent="0.25">
      <c r="A35" s="17" t="str">
        <f>'miRNA Table'!C35</f>
        <v>hsa-miR-373-3p</v>
      </c>
      <c r="B35" s="18" t="s">
        <v>64</v>
      </c>
      <c r="C35" s="19">
        <f>Calculations!CY36</f>
        <v>1.46611111111111</v>
      </c>
      <c r="D35" s="19">
        <f>Calculations!CZ36</f>
        <v>12.976666666666665</v>
      </c>
      <c r="E35" s="20">
        <f t="shared" si="3"/>
        <v>0.36195666543892679</v>
      </c>
      <c r="F35" s="20">
        <f t="shared" si="1"/>
        <v>1.2406066066506224E-4</v>
      </c>
      <c r="G35" s="19">
        <f t="shared" si="4"/>
        <v>2917.5780904160574</v>
      </c>
      <c r="H35" s="21">
        <f>IF(OR(COUNT(Calculations!DC36:DL36)&lt;3,COUNT(Calculations!DO36:DX36)&lt;3),"N/A",IF(ISERROR(TTEST(Calculations!DO36:DX36,Calculations!DC36:DL36,2,2)),"N/A",TTEST(Calculations!DO36:DX36,Calculations!DC36:DL36,2,2)))</f>
        <v>4.2337980893817977E-6</v>
      </c>
      <c r="I35" s="19">
        <f t="shared" si="0"/>
        <v>2917.5780904160574</v>
      </c>
      <c r="J35" s="22" t="str">
        <f>IF(AND('Test Sample Data'!O35&gt;=35,'Control Sample Data'!O35&gt;=35),"C",IF(AND('Test Sample Data'!O35&gt;=30,'Control Sample Data'!O35&gt;=30, OR(H35&gt;=0.05, H35="N/A")),"B",IF(OR(AND('Test Sample Data'!O35&gt;=30,'Control Sample Data'!O35&lt;=30), AND('Test Sample Data'!O35&lt;=30,'Control Sample Data'!O35&gt;=30)),"A","OKAY")))</f>
        <v>A</v>
      </c>
    </row>
    <row r="36" spans="1:10" ht="15" customHeight="1" x14ac:dyDescent="0.25">
      <c r="A36" s="17" t="str">
        <f>'miRNA Table'!C36</f>
        <v>hsa-let-7c-5p</v>
      </c>
      <c r="B36" s="18" t="s">
        <v>65</v>
      </c>
      <c r="C36" s="19">
        <f>Calculations!CY37</f>
        <v>3.9994444444444439</v>
      </c>
      <c r="D36" s="19">
        <f>Calculations!CZ37</f>
        <v>3.59</v>
      </c>
      <c r="E36" s="20">
        <f t="shared" si="3"/>
        <v>6.2524072245029996E-2</v>
      </c>
      <c r="F36" s="20">
        <f t="shared" si="1"/>
        <v>8.3042863381032006E-2</v>
      </c>
      <c r="G36" s="19">
        <f t="shared" si="4"/>
        <v>0.75291325105380758</v>
      </c>
      <c r="H36" s="21">
        <f>IF(OR(COUNT(Calculations!DC37:DL37)&lt;3,COUNT(Calculations!DO37:DX37)&lt;3),"N/A",IF(ISERROR(TTEST(Calculations!DO37:DX37,Calculations!DC37:DL37,2,2)),"N/A",TTEST(Calculations!DO37:DX37,Calculations!DC37:DL37,2,2)))</f>
        <v>4.0588382613275338E-3</v>
      </c>
      <c r="I36" s="19">
        <f t="shared" si="0"/>
        <v>-1.328174259916876</v>
      </c>
      <c r="J36" s="22" t="str">
        <f>IF(AND('Test Sample Data'!O36&gt;=35,'Control Sample Data'!O36&gt;=35),"C",IF(AND('Test Sample Data'!O36&gt;=30,'Control Sample Data'!O36&gt;=30, OR(H36&gt;=0.05, H36="N/A")),"B",IF(OR(AND('Test Sample Data'!O36&gt;=30,'Control Sample Data'!O36&lt;=30), AND('Test Sample Data'!O36&lt;=30,'Control Sample Data'!O36&gt;=30)),"A","OKAY")))</f>
        <v>OKAY</v>
      </c>
    </row>
    <row r="37" spans="1:10" ht="15" customHeight="1" x14ac:dyDescent="0.25">
      <c r="A37" s="17" t="str">
        <f>'miRNA Table'!C37</f>
        <v>hsa-let-7e-5p</v>
      </c>
      <c r="B37" s="18" t="s">
        <v>66</v>
      </c>
      <c r="C37" s="19">
        <f>Calculations!CY38</f>
        <v>9.8794444444444434</v>
      </c>
      <c r="D37" s="19">
        <f>Calculations!CZ38</f>
        <v>7.7233333333333327</v>
      </c>
      <c r="E37" s="20">
        <f t="shared" si="3"/>
        <v>1.0616732664964386E-3</v>
      </c>
      <c r="F37" s="20">
        <f t="shared" si="1"/>
        <v>4.7320028786721592E-3</v>
      </c>
      <c r="G37" s="19">
        <f t="shared" si="4"/>
        <v>0.22436023259443857</v>
      </c>
      <c r="H37" s="21">
        <f>IF(OR(COUNT(Calculations!DC38:DL38)&lt;3,COUNT(Calculations!DO38:DX38)&lt;3),"N/A",IF(ISERROR(TTEST(Calculations!DO38:DX38,Calculations!DC38:DL38,2,2)),"N/A",TTEST(Calculations!DO38:DX38,Calculations!DC38:DL38,2,2)))</f>
        <v>1.0249745315910994E-3</v>
      </c>
      <c r="I37" s="19">
        <f t="shared" si="0"/>
        <v>-4.4571178610232369</v>
      </c>
      <c r="J37" s="22" t="str">
        <f>IF(AND('Test Sample Data'!O37&gt;=35,'Control Sample Data'!O37&gt;=35),"C",IF(AND('Test Sample Data'!O37&gt;=30,'Control Sample Data'!O37&gt;=30, OR(H37&gt;=0.05, H37="N/A")),"B",IF(OR(AND('Test Sample Data'!O37&gt;=30,'Control Sample Data'!O37&lt;=30), AND('Test Sample Data'!O37&lt;=30,'Control Sample Data'!O37&gt;=30)),"A","OKAY")))</f>
        <v>OKAY</v>
      </c>
    </row>
    <row r="38" spans="1:10" ht="15" customHeight="1" x14ac:dyDescent="0.25">
      <c r="A38" s="17" t="str">
        <f>'miRNA Table'!C38</f>
        <v>hsa-miR-218-5p</v>
      </c>
      <c r="B38" s="18" t="s">
        <v>67</v>
      </c>
      <c r="C38" s="19">
        <f>Calculations!CY39</f>
        <v>3.9427777777777764</v>
      </c>
      <c r="D38" s="19">
        <f>Calculations!CZ39</f>
        <v>2.4233333333333333</v>
      </c>
      <c r="E38" s="20">
        <f t="shared" si="3"/>
        <v>6.5028782445604338E-2</v>
      </c>
      <c r="F38" s="20">
        <f t="shared" si="1"/>
        <v>0.18642492505629715</v>
      </c>
      <c r="G38" s="19">
        <f t="shared" si="4"/>
        <v>0.34882021503276323</v>
      </c>
      <c r="H38" s="21">
        <f>IF(OR(COUNT(Calculations!DC39:DL39)&lt;3,COUNT(Calculations!DO39:DX39)&lt;3),"N/A",IF(ISERROR(TTEST(Calculations!DO39:DX39,Calculations!DC39:DL39,2,2)),"N/A",TTEST(Calculations!DO39:DX39,Calculations!DC39:DL39,2,2)))</f>
        <v>1.1398409324725128E-6</v>
      </c>
      <c r="I38" s="19">
        <f t="shared" si="0"/>
        <v>-2.866806328601323</v>
      </c>
      <c r="J38" s="22" t="str">
        <f>IF(AND('Test Sample Data'!O38&gt;=35,'Control Sample Data'!O38&gt;=35),"C",IF(AND('Test Sample Data'!O38&gt;=30,'Control Sample Data'!O38&gt;=30, OR(H38&gt;=0.05, H38="N/A")),"B",IF(OR(AND('Test Sample Data'!O38&gt;=30,'Control Sample Data'!O38&lt;=30), AND('Test Sample Data'!O38&lt;=30,'Control Sample Data'!O38&gt;=30)),"A","OKAY")))</f>
        <v>OKAY</v>
      </c>
    </row>
    <row r="39" spans="1:10" ht="15" customHeight="1" x14ac:dyDescent="0.25">
      <c r="A39" s="17" t="str">
        <f>'miRNA Table'!C39</f>
        <v>hsa-miR-29b-3p</v>
      </c>
      <c r="B39" s="18" t="s">
        <v>68</v>
      </c>
      <c r="C39" s="19">
        <f>Calculations!CY40</f>
        <v>1.9294444444444434</v>
      </c>
      <c r="D39" s="19">
        <f>Calculations!CZ40</f>
        <v>14.38</v>
      </c>
      <c r="E39" s="20">
        <f t="shared" si="3"/>
        <v>0.26253024705464789</v>
      </c>
      <c r="F39" s="20">
        <f t="shared" si="1"/>
        <v>4.6901708413330422E-5</v>
      </c>
      <c r="G39" s="19">
        <f t="shared" si="4"/>
        <v>5597.4559549313017</v>
      </c>
      <c r="H39" s="21">
        <f>IF(OR(COUNT(Calculations!DC40:DL40)&lt;3,COUNT(Calculations!DO40:DX40)&lt;3),"N/A",IF(ISERROR(TTEST(Calculations!DO40:DX40,Calculations!DC40:DL40,2,2)),"N/A",TTEST(Calculations!DO40:DX40,Calculations!DC40:DL40,2,2)))</f>
        <v>3.9471278812912342E-5</v>
      </c>
      <c r="I39" s="19">
        <f t="shared" si="0"/>
        <v>5597.4559549313017</v>
      </c>
      <c r="J39" s="22" t="str">
        <f>IF(AND('Test Sample Data'!O39&gt;=35,'Control Sample Data'!O39&gt;=35),"C",IF(AND('Test Sample Data'!O39&gt;=30,'Control Sample Data'!O39&gt;=30, OR(H39&gt;=0.05, H39="N/A")),"B",IF(OR(AND('Test Sample Data'!O39&gt;=30,'Control Sample Data'!O39&lt;=30), AND('Test Sample Data'!O39&lt;=30,'Control Sample Data'!O39&gt;=30)),"A","OKAY")))</f>
        <v>A</v>
      </c>
    </row>
    <row r="40" spans="1:10" ht="15" customHeight="1" x14ac:dyDescent="0.25">
      <c r="A40" s="17" t="str">
        <f>'miRNA Table'!C40</f>
        <v>hsa-miR-146a-5p</v>
      </c>
      <c r="B40" s="18" t="s">
        <v>69</v>
      </c>
      <c r="C40" s="19">
        <f>Calculations!CY41</f>
        <v>15.419444444444443</v>
      </c>
      <c r="D40" s="19">
        <f>Calculations!CZ41</f>
        <v>15.173333333333332</v>
      </c>
      <c r="E40" s="20">
        <f t="shared" si="3"/>
        <v>2.2818374613544894E-5</v>
      </c>
      <c r="F40" s="20">
        <f t="shared" si="1"/>
        <v>2.7062725499364956E-5</v>
      </c>
      <c r="G40" s="19">
        <f t="shared" si="4"/>
        <v>0.8431661701656894</v>
      </c>
      <c r="H40" s="21">
        <f>IF(OR(COUNT(Calculations!DC41:DL41)&lt;3,COUNT(Calculations!DO41:DX41)&lt;3),"N/A",IF(ISERROR(TTEST(Calculations!DO41:DX41,Calculations!DC41:DL41,2,2)),"N/A",TTEST(Calculations!DO41:DX41,Calculations!DC41:DL41,2,2)))</f>
        <v>1.3269874329243966E-2</v>
      </c>
      <c r="I40" s="19">
        <f t="shared" si="0"/>
        <v>-1.1860058377383564</v>
      </c>
      <c r="J40" s="22" t="str">
        <f>IF(AND('Test Sample Data'!O40&gt;=35,'Control Sample Data'!O40&gt;=35),"C",IF(AND('Test Sample Data'!O40&gt;=30,'Control Sample Data'!O40&gt;=30, OR(H40&gt;=0.05, H40="N/A")),"B",IF(OR(AND('Test Sample Data'!O40&gt;=30,'Control Sample Data'!O40&lt;=30), AND('Test Sample Data'!O40&lt;=30,'Control Sample Data'!O40&gt;=30)),"A","OKAY")))</f>
        <v>C</v>
      </c>
    </row>
    <row r="41" spans="1:10" ht="15" customHeight="1" x14ac:dyDescent="0.25">
      <c r="A41" s="17" t="str">
        <f>'miRNA Table'!C41</f>
        <v>hsa-miR-135b-5p</v>
      </c>
      <c r="B41" s="18" t="s">
        <v>70</v>
      </c>
      <c r="C41" s="19">
        <f>Calculations!CY42</f>
        <v>9.2027777777777775</v>
      </c>
      <c r="D41" s="19">
        <f>Calculations!CZ42</f>
        <v>8.1266666666666669</v>
      </c>
      <c r="E41" s="20">
        <f t="shared" si="3"/>
        <v>1.6970234573581173E-3</v>
      </c>
      <c r="F41" s="20">
        <f t="shared" si="1"/>
        <v>3.5779112901181587E-3</v>
      </c>
      <c r="G41" s="19">
        <f t="shared" si="4"/>
        <v>0.47430562687373784</v>
      </c>
      <c r="H41" s="21">
        <f>IF(OR(COUNT(Calculations!DC42:DL42)&lt;3,COUNT(Calculations!DO42:DX42)&lt;3),"N/A",IF(ISERROR(TTEST(Calculations!DO42:DX42,Calculations!DC42:DL42,2,2)),"N/A",TTEST(Calculations!DO42:DX42,Calculations!DC42:DL42,2,2)))</f>
        <v>2.1534617460167889E-3</v>
      </c>
      <c r="I41" s="19">
        <f t="shared" si="0"/>
        <v>-2.1083452173891333</v>
      </c>
      <c r="J41" s="22" t="str">
        <f>IF(AND('Test Sample Data'!O41&gt;=35,'Control Sample Data'!O41&gt;=35),"C",IF(AND('Test Sample Data'!O41&gt;=30,'Control Sample Data'!O41&gt;=30, OR(H41&gt;=0.05, H41="N/A")),"B",IF(OR(AND('Test Sample Data'!O41&gt;=30,'Control Sample Data'!O41&lt;=30), AND('Test Sample Data'!O41&lt;=30,'Control Sample Data'!O41&gt;=30)),"A","OKAY")))</f>
        <v>OKAY</v>
      </c>
    </row>
    <row r="42" spans="1:10" ht="15" customHeight="1" x14ac:dyDescent="0.25">
      <c r="A42" s="17" t="str">
        <f>'miRNA Table'!C42</f>
        <v>hsa-miR-206</v>
      </c>
      <c r="B42" s="18" t="s">
        <v>71</v>
      </c>
      <c r="C42" s="19">
        <f>Calculations!CY43</f>
        <v>15.419444444444443</v>
      </c>
      <c r="D42" s="19">
        <f>Calculations!CZ43</f>
        <v>15.173333333333332</v>
      </c>
      <c r="E42" s="20">
        <f t="shared" si="3"/>
        <v>2.2818374613544894E-5</v>
      </c>
      <c r="F42" s="20">
        <f t="shared" si="1"/>
        <v>2.7062725499364956E-5</v>
      </c>
      <c r="G42" s="19">
        <f t="shared" si="4"/>
        <v>0.8431661701656894</v>
      </c>
      <c r="H42" s="21">
        <f>IF(OR(COUNT(Calculations!DC43:DL43)&lt;3,COUNT(Calculations!DO43:DX43)&lt;3),"N/A",IF(ISERROR(TTEST(Calculations!DO43:DX43,Calculations!DC43:DL43,2,2)),"N/A",TTEST(Calculations!DO43:DX43,Calculations!DC43:DL43,2,2)))</f>
        <v>1.3269874329243966E-2</v>
      </c>
      <c r="I42" s="19">
        <f t="shared" si="0"/>
        <v>-1.1860058377383564</v>
      </c>
      <c r="J42" s="22" t="str">
        <f>IF(AND('Test Sample Data'!O42&gt;=35,'Control Sample Data'!O42&gt;=35),"C",IF(AND('Test Sample Data'!O42&gt;=30,'Control Sample Data'!O42&gt;=30, OR(H42&gt;=0.05, H42="N/A")),"B",IF(OR(AND('Test Sample Data'!O42&gt;=30,'Control Sample Data'!O42&lt;=30), AND('Test Sample Data'!O42&lt;=30,'Control Sample Data'!O42&gt;=30)),"A","OKAY")))</f>
        <v>C</v>
      </c>
    </row>
    <row r="43" spans="1:10" ht="15" customHeight="1" x14ac:dyDescent="0.25">
      <c r="A43" s="17" t="str">
        <f>'miRNA Table'!C43</f>
        <v>hsa-miR-124-3p</v>
      </c>
      <c r="B43" s="18" t="s">
        <v>72</v>
      </c>
      <c r="C43" s="19">
        <f>Calculations!CY44</f>
        <v>9.5561111111111092</v>
      </c>
      <c r="D43" s="19">
        <f>Calculations!CZ44</f>
        <v>8.7033333333333314</v>
      </c>
      <c r="E43" s="20">
        <f t="shared" si="3"/>
        <v>1.3283848492559262E-3</v>
      </c>
      <c r="F43" s="20">
        <f t="shared" si="1"/>
        <v>2.3990295886116724E-3</v>
      </c>
      <c r="G43" s="19">
        <f t="shared" si="4"/>
        <v>0.55371757629078167</v>
      </c>
      <c r="H43" s="21">
        <f>IF(OR(COUNT(Calculations!DC44:DL44)&lt;3,COUNT(Calculations!DO44:DX44)&lt;3),"N/A",IF(ISERROR(TTEST(Calculations!DO44:DX44,Calculations!DC44:DL44,2,2)),"N/A",TTEST(Calculations!DO44:DX44,Calculations!DC44:DL44,2,2)))</f>
        <v>4.6109451312493482E-3</v>
      </c>
      <c r="I43" s="19">
        <f t="shared" si="0"/>
        <v>-1.8059748196883236</v>
      </c>
      <c r="J43" s="22" t="str">
        <f>IF(AND('Test Sample Data'!O43&gt;=35,'Control Sample Data'!O43&gt;=35),"C",IF(AND('Test Sample Data'!O43&gt;=30,'Control Sample Data'!O43&gt;=30, OR(H43&gt;=0.05, H43="N/A")),"B",IF(OR(AND('Test Sample Data'!O43&gt;=30,'Control Sample Data'!O43&lt;=30), AND('Test Sample Data'!O43&lt;=30,'Control Sample Data'!O43&gt;=30)),"A","OKAY")))</f>
        <v>OKAY</v>
      </c>
    </row>
    <row r="44" spans="1:10" ht="15" customHeight="1" x14ac:dyDescent="0.25">
      <c r="A44" s="17" t="str">
        <f>'miRNA Table'!C44</f>
        <v>hsa-miR-21-5p</v>
      </c>
      <c r="B44" s="18" t="s">
        <v>73</v>
      </c>
      <c r="C44" s="19">
        <f>Calculations!CY45</f>
        <v>14.949444444444444</v>
      </c>
      <c r="D44" s="19">
        <f>Calculations!CZ45</f>
        <v>12.35</v>
      </c>
      <c r="E44" s="20">
        <f t="shared" si="3"/>
        <v>3.1605946724122972E-5</v>
      </c>
      <c r="F44" s="20">
        <f t="shared" si="1"/>
        <v>1.9154885202557413E-4</v>
      </c>
      <c r="G44" s="19">
        <f t="shared" si="4"/>
        <v>0.16500201588210608</v>
      </c>
      <c r="H44" s="21">
        <f>IF(OR(COUNT(Calculations!DC45:DL45)&lt;3,COUNT(Calculations!DO45:DX45)&lt;3),"N/A",IF(ISERROR(TTEST(Calculations!DO45:DX45,Calculations!DC45:DL45,2,2)),"N/A",TTEST(Calculations!DO45:DX45,Calculations!DC45:DL45,2,2)))</f>
        <v>9.8639380562276294E-3</v>
      </c>
      <c r="I44" s="19">
        <f t="shared" si="0"/>
        <v>-6.0605320162542728</v>
      </c>
      <c r="J44" s="22" t="str">
        <f>IF(AND('Test Sample Data'!O44&gt;=35,'Control Sample Data'!O44&gt;=35),"C",IF(AND('Test Sample Data'!O44&gt;=30,'Control Sample Data'!O44&gt;=30, OR(H44&gt;=0.05, H44="N/A")),"B",IF(OR(AND('Test Sample Data'!O44&gt;=30,'Control Sample Data'!O44&lt;=30), AND('Test Sample Data'!O44&lt;=30,'Control Sample Data'!O44&gt;=30)),"A","OKAY")))</f>
        <v>OKAY</v>
      </c>
    </row>
    <row r="45" spans="1:10" ht="15" customHeight="1" x14ac:dyDescent="0.25">
      <c r="A45" s="17" t="str">
        <f>'miRNA Table'!C45</f>
        <v>hsa-miR-181d-5p</v>
      </c>
      <c r="B45" s="18" t="s">
        <v>74</v>
      </c>
      <c r="C45" s="19">
        <f>Calculations!CY46</f>
        <v>4.68611111111111</v>
      </c>
      <c r="D45" s="19">
        <f>Calculations!CZ46</f>
        <v>0.19000000000000009</v>
      </c>
      <c r="E45" s="20">
        <f t="shared" si="3"/>
        <v>3.8845435304265777E-2</v>
      </c>
      <c r="F45" s="20">
        <f t="shared" si="1"/>
        <v>0.87660572131603509</v>
      </c>
      <c r="G45" s="19">
        <f t="shared" si="4"/>
        <v>4.4313463122220675E-2</v>
      </c>
      <c r="H45" s="21">
        <f>IF(OR(COUNT(Calculations!DC46:DL46)&lt;3,COUNT(Calculations!DO46:DX46)&lt;3),"N/A",IF(ISERROR(TTEST(Calculations!DO46:DX46,Calculations!DC46:DL46,2,2)),"N/A",TTEST(Calculations!DO46:DX46,Calculations!DC46:DL46,2,2)))</f>
        <v>5.3931737015205393E-7</v>
      </c>
      <c r="I45" s="19">
        <f t="shared" si="0"/>
        <v>-22.566505290771484</v>
      </c>
      <c r="J45" s="22" t="str">
        <f>IF(AND('Test Sample Data'!O45&gt;=35,'Control Sample Data'!O45&gt;=35),"C",IF(AND('Test Sample Data'!O45&gt;=30,'Control Sample Data'!O45&gt;=30, OR(H45&gt;=0.05, H45="N/A")),"B",IF(OR(AND('Test Sample Data'!O45&gt;=30,'Control Sample Data'!O45&lt;=30), AND('Test Sample Data'!O45&lt;=30,'Control Sample Data'!O45&gt;=30)),"A","OKAY")))</f>
        <v>OKAY</v>
      </c>
    </row>
    <row r="46" spans="1:10" ht="15" customHeight="1" x14ac:dyDescent="0.25">
      <c r="A46" s="17" t="str">
        <f>'miRNA Table'!C46</f>
        <v>hsa-miR-301a-3p</v>
      </c>
      <c r="B46" s="18" t="s">
        <v>75</v>
      </c>
      <c r="C46" s="19">
        <f>Calculations!CY47</f>
        <v>-0.91722222222222405</v>
      </c>
      <c r="D46" s="19">
        <f>Calculations!CZ47</f>
        <v>-4.1900000000000004</v>
      </c>
      <c r="E46" s="20">
        <f t="shared" si="3"/>
        <v>1.888475702922825</v>
      </c>
      <c r="F46" s="20">
        <f t="shared" si="1"/>
        <v>18.252219453894782</v>
      </c>
      <c r="G46" s="19">
        <f t="shared" si="4"/>
        <v>0.10346553785927931</v>
      </c>
      <c r="H46" s="21">
        <f>IF(OR(COUNT(Calculations!DC47:DL47)&lt;3,COUNT(Calculations!DO47:DX47)&lt;3),"N/A",IF(ISERROR(TTEST(Calculations!DO47:DX47,Calculations!DC47:DL47,2,2)),"N/A",TTEST(Calculations!DO47:DX47,Calculations!DC47:DL47,2,2)))</f>
        <v>7.5436722851574605E-6</v>
      </c>
      <c r="I46" s="19">
        <f t="shared" si="0"/>
        <v>-9.6650538980435492</v>
      </c>
      <c r="J46" s="22" t="str">
        <f>IF(AND('Test Sample Data'!O46&gt;=35,'Control Sample Data'!O46&gt;=35),"C",IF(AND('Test Sample Data'!O46&gt;=30,'Control Sample Data'!O46&gt;=30, OR(H46&gt;=0.05, H46="N/A")),"B",IF(OR(AND('Test Sample Data'!O46&gt;=30,'Control Sample Data'!O46&lt;=30), AND('Test Sample Data'!O46&lt;=30,'Control Sample Data'!O46&gt;=30)),"A","OKAY")))</f>
        <v>OKAY</v>
      </c>
    </row>
    <row r="47" spans="1:10" ht="15" customHeight="1" x14ac:dyDescent="0.25">
      <c r="A47" s="17" t="str">
        <f>'miRNA Table'!C47</f>
        <v>hsa-miR-200c-3p</v>
      </c>
      <c r="B47" s="18" t="s">
        <v>76</v>
      </c>
      <c r="C47" s="19">
        <f>Calculations!CY48</f>
        <v>15.419444444444443</v>
      </c>
      <c r="D47" s="19">
        <f>Calculations!CZ48</f>
        <v>15.173333333333332</v>
      </c>
      <c r="E47" s="20">
        <f t="shared" si="3"/>
        <v>2.2818374613544894E-5</v>
      </c>
      <c r="F47" s="20">
        <f t="shared" si="1"/>
        <v>2.7062725499364956E-5</v>
      </c>
      <c r="G47" s="19">
        <f t="shared" si="4"/>
        <v>0.8431661701656894</v>
      </c>
      <c r="H47" s="21">
        <f>IF(OR(COUNT(Calculations!DC48:DL48)&lt;3,COUNT(Calculations!DO48:DX48)&lt;3),"N/A",IF(ISERROR(TTEST(Calculations!DO48:DX48,Calculations!DC48:DL48,2,2)),"N/A",TTEST(Calculations!DO48:DX48,Calculations!DC48:DL48,2,2)))</f>
        <v>1.3269874329243966E-2</v>
      </c>
      <c r="I47" s="19">
        <f t="shared" si="0"/>
        <v>-1.1860058377383564</v>
      </c>
      <c r="J47" s="22" t="str">
        <f>IF(AND('Test Sample Data'!O47&gt;=35,'Control Sample Data'!O47&gt;=35),"C",IF(AND('Test Sample Data'!O47&gt;=30,'Control Sample Data'!O47&gt;=30, OR(H47&gt;=0.05, H47="N/A")),"B",IF(OR(AND('Test Sample Data'!O47&gt;=30,'Control Sample Data'!O47&lt;=30), AND('Test Sample Data'!O47&lt;=30,'Control Sample Data'!O47&gt;=30)),"A","OKAY")))</f>
        <v>C</v>
      </c>
    </row>
    <row r="48" spans="1:10" ht="15" customHeight="1" x14ac:dyDescent="0.25">
      <c r="A48" s="17" t="str">
        <f>'miRNA Table'!C48</f>
        <v>hsa-miR-100-5p</v>
      </c>
      <c r="B48" s="18" t="s">
        <v>77</v>
      </c>
      <c r="C48" s="19">
        <f>Calculations!CY49</f>
        <v>8.2594444444444441</v>
      </c>
      <c r="D48" s="19">
        <f>Calculations!CZ49</f>
        <v>9.0433333333333348</v>
      </c>
      <c r="E48" s="20">
        <f t="shared" si="3"/>
        <v>3.2633185878306967E-3</v>
      </c>
      <c r="F48" s="20">
        <f t="shared" si="1"/>
        <v>1.8953324833858199E-3</v>
      </c>
      <c r="G48" s="19">
        <f t="shared" si="4"/>
        <v>1.7217657674505256</v>
      </c>
      <c r="H48" s="21">
        <f>IF(OR(COUNT(Calculations!DC49:DL49)&lt;3,COUNT(Calculations!DO49:DX49)&lt;3),"N/A",IF(ISERROR(TTEST(Calculations!DO49:DX49,Calculations!DC49:DL49,2,2)),"N/A",TTEST(Calculations!DO49:DX49,Calculations!DC49:DL49,2,2)))</f>
        <v>8.1436513939328655E-3</v>
      </c>
      <c r="I48" s="19">
        <f t="shared" si="0"/>
        <v>1.7217657674505256</v>
      </c>
      <c r="J48" s="22" t="str">
        <f>IF(AND('Test Sample Data'!O48&gt;=35,'Control Sample Data'!O48&gt;=35),"C",IF(AND('Test Sample Data'!O48&gt;=30,'Control Sample Data'!O48&gt;=30, OR(H48&gt;=0.05, H48="N/A")),"B",IF(OR(AND('Test Sample Data'!O48&gt;=30,'Control Sample Data'!O48&lt;=30), AND('Test Sample Data'!O48&lt;=30,'Control Sample Data'!O48&gt;=30)),"A","OKAY")))</f>
        <v>OKAY</v>
      </c>
    </row>
    <row r="49" spans="1:10" ht="15" customHeight="1" x14ac:dyDescent="0.25">
      <c r="A49" s="17" t="str">
        <f>'miRNA Table'!C49</f>
        <v>hsa-miR-10b-5p</v>
      </c>
      <c r="B49" s="18" t="s">
        <v>78</v>
      </c>
      <c r="C49" s="19">
        <f>Calculations!CY50</f>
        <v>10.702777777777778</v>
      </c>
      <c r="D49" s="19">
        <f>Calculations!CZ50</f>
        <v>9.8966666666666665</v>
      </c>
      <c r="E49" s="20">
        <f t="shared" si="3"/>
        <v>5.9998839726528228E-4</v>
      </c>
      <c r="F49" s="20">
        <f t="shared" si="1"/>
        <v>1.0490748515754749E-3</v>
      </c>
      <c r="G49" s="19">
        <f t="shared" si="4"/>
        <v>0.57192143760212566</v>
      </c>
      <c r="H49" s="21">
        <f>IF(OR(COUNT(Calculations!DC50:DL50)&lt;3,COUNT(Calculations!DO50:DX50)&lt;3),"N/A",IF(ISERROR(TTEST(Calculations!DO50:DX50,Calculations!DC50:DL50,2,2)),"N/A",TTEST(Calculations!DO50:DX50,Calculations!DC50:DL50,2,2)))</f>
        <v>5.9649057402082248E-2</v>
      </c>
      <c r="I49" s="19">
        <f t="shared" si="0"/>
        <v>-1.748491898105208</v>
      </c>
      <c r="J49" s="22" t="str">
        <f>IF(AND('Test Sample Data'!O49&gt;=35,'Control Sample Data'!O49&gt;=35),"C",IF(AND('Test Sample Data'!O49&gt;=30,'Control Sample Data'!O49&gt;=30, OR(H49&gt;=0.05, H49="N/A")),"B",IF(OR(AND('Test Sample Data'!O49&gt;=30,'Control Sample Data'!O49&lt;=30), AND('Test Sample Data'!O49&lt;=30,'Control Sample Data'!O49&gt;=30)),"A","OKAY")))</f>
        <v>A</v>
      </c>
    </row>
    <row r="50" spans="1:10" ht="15" customHeight="1" x14ac:dyDescent="0.25">
      <c r="A50" s="17" t="str">
        <f>'miRNA Table'!C50</f>
        <v>hsa-miR-155-5p</v>
      </c>
      <c r="B50" s="18" t="s">
        <v>79</v>
      </c>
      <c r="C50" s="19">
        <f>Calculations!CY51</f>
        <v>14.939444444444442</v>
      </c>
      <c r="D50" s="19">
        <f>Calculations!CZ51</f>
        <v>11.013333333333334</v>
      </c>
      <c r="E50" s="20">
        <f t="shared" si="3"/>
        <v>3.1825783468652579E-5</v>
      </c>
      <c r="F50" s="20">
        <f t="shared" si="1"/>
        <v>4.8378936194591273E-4</v>
      </c>
      <c r="G50" s="19">
        <f t="shared" si="4"/>
        <v>6.578438050113776E-2</v>
      </c>
      <c r="H50" s="21">
        <f>IF(OR(COUNT(Calculations!DC51:DL51)&lt;3,COUNT(Calculations!DO51:DX51)&lt;3),"N/A",IF(ISERROR(TTEST(Calculations!DO51:DX51,Calculations!DC51:DL51,2,2)),"N/A",TTEST(Calculations!DO51:DX51,Calculations!DC51:DL51,2,2)))</f>
        <v>9.3598925473142372E-3</v>
      </c>
      <c r="I50" s="19">
        <f t="shared" si="0"/>
        <v>-15.201176820122289</v>
      </c>
      <c r="J50" s="22" t="str">
        <f>IF(AND('Test Sample Data'!O50&gt;=35,'Control Sample Data'!O50&gt;=35),"C",IF(AND('Test Sample Data'!O50&gt;=30,'Control Sample Data'!O50&gt;=30, OR(H50&gt;=0.05, H50="N/A")),"B",IF(OR(AND('Test Sample Data'!O50&gt;=30,'Control Sample Data'!O50&lt;=30), AND('Test Sample Data'!O50&lt;=30,'Control Sample Data'!O50&gt;=30)),"A","OKAY")))</f>
        <v>OKAY</v>
      </c>
    </row>
    <row r="51" spans="1:10" ht="15" customHeight="1" x14ac:dyDescent="0.25">
      <c r="A51" s="17" t="str">
        <f>'miRNA Table'!C51</f>
        <v>hsa-miR-1-3p</v>
      </c>
      <c r="B51" s="18" t="s">
        <v>80</v>
      </c>
      <c r="C51" s="19">
        <f>Calculations!CY52</f>
        <v>13.499444444444444</v>
      </c>
      <c r="D51" s="19">
        <f>Calculations!CZ52</f>
        <v>13.926666666666668</v>
      </c>
      <c r="E51" s="20">
        <f t="shared" si="3"/>
        <v>8.6349991155973277E-5</v>
      </c>
      <c r="F51" s="20">
        <f t="shared" si="1"/>
        <v>6.4217825207563224E-5</v>
      </c>
      <c r="G51" s="19">
        <f t="shared" si="4"/>
        <v>1.3446420970637829</v>
      </c>
      <c r="H51" s="21">
        <f>IF(OR(COUNT(Calculations!DC52:DL52)&lt;3,COUNT(Calculations!DO52:DX52)&lt;3),"N/A",IF(ISERROR(TTEST(Calculations!DO52:DX52,Calculations!DC52:DL52,2,2)),"N/A",TTEST(Calculations!DO52:DX52,Calculations!DC52:DL52,2,2)))</f>
        <v>0.73943988783066539</v>
      </c>
      <c r="I51" s="19">
        <f t="shared" si="0"/>
        <v>1.3446420970637829</v>
      </c>
      <c r="J51" s="22" t="str">
        <f>IF(AND('Test Sample Data'!O51&gt;=35,'Control Sample Data'!O51&gt;=35),"C",IF(AND('Test Sample Data'!O51&gt;=30,'Control Sample Data'!O51&gt;=30, OR(H51&gt;=0.05, H51="N/A")),"B",IF(OR(AND('Test Sample Data'!O51&gt;=30,'Control Sample Data'!O51&lt;=30), AND('Test Sample Data'!O51&lt;=30,'Control Sample Data'!O51&gt;=30)),"A","OKAY")))</f>
        <v>B</v>
      </c>
    </row>
    <row r="52" spans="1:10" ht="15" customHeight="1" x14ac:dyDescent="0.25">
      <c r="A52" s="17" t="str">
        <f>'miRNA Table'!C52</f>
        <v>hsa-miR-150-5p</v>
      </c>
      <c r="B52" s="18" t="s">
        <v>81</v>
      </c>
      <c r="C52" s="19">
        <f>Calculations!CY53</f>
        <v>10.109444444444444</v>
      </c>
      <c r="D52" s="19">
        <f>Calculations!CZ53</f>
        <v>8.2433333333333323</v>
      </c>
      <c r="E52" s="20">
        <f t="shared" si="3"/>
        <v>9.0521967067212306E-4</v>
      </c>
      <c r="F52" s="20">
        <f t="shared" si="1"/>
        <v>3.2999655220899405E-3</v>
      </c>
      <c r="G52" s="19">
        <f t="shared" si="4"/>
        <v>0.27431185708232114</v>
      </c>
      <c r="H52" s="21">
        <f>IF(OR(COUNT(Calculations!DC53:DL53)&lt;3,COUNT(Calculations!DO53:DX53)&lt;3),"N/A",IF(ISERROR(TTEST(Calculations!DO53:DX53,Calculations!DC53:DL53,2,2)),"N/A",TTEST(Calculations!DO53:DX53,Calculations!DC53:DL53,2,2)))</f>
        <v>0.12680752019251063</v>
      </c>
      <c r="I52" s="19">
        <f t="shared" si="0"/>
        <v>-3.6454858737655638</v>
      </c>
      <c r="J52" s="22" t="str">
        <f>IF(AND('Test Sample Data'!O52&gt;=35,'Control Sample Data'!O52&gt;=35),"C",IF(AND('Test Sample Data'!O52&gt;=30,'Control Sample Data'!O52&gt;=30, OR(H52&gt;=0.05, H52="N/A")),"B",IF(OR(AND('Test Sample Data'!O52&gt;=30,'Control Sample Data'!O52&lt;=30), AND('Test Sample Data'!O52&lt;=30,'Control Sample Data'!O52&gt;=30)),"A","OKAY")))</f>
        <v>OKAY</v>
      </c>
    </row>
    <row r="53" spans="1:10" ht="15" customHeight="1" x14ac:dyDescent="0.25">
      <c r="A53" s="17" t="str">
        <f>'miRNA Table'!C53</f>
        <v>hsa-let-7i-5p</v>
      </c>
      <c r="B53" s="18" t="s">
        <v>82</v>
      </c>
      <c r="C53" s="19">
        <f>Calculations!CY54</f>
        <v>-4.9405555555555578</v>
      </c>
      <c r="D53" s="19">
        <f>Calculations!CZ54</f>
        <v>10.163333333333332</v>
      </c>
      <c r="E53" s="20">
        <f t="shared" si="3"/>
        <v>30.708274738564079</v>
      </c>
      <c r="F53" s="20">
        <f t="shared" si="1"/>
        <v>8.7203077251990556E-4</v>
      </c>
      <c r="G53" s="19">
        <f t="shared" si="4"/>
        <v>35214.668686319907</v>
      </c>
      <c r="H53" s="21">
        <f>IF(OR(COUNT(Calculations!DC54:DL54)&lt;3,COUNT(Calculations!DO54:DX54)&lt;3),"N/A",IF(ISERROR(TTEST(Calculations!DO54:DX54,Calculations!DC54:DL54,2,2)),"N/A",TTEST(Calculations!DO54:DX54,Calculations!DC54:DL54,2,2)))</f>
        <v>6.916565917610688E-7</v>
      </c>
      <c r="I53" s="19">
        <f t="shared" si="0"/>
        <v>35214.668686319907</v>
      </c>
      <c r="J53" s="22" t="str">
        <f>IF(AND('Test Sample Data'!O53&gt;=35,'Control Sample Data'!O53&gt;=35),"C",IF(AND('Test Sample Data'!O53&gt;=30,'Control Sample Data'!O53&gt;=30, OR(H53&gt;=0.05, H53="N/A")),"B",IF(OR(AND('Test Sample Data'!O53&gt;=30,'Control Sample Data'!O53&lt;=30), AND('Test Sample Data'!O53&lt;=30,'Control Sample Data'!O53&gt;=30)),"A","OKAY")))</f>
        <v>OKAY</v>
      </c>
    </row>
    <row r="54" spans="1:10" ht="15" customHeight="1" x14ac:dyDescent="0.25">
      <c r="A54" s="17" t="str">
        <f>'miRNA Table'!C54</f>
        <v>hsa-miR-27b-3p</v>
      </c>
      <c r="B54" s="18" t="s">
        <v>83</v>
      </c>
      <c r="C54" s="19">
        <f>Calculations!CY55</f>
        <v>12.169444444444443</v>
      </c>
      <c r="D54" s="19">
        <f>Calculations!CZ55</f>
        <v>12.729999999999999</v>
      </c>
      <c r="E54" s="20">
        <f t="shared" si="3"/>
        <v>2.1708618754580022E-4</v>
      </c>
      <c r="F54" s="20">
        <f t="shared" si="1"/>
        <v>1.4719333834115753E-4</v>
      </c>
      <c r="G54" s="19">
        <f t="shared" si="4"/>
        <v>1.4748370408085212</v>
      </c>
      <c r="H54" s="21">
        <f>IF(OR(COUNT(Calculations!DC55:DL55)&lt;3,COUNT(Calculations!DO55:DX55)&lt;3),"N/A",IF(ISERROR(TTEST(Calculations!DO55:DX55,Calculations!DC55:DL55,2,2)),"N/A",TTEST(Calculations!DO55:DX55,Calculations!DC55:DL55,2,2)))</f>
        <v>0.12446105559433608</v>
      </c>
      <c r="I54" s="19">
        <f t="shared" si="0"/>
        <v>1.4748370408085212</v>
      </c>
      <c r="J54" s="22" t="str">
        <f>IF(AND('Test Sample Data'!O54&gt;=35,'Control Sample Data'!O54&gt;=35),"C",IF(AND('Test Sample Data'!O54&gt;=30,'Control Sample Data'!O54&gt;=30, OR(H54&gt;=0.05, H54="N/A")),"B",IF(OR(AND('Test Sample Data'!O54&gt;=30,'Control Sample Data'!O54&lt;=30), AND('Test Sample Data'!O54&lt;=30,'Control Sample Data'!O54&gt;=30)),"A","OKAY")))</f>
        <v>B</v>
      </c>
    </row>
    <row r="55" spans="1:10" ht="15" customHeight="1" x14ac:dyDescent="0.25">
      <c r="A55" s="17" t="str">
        <f>'miRNA Table'!C55</f>
        <v>hsa-miR-7-5p</v>
      </c>
      <c r="B55" s="18" t="s">
        <v>84</v>
      </c>
      <c r="C55" s="19">
        <f>Calculations!CY56</f>
        <v>0.1761111111111108</v>
      </c>
      <c r="D55" s="19">
        <f>Calculations!CZ56</f>
        <v>10.306666666666667</v>
      </c>
      <c r="E55" s="20">
        <f t="shared" si="3"/>
        <v>0.88508559588948865</v>
      </c>
      <c r="F55" s="20">
        <f t="shared" si="1"/>
        <v>7.8955825406236565E-4</v>
      </c>
      <c r="G55" s="19">
        <f t="shared" si="4"/>
        <v>1120.9883391575279</v>
      </c>
      <c r="H55" s="21">
        <f>IF(OR(COUNT(Calculations!DC56:DL56)&lt;3,COUNT(Calculations!DO56:DX56)&lt;3),"N/A",IF(ISERROR(TTEST(Calculations!DO56:DX56,Calculations!DC56:DL56,2,2)),"N/A",TTEST(Calculations!DO56:DX56,Calculations!DC56:DL56,2,2)))</f>
        <v>2.0945575879419199E-6</v>
      </c>
      <c r="I55" s="19">
        <f t="shared" si="0"/>
        <v>1120.9883391575279</v>
      </c>
      <c r="J55" s="22" t="str">
        <f>IF(AND('Test Sample Data'!O55&gt;=35,'Control Sample Data'!O55&gt;=35),"C",IF(AND('Test Sample Data'!O55&gt;=30,'Control Sample Data'!O55&gt;=30, OR(H55&gt;=0.05, H55="N/A")),"B",IF(OR(AND('Test Sample Data'!O55&gt;=30,'Control Sample Data'!O55&lt;=30), AND('Test Sample Data'!O55&lt;=30,'Control Sample Data'!O55&gt;=30)),"A","OKAY")))</f>
        <v>A</v>
      </c>
    </row>
    <row r="56" spans="1:10" ht="15" customHeight="1" x14ac:dyDescent="0.25">
      <c r="A56" s="17" t="str">
        <f>'miRNA Table'!C56</f>
        <v>hsa-miR-127-5p</v>
      </c>
      <c r="B56" s="18" t="s">
        <v>85</v>
      </c>
      <c r="C56" s="19">
        <f>Calculations!CY57</f>
        <v>1.4961111111111098</v>
      </c>
      <c r="D56" s="19">
        <f>Calculations!CZ57</f>
        <v>14.316666666666668</v>
      </c>
      <c r="E56" s="20">
        <f t="shared" si="3"/>
        <v>0.35450770497776546</v>
      </c>
      <c r="F56" s="20">
        <f t="shared" si="1"/>
        <v>4.9006523551231419E-5</v>
      </c>
      <c r="G56" s="19">
        <f t="shared" si="4"/>
        <v>7233.8880477241592</v>
      </c>
      <c r="H56" s="21">
        <f>IF(OR(COUNT(Calculations!DC57:DL57)&lt;3,COUNT(Calculations!DO57:DX57)&lt;3),"N/A",IF(ISERROR(TTEST(Calculations!DO57:DX57,Calculations!DC57:DL57,2,2)),"N/A",TTEST(Calculations!DO57:DX57,Calculations!DC57:DL57,2,2)))</f>
        <v>1.024027842104107E-7</v>
      </c>
      <c r="I56" s="19">
        <f t="shared" si="0"/>
        <v>7233.8880477241592</v>
      </c>
      <c r="J56" s="22" t="str">
        <f>IF(AND('Test Sample Data'!O56&gt;=35,'Control Sample Data'!O56&gt;=35),"C",IF(AND('Test Sample Data'!O56&gt;=30,'Control Sample Data'!O56&gt;=30, OR(H56&gt;=0.05, H56="N/A")),"B",IF(OR(AND('Test Sample Data'!O56&gt;=30,'Control Sample Data'!O56&lt;=30), AND('Test Sample Data'!O56&lt;=30,'Control Sample Data'!O56&gt;=30)),"A","OKAY")))</f>
        <v>A</v>
      </c>
    </row>
    <row r="57" spans="1:10" ht="15" customHeight="1" x14ac:dyDescent="0.25">
      <c r="A57" s="17" t="str">
        <f>'miRNA Table'!C57</f>
        <v>hsa-miR-29a-3p</v>
      </c>
      <c r="B57" s="18" t="s">
        <v>86</v>
      </c>
      <c r="C57" s="19">
        <f>Calculations!CY58</f>
        <v>5.3861111111111093</v>
      </c>
      <c r="D57" s="19">
        <f>Calculations!CZ58</f>
        <v>5.2266666666666666</v>
      </c>
      <c r="E57" s="20">
        <f t="shared" si="3"/>
        <v>2.3912170329399105E-2</v>
      </c>
      <c r="F57" s="20">
        <f t="shared" si="1"/>
        <v>2.670647419577812E-2</v>
      </c>
      <c r="G57" s="19">
        <f t="shared" si="4"/>
        <v>0.89536979513301862</v>
      </c>
      <c r="H57" s="21">
        <f>IF(OR(COUNT(Calculations!DC58:DL58)&lt;3,COUNT(Calculations!DO58:DX58)&lt;3),"N/A",IF(ISERROR(TTEST(Calculations!DO58:DX58,Calculations!DC58:DL58,2,2)),"N/A",TTEST(Calculations!DO58:DX58,Calculations!DC58:DL58,2,2)))</f>
        <v>0.13298649241595373</v>
      </c>
      <c r="I57" s="19">
        <f t="shared" si="0"/>
        <v>-1.1168569739963556</v>
      </c>
      <c r="J57" s="22" t="str">
        <f>IF(AND('Test Sample Data'!O57&gt;=35,'Control Sample Data'!O57&gt;=35),"C",IF(AND('Test Sample Data'!O57&gt;=30,'Control Sample Data'!O57&gt;=30, OR(H57&gt;=0.05, H57="N/A")),"B",IF(OR(AND('Test Sample Data'!O57&gt;=30,'Control Sample Data'!O57&lt;=30), AND('Test Sample Data'!O57&lt;=30,'Control Sample Data'!O57&gt;=30)),"A","OKAY")))</f>
        <v>OKAY</v>
      </c>
    </row>
    <row r="58" spans="1:10" ht="15" customHeight="1" x14ac:dyDescent="0.25">
      <c r="A58" s="17" t="str">
        <f>'miRNA Table'!C58</f>
        <v>hsa-miR-191-5p</v>
      </c>
      <c r="B58" s="18" t="s">
        <v>87</v>
      </c>
      <c r="C58" s="19">
        <f>Calculations!CY59</f>
        <v>-5.0555555555558129E-2</v>
      </c>
      <c r="D58" s="19">
        <f>Calculations!CZ59</f>
        <v>14.729999999999999</v>
      </c>
      <c r="E58" s="20">
        <f t="shared" si="3"/>
        <v>1.0356636622560615</v>
      </c>
      <c r="F58" s="20">
        <f t="shared" si="1"/>
        <v>3.6798334585289375E-5</v>
      </c>
      <c r="G58" s="19">
        <f t="shared" si="4"/>
        <v>28144.307994581959</v>
      </c>
      <c r="H58" s="21">
        <f>IF(OR(COUNT(Calculations!DC59:DL59)&lt;3,COUNT(Calculations!DO59:DX59)&lt;3),"N/A",IF(ISERROR(TTEST(Calculations!DO59:DX59,Calculations!DC59:DL59,2,2)),"N/A",TTEST(Calculations!DO59:DX59,Calculations!DC59:DL59,2,2)))</f>
        <v>4.459582939551557E-7</v>
      </c>
      <c r="I58" s="19">
        <f t="shared" si="0"/>
        <v>28144.307994581959</v>
      </c>
      <c r="J58" s="22" t="str">
        <f>IF(AND('Test Sample Data'!O58&gt;=35,'Control Sample Data'!O58&gt;=35),"C",IF(AND('Test Sample Data'!O58&gt;=30,'Control Sample Data'!O58&gt;=30, OR(H58&gt;=0.05, H58="N/A")),"B",IF(OR(AND('Test Sample Data'!O58&gt;=30,'Control Sample Data'!O58&lt;=30), AND('Test Sample Data'!O58&lt;=30,'Control Sample Data'!O58&gt;=30)),"A","OKAY")))</f>
        <v>A</v>
      </c>
    </row>
    <row r="59" spans="1:10" ht="15" customHeight="1" x14ac:dyDescent="0.25">
      <c r="A59" s="17" t="str">
        <f>'miRNA Table'!C59</f>
        <v>hsa-let-7d-5p</v>
      </c>
      <c r="B59" s="18" t="s">
        <v>88</v>
      </c>
      <c r="C59" s="19">
        <f>Calculations!CY60</f>
        <v>12.416111111111109</v>
      </c>
      <c r="D59" s="19">
        <f>Calculations!CZ60</f>
        <v>12.479999999999999</v>
      </c>
      <c r="E59" s="20">
        <f t="shared" si="3"/>
        <v>1.8296925765601081E-4</v>
      </c>
      <c r="F59" s="20">
        <f t="shared" si="1"/>
        <v>1.7504336523630742E-4</v>
      </c>
      <c r="G59" s="19">
        <f t="shared" si="4"/>
        <v>1.0452795934824692</v>
      </c>
      <c r="H59" s="21">
        <f>IF(OR(COUNT(Calculations!DC60:DL60)&lt;3,COUNT(Calculations!DO60:DX60)&lt;3),"N/A",IF(ISERROR(TTEST(Calculations!DO60:DX60,Calculations!DC60:DL60,2,2)),"N/A",TTEST(Calculations!DO60:DX60,Calculations!DC60:DL60,2,2)))</f>
        <v>0.83069326676026622</v>
      </c>
      <c r="I59" s="19">
        <f t="shared" si="0"/>
        <v>1.0452795934824692</v>
      </c>
      <c r="J59" s="22" t="str">
        <f>IF(AND('Test Sample Data'!O59&gt;=35,'Control Sample Data'!O59&gt;=35),"C",IF(AND('Test Sample Data'!O59&gt;=30,'Control Sample Data'!O59&gt;=30, OR(H59&gt;=0.05, H59="N/A")),"B",IF(OR(AND('Test Sample Data'!O59&gt;=30,'Control Sample Data'!O59&lt;=30), AND('Test Sample Data'!O59&lt;=30,'Control Sample Data'!O59&gt;=30)),"A","OKAY")))</f>
        <v>B</v>
      </c>
    </row>
    <row r="60" spans="1:10" ht="15" customHeight="1" x14ac:dyDescent="0.25">
      <c r="A60" s="17" t="str">
        <f>'miRNA Table'!C60</f>
        <v>hsa-miR-9-5p</v>
      </c>
      <c r="B60" s="18" t="s">
        <v>89</v>
      </c>
      <c r="C60" s="19">
        <f>Calculations!CY61</f>
        <v>2.306111111111111</v>
      </c>
      <c r="D60" s="19">
        <f>Calculations!CZ61</f>
        <v>9.57</v>
      </c>
      <c r="E60" s="20">
        <f t="shared" si="3"/>
        <v>0.20220476341721114</v>
      </c>
      <c r="F60" s="20">
        <f t="shared" si="1"/>
        <v>1.3156577899079006E-3</v>
      </c>
      <c r="G60" s="19">
        <f t="shared" si="4"/>
        <v>153.69100154179606</v>
      </c>
      <c r="H60" s="21">
        <f>IF(OR(COUNT(Calculations!DC61:DL61)&lt;3,COUNT(Calculations!DO61:DX61)&lt;3),"N/A",IF(ISERROR(TTEST(Calculations!DO61:DX61,Calculations!DC61:DL61,2,2)),"N/A",TTEST(Calculations!DO61:DX61,Calculations!DC61:DL61,2,2)))</f>
        <v>9.4859753127325265E-6</v>
      </c>
      <c r="I60" s="19">
        <f t="shared" si="0"/>
        <v>153.69100154179606</v>
      </c>
      <c r="J60" s="22" t="str">
        <f>IF(AND('Test Sample Data'!O60&gt;=35,'Control Sample Data'!O60&gt;=35),"C",IF(AND('Test Sample Data'!O60&gt;=30,'Control Sample Data'!O60&gt;=30, OR(H60&gt;=0.05, H60="N/A")),"B",IF(OR(AND('Test Sample Data'!O60&gt;=30,'Control Sample Data'!O60&lt;=30), AND('Test Sample Data'!O60&lt;=30,'Control Sample Data'!O60&gt;=30)),"A","OKAY")))</f>
        <v>OKAY</v>
      </c>
    </row>
    <row r="61" spans="1:10" ht="15" customHeight="1" x14ac:dyDescent="0.25">
      <c r="A61" s="17" t="str">
        <f>'miRNA Table'!C61</f>
        <v>hsa-let-7f-5p</v>
      </c>
      <c r="B61" s="18" t="s">
        <v>90</v>
      </c>
      <c r="C61" s="19">
        <f>Calculations!CY62</f>
        <v>-0.81055555555555736</v>
      </c>
      <c r="D61" s="19">
        <f>Calculations!CZ62</f>
        <v>4.9999999999999524E-2</v>
      </c>
      <c r="E61" s="20">
        <f t="shared" si="3"/>
        <v>1.7538867023990543</v>
      </c>
      <c r="F61" s="20">
        <f t="shared" si="1"/>
        <v>0.96593632892484593</v>
      </c>
      <c r="G61" s="19">
        <f t="shared" si="4"/>
        <v>1.815737383385561</v>
      </c>
      <c r="H61" s="21">
        <f>IF(OR(COUNT(Calculations!DC62:DL62)&lt;3,COUNT(Calculations!DO62:DX62)&lt;3),"N/A",IF(ISERROR(TTEST(Calculations!DO62:DX62,Calculations!DC62:DL62,2,2)),"N/A",TTEST(Calculations!DO62:DX62,Calculations!DC62:DL62,2,2)))</f>
        <v>1.6125747998888533E-4</v>
      </c>
      <c r="I61" s="19">
        <f t="shared" si="0"/>
        <v>1.815737383385561</v>
      </c>
      <c r="J61" s="22" t="str">
        <f>IF(AND('Test Sample Data'!O61&gt;=35,'Control Sample Data'!O61&gt;=35),"C",IF(AND('Test Sample Data'!O61&gt;=30,'Control Sample Data'!O61&gt;=30, OR(H61&gt;=0.05, H61="N/A")),"B",IF(OR(AND('Test Sample Data'!O61&gt;=30,'Control Sample Data'!O61&lt;=30), AND('Test Sample Data'!O61&lt;=30,'Control Sample Data'!O61&gt;=30)),"A","OKAY")))</f>
        <v>OKAY</v>
      </c>
    </row>
    <row r="62" spans="1:10" ht="15" customHeight="1" x14ac:dyDescent="0.25">
      <c r="A62" s="17" t="str">
        <f>'miRNA Table'!C62</f>
        <v>hsa-miR-10a-5p</v>
      </c>
      <c r="B62" s="18" t="s">
        <v>91</v>
      </c>
      <c r="C62" s="19">
        <f>Calculations!CY63</f>
        <v>4.3661111111111097</v>
      </c>
      <c r="D62" s="19">
        <f>Calculations!CZ63</f>
        <v>4.543333333333333</v>
      </c>
      <c r="E62" s="20">
        <f t="shared" si="3"/>
        <v>4.849194357569616E-2</v>
      </c>
      <c r="F62" s="20">
        <f t="shared" si="1"/>
        <v>4.2886478451368143E-2</v>
      </c>
      <c r="G62" s="19">
        <f t="shared" si="4"/>
        <v>1.1307047192201718</v>
      </c>
      <c r="H62" s="21">
        <f>IF(OR(COUNT(Calculations!DC63:DL63)&lt;3,COUNT(Calculations!DO63:DX63)&lt;3),"N/A",IF(ISERROR(TTEST(Calculations!DO63:DX63,Calculations!DC63:DL63,2,2)),"N/A",TTEST(Calculations!DO63:DX63,Calculations!DC63:DL63,2,2)))</f>
        <v>0.16710943118310667</v>
      </c>
      <c r="I62" s="19">
        <f t="shared" si="0"/>
        <v>1.1307047192201718</v>
      </c>
      <c r="J62" s="22" t="str">
        <f>IF(AND('Test Sample Data'!O62&gt;=35,'Control Sample Data'!O62&gt;=35),"C",IF(AND('Test Sample Data'!O62&gt;=30,'Control Sample Data'!O62&gt;=30, OR(H62&gt;=0.05, H62="N/A")),"B",IF(OR(AND('Test Sample Data'!O62&gt;=30,'Control Sample Data'!O62&lt;=30), AND('Test Sample Data'!O62&lt;=30,'Control Sample Data'!O62&gt;=30)),"A","OKAY")))</f>
        <v>OKAY</v>
      </c>
    </row>
    <row r="63" spans="1:10" ht="15" customHeight="1" x14ac:dyDescent="0.25">
      <c r="A63" s="17" t="str">
        <f>'miRNA Table'!C63</f>
        <v>hsa-miR-181b-5p</v>
      </c>
      <c r="B63" s="18" t="s">
        <v>92</v>
      </c>
      <c r="C63" s="19">
        <f>Calculations!CY64</f>
        <v>-4.7838888888888906</v>
      </c>
      <c r="D63" s="19">
        <f>Calculations!CZ64</f>
        <v>-4.8899999999999997</v>
      </c>
      <c r="E63" s="20">
        <f t="shared" si="3"/>
        <v>27.548252279208405</v>
      </c>
      <c r="F63" s="20">
        <f t="shared" si="1"/>
        <v>29.650817980491858</v>
      </c>
      <c r="G63" s="19">
        <f t="shared" si="4"/>
        <v>0.92908911643966141</v>
      </c>
      <c r="H63" s="21">
        <f>IF(OR(COUNT(Calculations!DC64:DL64)&lt;3,COUNT(Calculations!DO64:DX64)&lt;3),"N/A",IF(ISERROR(TTEST(Calculations!DO64:DX64,Calculations!DC64:DL64,2,2)),"N/A",TTEST(Calculations!DO64:DX64,Calculations!DC64:DL64,2,2)))</f>
        <v>0.10933742617732305</v>
      </c>
      <c r="I63" s="19">
        <f t="shared" si="0"/>
        <v>-1.0763230160655357</v>
      </c>
      <c r="J63" s="22" t="str">
        <f>IF(AND('Test Sample Data'!O63&gt;=35,'Control Sample Data'!O63&gt;=35),"C",IF(AND('Test Sample Data'!O63&gt;=30,'Control Sample Data'!O63&gt;=30, OR(H63&gt;=0.05, H63="N/A")),"B",IF(OR(AND('Test Sample Data'!O63&gt;=30,'Control Sample Data'!O63&lt;=30), AND('Test Sample Data'!O63&lt;=30,'Control Sample Data'!O63&gt;=30)),"A","OKAY")))</f>
        <v>OKAY</v>
      </c>
    </row>
    <row r="64" spans="1:10" ht="15" customHeight="1" x14ac:dyDescent="0.25">
      <c r="A64" s="17" t="str">
        <f>'miRNA Table'!C64</f>
        <v>hsa-miR-15b-5p</v>
      </c>
      <c r="B64" s="18" t="s">
        <v>93</v>
      </c>
      <c r="C64" s="19">
        <f>Calculations!CY65</f>
        <v>3.9094444444444441</v>
      </c>
      <c r="D64" s="19">
        <f>Calculations!CZ65</f>
        <v>15.173333333333332</v>
      </c>
      <c r="E64" s="20">
        <f t="shared" si="3"/>
        <v>6.6548758183169618E-2</v>
      </c>
      <c r="F64" s="20">
        <f t="shared" si="1"/>
        <v>2.7062725499364956E-5</v>
      </c>
      <c r="G64" s="19">
        <f t="shared" si="4"/>
        <v>2459.056024668736</v>
      </c>
      <c r="H64" s="21">
        <f>IF(OR(COUNT(Calculations!DC65:DL65)&lt;3,COUNT(Calculations!DO65:DX65)&lt;3),"N/A",IF(ISERROR(TTEST(Calculations!DO65:DX65,Calculations!DC65:DL65,2,2)),"N/A",TTEST(Calculations!DO65:DX65,Calculations!DC65:DL65,2,2)))</f>
        <v>9.7391603740357959E-7</v>
      </c>
      <c r="I64" s="19">
        <f t="shared" si="0"/>
        <v>2459.056024668736</v>
      </c>
      <c r="J64" s="22" t="str">
        <f>IF(AND('Test Sample Data'!O64&gt;=35,'Control Sample Data'!O64&gt;=35),"C",IF(AND('Test Sample Data'!O64&gt;=30,'Control Sample Data'!O64&gt;=30, OR(H64&gt;=0.05, H64="N/A")),"B",IF(OR(AND('Test Sample Data'!O64&gt;=30,'Control Sample Data'!O64&lt;=30), AND('Test Sample Data'!O64&lt;=30,'Control Sample Data'!O64&gt;=30)),"A","OKAY")))</f>
        <v>A</v>
      </c>
    </row>
    <row r="65" spans="1:10" ht="15" customHeight="1" x14ac:dyDescent="0.25">
      <c r="A65" s="17" t="str">
        <f>'miRNA Table'!C65</f>
        <v>hsa-miR-16-5p</v>
      </c>
      <c r="B65" s="18" t="s">
        <v>94</v>
      </c>
      <c r="C65" s="19">
        <f>Calculations!CY66</f>
        <v>15.419444444444443</v>
      </c>
      <c r="D65" s="19">
        <f>Calculations!CZ66</f>
        <v>15.173333333333332</v>
      </c>
      <c r="E65" s="20">
        <f t="shared" si="3"/>
        <v>2.2818374613544894E-5</v>
      </c>
      <c r="F65" s="20">
        <f t="shared" si="1"/>
        <v>2.7062725499364956E-5</v>
      </c>
      <c r="G65" s="19">
        <f t="shared" si="4"/>
        <v>0.8431661701656894</v>
      </c>
      <c r="H65" s="21">
        <f>IF(OR(COUNT(Calculations!DC66:DL66)&lt;3,COUNT(Calculations!DO66:DX66)&lt;3),"N/A",IF(ISERROR(TTEST(Calculations!DO66:DX66,Calculations!DC66:DL66,2,2)),"N/A",TTEST(Calculations!DO66:DX66,Calculations!DC66:DL66,2,2)))</f>
        <v>1.3269874329243966E-2</v>
      </c>
      <c r="I65" s="19">
        <f t="shared" si="0"/>
        <v>-1.1860058377383564</v>
      </c>
      <c r="J65" s="22" t="str">
        <f>IF(AND('Test Sample Data'!O65&gt;=35,'Control Sample Data'!O65&gt;=35),"C",IF(AND('Test Sample Data'!O65&gt;=30,'Control Sample Data'!O65&gt;=30, OR(H65&gt;=0.05, H65="N/A")),"B",IF(OR(AND('Test Sample Data'!O65&gt;=30,'Control Sample Data'!O65&lt;=30), AND('Test Sample Data'!O65&lt;=30,'Control Sample Data'!O65&gt;=30)),"A","OKAY")))</f>
        <v>C</v>
      </c>
    </row>
    <row r="66" spans="1:10" ht="15" customHeight="1" x14ac:dyDescent="0.25">
      <c r="A66" s="17" t="str">
        <f>'miRNA Table'!C66</f>
        <v>hsa-miR-210-3p</v>
      </c>
      <c r="B66" s="18" t="s">
        <v>95</v>
      </c>
      <c r="C66" s="19">
        <f>Calculations!CY67</f>
        <v>2.0327777777777762</v>
      </c>
      <c r="D66" s="19">
        <f>Calculations!CZ67</f>
        <v>3.3633333333333333</v>
      </c>
      <c r="E66" s="20">
        <f t="shared" si="3"/>
        <v>0.2443840818453363</v>
      </c>
      <c r="F66" s="20">
        <f t="shared" si="1"/>
        <v>9.7170800669280924E-2</v>
      </c>
      <c r="G66" s="19">
        <f t="shared" si="4"/>
        <v>2.5149950413302977</v>
      </c>
      <c r="H66" s="21">
        <f>IF(OR(COUNT(Calculations!DC67:DL67)&lt;3,COUNT(Calculations!DO67:DX67)&lt;3),"N/A",IF(ISERROR(TTEST(Calculations!DO67:DX67,Calculations!DC67:DL67,2,2)),"N/A",TTEST(Calculations!DO67:DX67,Calculations!DC67:DL67,2,2)))</f>
        <v>5.3524169146490127E-6</v>
      </c>
      <c r="I66" s="19">
        <f t="shared" si="0"/>
        <v>2.5149950413302977</v>
      </c>
      <c r="J66" s="22" t="str">
        <f>IF(AND('Test Sample Data'!O66&gt;=35,'Control Sample Data'!O66&gt;=35),"C",IF(AND('Test Sample Data'!O66&gt;=30,'Control Sample Data'!O66&gt;=30, OR(H66&gt;=0.05, H66="N/A")),"B",IF(OR(AND('Test Sample Data'!O66&gt;=30,'Control Sample Data'!O66&lt;=30), AND('Test Sample Data'!O66&lt;=30,'Control Sample Data'!O66&gt;=30)),"A","OKAY")))</f>
        <v>OKAY</v>
      </c>
    </row>
    <row r="67" spans="1:10" ht="15" customHeight="1" x14ac:dyDescent="0.25">
      <c r="A67" s="17" t="str">
        <f>'miRNA Table'!C67</f>
        <v>hsa-miR-106a-5p hsa-miR-17-5p</v>
      </c>
      <c r="B67" s="18" t="s">
        <v>96</v>
      </c>
      <c r="C67" s="19">
        <f>Calculations!CY68</f>
        <v>15.419444444444443</v>
      </c>
      <c r="D67" s="19">
        <f>Calculations!CZ68</f>
        <v>15.173333333333332</v>
      </c>
      <c r="E67" s="20">
        <f t="shared" si="3"/>
        <v>2.2818374613544894E-5</v>
      </c>
      <c r="F67" s="20">
        <f t="shared" si="1"/>
        <v>2.7062725499364956E-5</v>
      </c>
      <c r="G67" s="19">
        <f t="shared" si="4"/>
        <v>0.8431661701656894</v>
      </c>
      <c r="H67" s="21">
        <f>IF(OR(COUNT(Calculations!DC68:DL68)&lt;3,COUNT(Calculations!DO68:DX68)&lt;3),"N/A",IF(ISERROR(TTEST(Calculations!DO68:DX68,Calculations!DC68:DL68,2,2)),"N/A",TTEST(Calculations!DO68:DX68,Calculations!DC68:DL68,2,2)))</f>
        <v>1.3269874329243966E-2</v>
      </c>
      <c r="I67" s="19">
        <f t="shared" ref="I67:I91" si="5">IF(G67&gt;1,G67,-1/G67)</f>
        <v>-1.1860058377383564</v>
      </c>
      <c r="J67" s="22" t="str">
        <f>IF(AND('Test Sample Data'!O67&gt;=35,'Control Sample Data'!O67&gt;=35),"C",IF(AND('Test Sample Data'!O67&gt;=30,'Control Sample Data'!O67&gt;=30, OR(H67&gt;=0.05, H67="N/A")),"B",IF(OR(AND('Test Sample Data'!O67&gt;=30,'Control Sample Data'!O67&lt;=30), AND('Test Sample Data'!O67&lt;=30,'Control Sample Data'!O67&gt;=30)),"A","OKAY")))</f>
        <v>C</v>
      </c>
    </row>
    <row r="68" spans="1:10" ht="15" customHeight="1" x14ac:dyDescent="0.25">
      <c r="A68" s="17" t="str">
        <f>'miRNA Table'!C68</f>
        <v>hsa-miR-98-5p</v>
      </c>
      <c r="B68" s="18" t="s">
        <v>97</v>
      </c>
      <c r="C68" s="19">
        <f>Calculations!CY69</f>
        <v>2.6061111111111095</v>
      </c>
      <c r="D68" s="19">
        <f>Calculations!CZ69</f>
        <v>5.2333333333333334</v>
      </c>
      <c r="E68" s="20">
        <f t="shared" si="3"/>
        <v>0.16424130364027562</v>
      </c>
      <c r="F68" s="20">
        <f t="shared" si="3"/>
        <v>2.6583348779714251E-2</v>
      </c>
      <c r="G68" s="19">
        <f t="shared" si="4"/>
        <v>6.1783526598277234</v>
      </c>
      <c r="H68" s="21">
        <f>IF(OR(COUNT(Calculations!DC69:DL69)&lt;3,COUNT(Calculations!DO69:DX69)&lt;3),"N/A",IF(ISERROR(TTEST(Calculations!DO69:DX69,Calculations!DC69:DL69,2,2)),"N/A",TTEST(Calculations!DO69:DX69,Calculations!DC69:DL69,2,2)))</f>
        <v>5.2333911031690546E-5</v>
      </c>
      <c r="I68" s="19">
        <f t="shared" si="5"/>
        <v>6.1783526598277234</v>
      </c>
      <c r="J68" s="22" t="str">
        <f>IF(AND('Test Sample Data'!O68&gt;=35,'Control Sample Data'!O68&gt;=35),"C",IF(AND('Test Sample Data'!O68&gt;=30,'Control Sample Data'!O68&gt;=30, OR(H68&gt;=0.05, H68="N/A")),"B",IF(OR(AND('Test Sample Data'!O68&gt;=30,'Control Sample Data'!O68&lt;=30), AND('Test Sample Data'!O68&lt;=30,'Control Sample Data'!O68&gt;=30)),"A","OKAY")))</f>
        <v>OKAY</v>
      </c>
    </row>
    <row r="69" spans="1:10" ht="15" customHeight="1" x14ac:dyDescent="0.25">
      <c r="A69" s="17" t="str">
        <f>'miRNA Table'!C69</f>
        <v>hsa-miR-34a-5p</v>
      </c>
      <c r="B69" s="18" t="s">
        <v>98</v>
      </c>
      <c r="C69" s="19">
        <f>Calculations!CY70</f>
        <v>2.6427777777777757</v>
      </c>
      <c r="D69" s="19">
        <f>Calculations!CZ70</f>
        <v>1.6399999999999995</v>
      </c>
      <c r="E69" s="20">
        <f t="shared" ref="E69:F91" si="6">IF(ISERROR(2^-C69),"N/A",2^-C69)</f>
        <v>0.16011964442905557</v>
      </c>
      <c r="F69" s="20">
        <f t="shared" si="6"/>
        <v>0.32085647439072618</v>
      </c>
      <c r="G69" s="19">
        <f t="shared" si="4"/>
        <v>0.49903822178781493</v>
      </c>
      <c r="H69" s="21">
        <f>IF(OR(COUNT(Calculations!DC70:DL70)&lt;3,COUNT(Calculations!DO70:DX70)&lt;3),"N/A",IF(ISERROR(TTEST(Calculations!DO70:DX70,Calculations!DC70:DL70,2,2)),"N/A",TTEST(Calculations!DO70:DX70,Calculations!DC70:DL70,2,2)))</f>
        <v>1.3470737126993044E-3</v>
      </c>
      <c r="I69" s="19">
        <f t="shared" si="5"/>
        <v>-2.0038545272493939</v>
      </c>
      <c r="J69" s="22" t="str">
        <f>IF(AND('Test Sample Data'!O69&gt;=35,'Control Sample Data'!O69&gt;=35),"C",IF(AND('Test Sample Data'!O69&gt;=30,'Control Sample Data'!O69&gt;=30, OR(H69&gt;=0.05, H69="N/A")),"B",IF(OR(AND('Test Sample Data'!O69&gt;=30,'Control Sample Data'!O69&lt;=30), AND('Test Sample Data'!O69&lt;=30,'Control Sample Data'!O69&gt;=30)),"A","OKAY")))</f>
        <v>OKAY</v>
      </c>
    </row>
    <row r="70" spans="1:10" ht="15" customHeight="1" x14ac:dyDescent="0.25">
      <c r="A70" s="17" t="str">
        <f>'miRNA Table'!C70</f>
        <v>hsa-miR-25-3p</v>
      </c>
      <c r="B70" s="18" t="s">
        <v>99</v>
      </c>
      <c r="C70" s="19">
        <f>Calculations!CY71</f>
        <v>15.419444444444443</v>
      </c>
      <c r="D70" s="19">
        <f>Calculations!CZ71</f>
        <v>15.173333333333332</v>
      </c>
      <c r="E70" s="20">
        <f t="shared" si="6"/>
        <v>2.2818374613544894E-5</v>
      </c>
      <c r="F70" s="20">
        <f t="shared" si="6"/>
        <v>2.7062725499364956E-5</v>
      </c>
      <c r="G70" s="19">
        <f t="shared" si="4"/>
        <v>0.8431661701656894</v>
      </c>
      <c r="H70" s="21">
        <f>IF(OR(COUNT(Calculations!DC71:DL71)&lt;3,COUNT(Calculations!DO71:DX71)&lt;3),"N/A",IF(ISERROR(TTEST(Calculations!DO71:DX71,Calculations!DC71:DL71,2,2)),"N/A",TTEST(Calculations!DO71:DX71,Calculations!DC71:DL71,2,2)))</f>
        <v>1.3269874329243966E-2</v>
      </c>
      <c r="I70" s="19">
        <f t="shared" si="5"/>
        <v>-1.1860058377383564</v>
      </c>
      <c r="J70" s="22" t="str">
        <f>IF(AND('Test Sample Data'!O70&gt;=35,'Control Sample Data'!O70&gt;=35),"C",IF(AND('Test Sample Data'!O70&gt;=30,'Control Sample Data'!O70&gt;=30, OR(H70&gt;=0.05, H70="N/A")),"B",IF(OR(AND('Test Sample Data'!O70&gt;=30,'Control Sample Data'!O70&lt;=30), AND('Test Sample Data'!O70&lt;=30,'Control Sample Data'!O70&gt;=30)),"A","OKAY")))</f>
        <v>C</v>
      </c>
    </row>
    <row r="71" spans="1:10" ht="15" customHeight="1" x14ac:dyDescent="0.25">
      <c r="A71" s="17" t="str">
        <f>'miRNA Table'!C71</f>
        <v>hsa-miR-144-3p</v>
      </c>
      <c r="B71" s="18" t="s">
        <v>100</v>
      </c>
      <c r="C71" s="19">
        <f>Calculations!CY72</f>
        <v>4.5894444444444424</v>
      </c>
      <c r="D71" s="19">
        <f>Calculations!CZ72</f>
        <v>9.0166666666666657</v>
      </c>
      <c r="E71" s="20">
        <f t="shared" si="6"/>
        <v>4.1537423915758438E-2</v>
      </c>
      <c r="F71" s="20">
        <f t="shared" si="6"/>
        <v>1.9306914460017522E-3</v>
      </c>
      <c r="G71" s="19">
        <f t="shared" si="4"/>
        <v>21.514273553020516</v>
      </c>
      <c r="H71" s="21">
        <f>IF(OR(COUNT(Calculations!DC72:DL72)&lt;3,COUNT(Calculations!DO72:DX72)&lt;3),"N/A",IF(ISERROR(TTEST(Calculations!DO72:DX72,Calculations!DC72:DL72,2,2)),"N/A",TTEST(Calculations!DO72:DX72,Calculations!DC72:DL72,2,2)))</f>
        <v>1.0639276485790162E-7</v>
      </c>
      <c r="I71" s="19">
        <f t="shared" si="5"/>
        <v>21.514273553020516</v>
      </c>
      <c r="J71" s="22" t="str">
        <f>IF(AND('Test Sample Data'!O71&gt;=35,'Control Sample Data'!O71&gt;=35),"C",IF(AND('Test Sample Data'!O71&gt;=30,'Control Sample Data'!O71&gt;=30, OR(H71&gt;=0.05, H71="N/A")),"B",IF(OR(AND('Test Sample Data'!O71&gt;=30,'Control Sample Data'!O71&lt;=30), AND('Test Sample Data'!O71&lt;=30,'Control Sample Data'!O71&gt;=30)),"A","OKAY")))</f>
        <v>OKAY</v>
      </c>
    </row>
    <row r="72" spans="1:10" ht="15" customHeight="1" x14ac:dyDescent="0.25">
      <c r="A72" s="17" t="str">
        <f>'miRNA Table'!C72</f>
        <v>hsa-miR-128-3p</v>
      </c>
      <c r="B72" s="18" t="s">
        <v>101</v>
      </c>
      <c r="C72" s="19">
        <f>Calculations!CY73</f>
        <v>9.7061111111111096</v>
      </c>
      <c r="D72" s="19">
        <f>Calculations!CZ73</f>
        <v>7.0966666666666667</v>
      </c>
      <c r="E72" s="20">
        <f t="shared" si="6"/>
        <v>1.1972074599171209E-3</v>
      </c>
      <c r="F72" s="20">
        <f t="shared" si="6"/>
        <v>7.3061816238306149E-3</v>
      </c>
      <c r="G72" s="19">
        <f t="shared" si="4"/>
        <v>0.16386226370450227</v>
      </c>
      <c r="H72" s="21">
        <f>IF(OR(COUNT(Calculations!DC73:DL73)&lt;3,COUNT(Calculations!DO73:DX73)&lt;3),"N/A",IF(ISERROR(TTEST(Calculations!DO73:DX73,Calculations!DC73:DL73,2,2)),"N/A",TTEST(Calculations!DO73:DX73,Calculations!DC73:DL73,2,2)))</f>
        <v>5.2860972853304912E-5</v>
      </c>
      <c r="I72" s="19">
        <f t="shared" si="5"/>
        <v>-6.1026863500636725</v>
      </c>
      <c r="J72" s="22" t="str">
        <f>IF(AND('Test Sample Data'!O72&gt;=35,'Control Sample Data'!O72&gt;=35),"C",IF(AND('Test Sample Data'!O72&gt;=30,'Control Sample Data'!O72&gt;=30, OR(H72&gt;=0.05, H72="N/A")),"B",IF(OR(AND('Test Sample Data'!O72&gt;=30,'Control Sample Data'!O72&lt;=30), AND('Test Sample Data'!O72&lt;=30,'Control Sample Data'!O72&gt;=30)),"A","OKAY")))</f>
        <v>OKAY</v>
      </c>
    </row>
    <row r="73" spans="1:10" ht="15" customHeight="1" x14ac:dyDescent="0.25">
      <c r="A73" s="17" t="str">
        <f>'miRNA Table'!C73</f>
        <v>hsa-miR-143-3p</v>
      </c>
      <c r="B73" s="18" t="s">
        <v>102</v>
      </c>
      <c r="C73" s="19">
        <f>Calculations!CY74</f>
        <v>-1.3472222222222225</v>
      </c>
      <c r="D73" s="19">
        <f>Calculations!CZ74</f>
        <v>-1.2566666666666666</v>
      </c>
      <c r="E73" s="20">
        <f t="shared" si="6"/>
        <v>2.5442178760726635</v>
      </c>
      <c r="F73" s="20">
        <f t="shared" si="6"/>
        <v>2.3894302703120385</v>
      </c>
      <c r="G73" s="19">
        <f t="shared" si="4"/>
        <v>1.0647801309307139</v>
      </c>
      <c r="H73" s="21">
        <f>IF(OR(COUNT(Calculations!DC74:DL74)&lt;3,COUNT(Calculations!DO74:DX74)&lt;3),"N/A",IF(ISERROR(TTEST(Calculations!DO74:DX74,Calculations!DC74:DL74,2,2)),"N/A",TTEST(Calculations!DO74:DX74,Calculations!DC74:DL74,2,2)))</f>
        <v>0.41161425040512056</v>
      </c>
      <c r="I73" s="19">
        <f t="shared" si="5"/>
        <v>1.0647801309307139</v>
      </c>
      <c r="J73" s="22" t="str">
        <f>IF(AND('Test Sample Data'!O73&gt;=35,'Control Sample Data'!O73&gt;=35),"C",IF(AND('Test Sample Data'!O73&gt;=30,'Control Sample Data'!O73&gt;=30, OR(H73&gt;=0.05, H73="N/A")),"B",IF(OR(AND('Test Sample Data'!O73&gt;=30,'Control Sample Data'!O73&lt;=30), AND('Test Sample Data'!O73&lt;=30,'Control Sample Data'!O73&gt;=30)),"A","OKAY")))</f>
        <v>OKAY</v>
      </c>
    </row>
    <row r="74" spans="1:10" ht="15" customHeight="1" x14ac:dyDescent="0.25">
      <c r="A74" s="17" t="str">
        <f>'miRNA Table'!C74</f>
        <v>hsa-miR-215-5p</v>
      </c>
      <c r="B74" s="18" t="s">
        <v>103</v>
      </c>
      <c r="C74" s="19">
        <f>Calculations!CY75</f>
        <v>9.4027777777777768</v>
      </c>
      <c r="D74" s="19">
        <f>Calculations!CZ75</f>
        <v>11.403333333333334</v>
      </c>
      <c r="E74" s="20">
        <f t="shared" si="6"/>
        <v>1.4773447267298462E-3</v>
      </c>
      <c r="F74" s="20">
        <f t="shared" si="6"/>
        <v>3.6919398443355125E-4</v>
      </c>
      <c r="G74" s="19">
        <f t="shared" si="4"/>
        <v>4.0015406236819215</v>
      </c>
      <c r="H74" s="21">
        <f>IF(OR(COUNT(Calculations!DC75:DL75)&lt;3,COUNT(Calculations!DO75:DX75)&lt;3),"N/A",IF(ISERROR(TTEST(Calculations!DO75:DX75,Calculations!DC75:DL75,2,2)),"N/A",TTEST(Calculations!DO75:DX75,Calculations!DC75:DL75,2,2)))</f>
        <v>1.7228668065376472E-5</v>
      </c>
      <c r="I74" s="19">
        <f t="shared" si="5"/>
        <v>4.0015406236819215</v>
      </c>
      <c r="J74" s="22" t="str">
        <f>IF(AND('Test Sample Data'!O74&gt;=35,'Control Sample Data'!O74&gt;=35),"C",IF(AND('Test Sample Data'!O74&gt;=30,'Control Sample Data'!O74&gt;=30, OR(H74&gt;=0.05, H74="N/A")),"B",IF(OR(AND('Test Sample Data'!O74&gt;=30,'Control Sample Data'!O74&lt;=30), AND('Test Sample Data'!O74&lt;=30,'Control Sample Data'!O74&gt;=30)),"A","OKAY")))</f>
        <v>A</v>
      </c>
    </row>
    <row r="75" spans="1:10" ht="15" customHeight="1" x14ac:dyDescent="0.25">
      <c r="A75" s="17" t="str">
        <f>'miRNA Table'!C75</f>
        <v>hsa-miR-19a-3p</v>
      </c>
      <c r="B75" s="18" t="s">
        <v>104</v>
      </c>
      <c r="C75" s="19">
        <f>Calculations!CY76</f>
        <v>8.8894444444444414</v>
      </c>
      <c r="D75" s="19">
        <f>Calculations!CZ76</f>
        <v>8.2833333333333332</v>
      </c>
      <c r="E75" s="20">
        <f t="shared" si="6"/>
        <v>2.1086795071274759E-3</v>
      </c>
      <c r="F75" s="20">
        <f t="shared" si="6"/>
        <v>3.2097277913507431E-3</v>
      </c>
      <c r="G75" s="19">
        <f t="shared" si="4"/>
        <v>0.65696521456110291</v>
      </c>
      <c r="H75" s="21">
        <f>IF(OR(COUNT(Calculations!DC76:DL76)&lt;3,COUNT(Calculations!DO76:DX76)&lt;3),"N/A",IF(ISERROR(TTEST(Calculations!DO76:DX76,Calculations!DC76:DL76,2,2)),"N/A",TTEST(Calculations!DO76:DX76,Calculations!DC76:DL76,2,2)))</f>
        <v>2.1391272008929381E-2</v>
      </c>
      <c r="I75" s="19">
        <f t="shared" si="5"/>
        <v>-1.5221506068141941</v>
      </c>
      <c r="J75" s="22" t="str">
        <f>IF(AND('Test Sample Data'!O75&gt;=35,'Control Sample Data'!O75&gt;=35),"C",IF(AND('Test Sample Data'!O75&gt;=30,'Control Sample Data'!O75&gt;=30, OR(H75&gt;=0.05, H75="N/A")),"B",IF(OR(AND('Test Sample Data'!O75&gt;=30,'Control Sample Data'!O75&lt;=30), AND('Test Sample Data'!O75&lt;=30,'Control Sample Data'!O75&gt;=30)),"A","OKAY")))</f>
        <v>OKAY</v>
      </c>
    </row>
    <row r="76" spans="1:10" ht="15" customHeight="1" x14ac:dyDescent="0.25">
      <c r="A76" s="17" t="str">
        <f>'miRNA Table'!C76</f>
        <v>hsa-miR-193a-5p</v>
      </c>
      <c r="B76" s="18" t="s">
        <v>105</v>
      </c>
      <c r="C76" s="19">
        <f>Calculations!CY77</f>
        <v>-1.6705555555555567</v>
      </c>
      <c r="D76" s="19">
        <f>Calculations!CZ77</f>
        <v>3.2099999999999995</v>
      </c>
      <c r="E76" s="20">
        <f t="shared" si="6"/>
        <v>3.183371557366379</v>
      </c>
      <c r="F76" s="20">
        <f t="shared" si="6"/>
        <v>0.10806715391348319</v>
      </c>
      <c r="G76" s="19">
        <f t="shared" si="4"/>
        <v>29.457346123086896</v>
      </c>
      <c r="H76" s="21">
        <f>IF(OR(COUNT(Calculations!DC77:DL77)&lt;3,COUNT(Calculations!DO77:DX77)&lt;3),"N/A",IF(ISERROR(TTEST(Calculations!DO77:DX77,Calculations!DC77:DL77,2,2)),"N/A",TTEST(Calculations!DO77:DX77,Calculations!DC77:DL77,2,2)))</f>
        <v>8.4614729599616433E-6</v>
      </c>
      <c r="I76" s="19">
        <f t="shared" si="5"/>
        <v>29.457346123086896</v>
      </c>
      <c r="J76" s="22" t="str">
        <f>IF(AND('Test Sample Data'!O76&gt;=35,'Control Sample Data'!O76&gt;=35),"C",IF(AND('Test Sample Data'!O76&gt;=30,'Control Sample Data'!O76&gt;=30, OR(H76&gt;=0.05, H76="N/A")),"B",IF(OR(AND('Test Sample Data'!O76&gt;=30,'Control Sample Data'!O76&lt;=30), AND('Test Sample Data'!O76&lt;=30,'Control Sample Data'!O76&gt;=30)),"A","OKAY")))</f>
        <v>OKAY</v>
      </c>
    </row>
    <row r="77" spans="1:10" ht="15" customHeight="1" x14ac:dyDescent="0.25">
      <c r="A77" s="17" t="str">
        <f>'miRNA Table'!C77</f>
        <v>hsa-miR-18a-5p</v>
      </c>
      <c r="B77" s="18" t="s">
        <v>106</v>
      </c>
      <c r="C77" s="19">
        <f>Calculations!CY78</f>
        <v>10.809444444444443</v>
      </c>
      <c r="D77" s="19">
        <f>Calculations!CZ78</f>
        <v>14.423333333333332</v>
      </c>
      <c r="E77" s="20">
        <f t="shared" si="6"/>
        <v>5.5722807019895515E-4</v>
      </c>
      <c r="F77" s="20">
        <f t="shared" si="6"/>
        <v>4.5513897718822628E-5</v>
      </c>
      <c r="G77" s="19">
        <f t="shared" si="4"/>
        <v>12.243031208652322</v>
      </c>
      <c r="H77" s="21">
        <f>IF(OR(COUNT(Calculations!DC78:DL78)&lt;3,COUNT(Calculations!DO78:DX78)&lt;3),"N/A",IF(ISERROR(TTEST(Calculations!DO78:DX78,Calculations!DC78:DL78,2,2)),"N/A",TTEST(Calculations!DO78:DX78,Calculations!DC78:DL78,2,2)))</f>
        <v>1.5656031905523697E-3</v>
      </c>
      <c r="I77" s="19">
        <f t="shared" si="5"/>
        <v>12.243031208652322</v>
      </c>
      <c r="J77" s="22" t="str">
        <f>IF(AND('Test Sample Data'!O77&gt;=35,'Control Sample Data'!O77&gt;=35),"C",IF(AND('Test Sample Data'!O77&gt;=30,'Control Sample Data'!O77&gt;=30, OR(H77&gt;=0.05, H77="N/A")),"B",IF(OR(AND('Test Sample Data'!O77&gt;=30,'Control Sample Data'!O77&lt;=30), AND('Test Sample Data'!O77&lt;=30,'Control Sample Data'!O77&gt;=30)),"A","OKAY")))</f>
        <v>OKAY</v>
      </c>
    </row>
    <row r="78" spans="1:10" ht="15" customHeight="1" x14ac:dyDescent="0.25">
      <c r="A78" s="17" t="str">
        <f>'miRNA Table'!C78</f>
        <v>hsa-miR-125b-5p</v>
      </c>
      <c r="B78" s="18" t="s">
        <v>107</v>
      </c>
      <c r="C78" s="19">
        <f>Calculations!CY79</f>
        <v>6.5761111111111097</v>
      </c>
      <c r="D78" s="19">
        <f>Calculations!CZ79</f>
        <v>1.8699999999999999</v>
      </c>
      <c r="E78" s="20">
        <f t="shared" si="6"/>
        <v>1.04807726599174E-2</v>
      </c>
      <c r="F78" s="20">
        <f t="shared" si="6"/>
        <v>0.27357342531518491</v>
      </c>
      <c r="G78" s="19">
        <f t="shared" si="4"/>
        <v>3.831063871734787E-2</v>
      </c>
      <c r="H78" s="21">
        <f>IF(OR(COUNT(Calculations!DC79:DL79)&lt;3,COUNT(Calculations!DO79:DX79)&lt;3),"N/A",IF(ISERROR(TTEST(Calculations!DO79:DX79,Calculations!DC79:DL79,2,2)),"N/A",TTEST(Calculations!DO79:DX79,Calculations!DC79:DL79,2,2)))</f>
        <v>6.5905962384005631E-5</v>
      </c>
      <c r="I78" s="19">
        <f t="shared" si="5"/>
        <v>-26.102410021871517</v>
      </c>
      <c r="J78" s="22" t="str">
        <f>IF(AND('Test Sample Data'!O78&gt;=35,'Control Sample Data'!O78&gt;=35),"C",IF(AND('Test Sample Data'!O78&gt;=30,'Control Sample Data'!O78&gt;=30, OR(H78&gt;=0.05, H78="N/A")),"B",IF(OR(AND('Test Sample Data'!O78&gt;=30,'Control Sample Data'!O78&lt;=30), AND('Test Sample Data'!O78&lt;=30,'Control Sample Data'!O78&gt;=30)),"A","OKAY")))</f>
        <v>OKAY</v>
      </c>
    </row>
    <row r="79" spans="1:10" ht="15" customHeight="1" x14ac:dyDescent="0.25">
      <c r="A79" s="17" t="str">
        <f>'miRNA Table'!C79</f>
        <v>hsa-miR-126-3p</v>
      </c>
      <c r="B79" s="18" t="s">
        <v>108</v>
      </c>
      <c r="C79" s="19">
        <f>Calculations!CY80</f>
        <v>7.0327777777777776</v>
      </c>
      <c r="D79" s="19">
        <f>Calculations!CZ80</f>
        <v>9.27</v>
      </c>
      <c r="E79" s="20">
        <f t="shared" si="6"/>
        <v>7.6370025576667526E-3</v>
      </c>
      <c r="F79" s="20">
        <f t="shared" si="6"/>
        <v>1.6197647379188329E-3</v>
      </c>
      <c r="G79" s="19">
        <f t="shared" si="4"/>
        <v>4.7148838216340065</v>
      </c>
      <c r="H79" s="21">
        <f>IF(OR(COUNT(Calculations!DC80:DL80)&lt;3,COUNT(Calculations!DO80:DX80)&lt;3),"N/A",IF(ISERROR(TTEST(Calculations!DO80:DX80,Calculations!DC80:DL80,2,2)),"N/A",TTEST(Calculations!DO80:DX80,Calculations!DC80:DL80,2,2)))</f>
        <v>2.4457251065266648E-3</v>
      </c>
      <c r="I79" s="19">
        <f t="shared" si="5"/>
        <v>4.7148838216340065</v>
      </c>
      <c r="J79" s="22" t="str">
        <f>IF(AND('Test Sample Data'!O79&gt;=35,'Control Sample Data'!O79&gt;=35),"C",IF(AND('Test Sample Data'!O79&gt;=30,'Control Sample Data'!O79&gt;=30, OR(H79&gt;=0.05, H79="N/A")),"B",IF(OR(AND('Test Sample Data'!O79&gt;=30,'Control Sample Data'!O79&lt;=30), AND('Test Sample Data'!O79&lt;=30,'Control Sample Data'!O79&gt;=30)),"A","OKAY")))</f>
        <v>OKAY</v>
      </c>
    </row>
    <row r="80" spans="1:10" ht="15" customHeight="1" x14ac:dyDescent="0.25">
      <c r="A80" s="17" t="str">
        <f>'miRNA Table'!C80</f>
        <v>hsa-miR-27a-3p</v>
      </c>
      <c r="B80" s="18" t="s">
        <v>109</v>
      </c>
      <c r="C80" s="19">
        <f>Calculations!CY81</f>
        <v>6.4661111111111103</v>
      </c>
      <c r="D80" s="19">
        <f>Calculations!CZ81</f>
        <v>6.419999999999999</v>
      </c>
      <c r="E80" s="20">
        <f t="shared" si="6"/>
        <v>1.1311145794966462E-2</v>
      </c>
      <c r="F80" s="20">
        <f t="shared" si="6"/>
        <v>1.1678509754960464E-2</v>
      </c>
      <c r="G80" s="19">
        <f t="shared" si="4"/>
        <v>0.96854359265847567</v>
      </c>
      <c r="H80" s="21">
        <f>IF(OR(COUNT(Calculations!DC81:DL81)&lt;3,COUNT(Calculations!DO81:DX81)&lt;3),"N/A",IF(ISERROR(TTEST(Calculations!DO81:DX81,Calculations!DC81:DL81,2,2)),"N/A",TTEST(Calculations!DO81:DX81,Calculations!DC81:DL81,2,2)))</f>
        <v>0.49944172332394537</v>
      </c>
      <c r="I80" s="19">
        <f t="shared" si="5"/>
        <v>-1.0324780501156197</v>
      </c>
      <c r="J80" s="22" t="str">
        <f>IF(AND('Test Sample Data'!O80&gt;=35,'Control Sample Data'!O80&gt;=35),"C",IF(AND('Test Sample Data'!O80&gt;=30,'Control Sample Data'!O80&gt;=30, OR(H80&gt;=0.05, H80="N/A")),"B",IF(OR(AND('Test Sample Data'!O80&gt;=30,'Control Sample Data'!O80&lt;=30), AND('Test Sample Data'!O80&lt;=30,'Control Sample Data'!O80&gt;=30)),"A","OKAY")))</f>
        <v>OKAY</v>
      </c>
    </row>
    <row r="81" spans="1:10" ht="15" customHeight="1" x14ac:dyDescent="0.25">
      <c r="A81" s="17" t="str">
        <f>'miRNA Table'!C81</f>
        <v>hsa-miR-372-3p</v>
      </c>
      <c r="B81" s="18" t="s">
        <v>110</v>
      </c>
      <c r="C81" s="19">
        <f>Calculations!CY82</f>
        <v>9.6194444444444418</v>
      </c>
      <c r="D81" s="19">
        <f>Calculations!CZ82</f>
        <v>10.556666666666667</v>
      </c>
      <c r="E81" s="20">
        <f t="shared" si="6"/>
        <v>1.2713311278927026E-3</v>
      </c>
      <c r="F81" s="20">
        <f t="shared" si="6"/>
        <v>6.639367054750246E-4</v>
      </c>
      <c r="G81" s="19">
        <f t="shared" si="4"/>
        <v>1.9148378413317388</v>
      </c>
      <c r="H81" s="21">
        <f>IF(OR(COUNT(Calculations!DC82:DL82)&lt;3,COUNT(Calculations!DO82:DX82)&lt;3),"N/A",IF(ISERROR(TTEST(Calculations!DO82:DX82,Calculations!DC82:DL82,2,2)),"N/A",TTEST(Calculations!DO82:DX82,Calculations!DC82:DL82,2,2)))</f>
        <v>1.2742189201831713E-5</v>
      </c>
      <c r="I81" s="19">
        <f t="shared" si="5"/>
        <v>1.9148378413317388</v>
      </c>
      <c r="J81" s="22" t="str">
        <f>IF(AND('Test Sample Data'!O81&gt;=35,'Control Sample Data'!O81&gt;=35),"C",IF(AND('Test Sample Data'!O81&gt;=30,'Control Sample Data'!O81&gt;=30, OR(H81&gt;=0.05, H81="N/A")),"B",IF(OR(AND('Test Sample Data'!O81&gt;=30,'Control Sample Data'!O81&lt;=30), AND('Test Sample Data'!O81&lt;=30,'Control Sample Data'!O81&gt;=30)),"A","OKAY")))</f>
        <v>A</v>
      </c>
    </row>
    <row r="82" spans="1:10" ht="15" customHeight="1" x14ac:dyDescent="0.25">
      <c r="A82" s="17" t="str">
        <f>'miRNA Table'!C82</f>
        <v>hsa-miR-149-5p</v>
      </c>
      <c r="B82" s="18" t="s">
        <v>111</v>
      </c>
      <c r="C82" s="19">
        <f>Calculations!CY83</f>
        <v>10.09611111111111</v>
      </c>
      <c r="D82" s="19">
        <f>Calculations!CZ83</f>
        <v>4.9200000000000008</v>
      </c>
      <c r="E82" s="20">
        <f t="shared" si="6"/>
        <v>9.1362445536739205E-4</v>
      </c>
      <c r="F82" s="20">
        <f t="shared" si="6"/>
        <v>3.3031813767543119E-2</v>
      </c>
      <c r="G82" s="19">
        <f t="shared" si="4"/>
        <v>2.7658924871546548E-2</v>
      </c>
      <c r="H82" s="21">
        <f>IF(OR(COUNT(Calculations!DC83:DL83)&lt;3,COUNT(Calculations!DO83:DX83)&lt;3),"N/A",IF(ISERROR(TTEST(Calculations!DO83:DX83,Calculations!DC83:DL83,2,2)),"N/A",TTEST(Calculations!DO83:DX83,Calculations!DC83:DL83,2,2)))</f>
        <v>4.6080796349611734E-4</v>
      </c>
      <c r="I82" s="19">
        <f t="shared" si="5"/>
        <v>-36.154695261807731</v>
      </c>
      <c r="J82" s="22" t="str">
        <f>IF(AND('Test Sample Data'!O82&gt;=35,'Control Sample Data'!O82&gt;=35),"C",IF(AND('Test Sample Data'!O82&gt;=30,'Control Sample Data'!O82&gt;=30, OR(H82&gt;=0.05, H82="N/A")),"B",IF(OR(AND('Test Sample Data'!O82&gt;=30,'Control Sample Data'!O82&lt;=30), AND('Test Sample Data'!O82&lt;=30,'Control Sample Data'!O82&gt;=30)),"A","OKAY")))</f>
        <v>OKAY</v>
      </c>
    </row>
    <row r="83" spans="1:10" ht="15" customHeight="1" x14ac:dyDescent="0.25">
      <c r="A83" s="17" t="str">
        <f>'miRNA Table'!C83</f>
        <v>hsa-miR-23b-3p</v>
      </c>
      <c r="B83" s="23" t="s">
        <v>112</v>
      </c>
      <c r="C83" s="19">
        <f>Calculations!CY84</f>
        <v>13.189444444444442</v>
      </c>
      <c r="D83" s="19">
        <f>Calculations!CZ84</f>
        <v>15.173333333333332</v>
      </c>
      <c r="E83" s="20">
        <f t="shared" si="6"/>
        <v>1.0704874892572369E-4</v>
      </c>
      <c r="F83" s="20">
        <f t="shared" si="6"/>
        <v>2.7062725499364956E-5</v>
      </c>
      <c r="G83" s="19">
        <f t="shared" si="4"/>
        <v>3.9555790095212569</v>
      </c>
      <c r="H83" s="21">
        <f>IF(OR(COUNT(Calculations!DC84:DL84)&lt;3,COUNT(Calculations!DO84:DX84)&lt;3),"N/A",IF(ISERROR(TTEST(Calculations!DO84:DX84,Calculations!DC84:DL84,2,2)),"N/A",TTEST(Calculations!DO84:DX84,Calculations!DC84:DL84,2,2)))</f>
        <v>2.2311036085781565E-2</v>
      </c>
      <c r="I83" s="19">
        <f t="shared" si="5"/>
        <v>3.9555790095212569</v>
      </c>
      <c r="J83" s="22" t="str">
        <f>IF(AND('Test Sample Data'!O83&gt;=35,'Control Sample Data'!O83&gt;=35),"C",IF(AND('Test Sample Data'!O83&gt;=30,'Control Sample Data'!O83&gt;=30, OR(H83&gt;=0.05, H83="N/A")),"B",IF(OR(AND('Test Sample Data'!O83&gt;=30,'Control Sample Data'!O83&lt;=30), AND('Test Sample Data'!O83&lt;=30,'Control Sample Data'!O83&gt;=30)),"A","OKAY")))</f>
        <v>OKAY</v>
      </c>
    </row>
    <row r="84" spans="1:10" ht="15" customHeight="1" x14ac:dyDescent="0.25">
      <c r="A84" s="17" t="str">
        <f>'miRNA Table'!C84</f>
        <v>hsa-miR-203a-3p</v>
      </c>
      <c r="B84" s="18" t="s">
        <v>113</v>
      </c>
      <c r="C84" s="19">
        <f>Calculations!CY85</f>
        <v>8.8461111111111084</v>
      </c>
      <c r="D84" s="19">
        <f>Calculations!CZ85</f>
        <v>7.06</v>
      </c>
      <c r="E84" s="20">
        <f t="shared" si="6"/>
        <v>2.1729774055267801E-3</v>
      </c>
      <c r="F84" s="20">
        <f t="shared" si="6"/>
        <v>7.4942509322286311E-3</v>
      </c>
      <c r="G84" s="19">
        <f t="shared" si="4"/>
        <v>0.28995258167590909</v>
      </c>
      <c r="H84" s="21">
        <f>IF(OR(COUNT(Calculations!DC85:DL85)&lt;3,COUNT(Calculations!DO85:DX85)&lt;3),"N/A",IF(ISERROR(TTEST(Calculations!DO85:DX85,Calculations!DC85:DL85,2,2)),"N/A",TTEST(Calculations!DO85:DX85,Calculations!DC85:DL85,2,2)))</f>
        <v>1.6371772549324221E-4</v>
      </c>
      <c r="I84" s="19">
        <f t="shared" si="5"/>
        <v>-3.4488397869060452</v>
      </c>
      <c r="J84" s="22" t="str">
        <f>IF(AND('Test Sample Data'!O84&gt;=35,'Control Sample Data'!O84&gt;=35),"C",IF(AND('Test Sample Data'!O84&gt;=30,'Control Sample Data'!O84&gt;=30, OR(H84&gt;=0.05, H84="N/A")),"B",IF(OR(AND('Test Sample Data'!O84&gt;=30,'Control Sample Data'!O84&lt;=30), AND('Test Sample Data'!O84&lt;=30,'Control Sample Data'!O84&gt;=30)),"A","OKAY")))</f>
        <v>OKAY</v>
      </c>
    </row>
    <row r="85" spans="1:10" ht="15" customHeight="1" x14ac:dyDescent="0.25">
      <c r="A85" s="17" t="str">
        <f>'miRNA Table'!C85</f>
        <v>hsa-miR-32-5p</v>
      </c>
      <c r="B85" s="18" t="s">
        <v>114</v>
      </c>
      <c r="C85" s="19">
        <f>Calculations!CY86</f>
        <v>7.1094444444444429</v>
      </c>
      <c r="D85" s="19">
        <f>Calculations!CZ86</f>
        <v>6.46</v>
      </c>
      <c r="E85" s="20">
        <f t="shared" si="6"/>
        <v>7.2417573653769862E-3</v>
      </c>
      <c r="F85" s="20">
        <f t="shared" si="6"/>
        <v>1.1359160291564932E-2</v>
      </c>
      <c r="G85" s="19">
        <f t="shared" si="4"/>
        <v>0.63752576594544219</v>
      </c>
      <c r="H85" s="21">
        <f>IF(OR(COUNT(Calculations!DC86:DL86)&lt;3,COUNT(Calculations!DO86:DX86)&lt;3),"N/A",IF(ISERROR(TTEST(Calculations!DO86:DX86,Calculations!DC86:DL86,2,2)),"N/A",TTEST(Calculations!DO86:DX86,Calculations!DC86:DL86,2,2)))</f>
        <v>8.5038283904230171E-5</v>
      </c>
      <c r="I85" s="19">
        <f t="shared" si="5"/>
        <v>-1.5685640540614283</v>
      </c>
      <c r="J85" s="22" t="str">
        <f>IF(AND('Test Sample Data'!O85&gt;=35,'Control Sample Data'!O85&gt;=35),"C",IF(AND('Test Sample Data'!O85&gt;=30,'Control Sample Data'!O85&gt;=30, OR(H85&gt;=0.05, H85="N/A")),"B",IF(OR(AND('Test Sample Data'!O85&gt;=30,'Control Sample Data'!O85&lt;=30), AND('Test Sample Data'!O85&lt;=30,'Control Sample Data'!O85&gt;=30)),"A","OKAY")))</f>
        <v>OKAY</v>
      </c>
    </row>
    <row r="86" spans="1:10" ht="15" customHeight="1" x14ac:dyDescent="0.25">
      <c r="A86" s="17" t="str">
        <f>'miRNA Table'!C86</f>
        <v>hsa-miR-181c-5p</v>
      </c>
      <c r="B86" s="18" t="s">
        <v>115</v>
      </c>
      <c r="C86" s="19">
        <f>Calculations!CY87</f>
        <v>0.58277777777777595</v>
      </c>
      <c r="D86" s="19">
        <f>Calculations!CZ87</f>
        <v>2.44</v>
      </c>
      <c r="E86" s="20">
        <f t="shared" si="6"/>
        <v>0.66767698782138074</v>
      </c>
      <c r="F86" s="20">
        <f t="shared" si="6"/>
        <v>0.18428365216138767</v>
      </c>
      <c r="G86" s="19">
        <f t="shared" si="4"/>
        <v>3.6230939640628459</v>
      </c>
      <c r="H86" s="21">
        <f>IF(OR(COUNT(Calculations!DC87:DL87)&lt;3,COUNT(Calculations!DO87:DX87)&lt;3),"N/A",IF(ISERROR(TTEST(Calculations!DO87:DX87,Calculations!DC87:DL87,2,2)),"N/A",TTEST(Calculations!DO87:DX87,Calculations!DC87:DL87,2,2)))</f>
        <v>8.610186451867135E-6</v>
      </c>
      <c r="I86" s="24">
        <f t="shared" si="5"/>
        <v>3.6230939640628459</v>
      </c>
      <c r="J86" s="22" t="str">
        <f>IF(AND('Test Sample Data'!O86&gt;=35,'Control Sample Data'!O86&gt;=35),"C",IF(AND('Test Sample Data'!O86&gt;=30,'Control Sample Data'!O86&gt;=30, OR(H86&gt;=0.05, H86="N/A")),"B",IF(OR(AND('Test Sample Data'!O86&gt;=30,'Control Sample Data'!O86&lt;=30), AND('Test Sample Data'!O86&lt;=30,'Control Sample Data'!O86&gt;=30)),"A","OKAY")))</f>
        <v>OKAY</v>
      </c>
    </row>
    <row r="87" spans="1:10" ht="15" customHeight="1" x14ac:dyDescent="0.25">
      <c r="A87" s="17" t="str">
        <f>'miRNA Table'!C87</f>
        <v>cel-miR-39-3p</v>
      </c>
      <c r="B87" s="18" t="s">
        <v>28</v>
      </c>
      <c r="C87" s="19">
        <f>Calculations!CY88</f>
        <v>-5.0705555555555568</v>
      </c>
      <c r="D87" s="19">
        <f>Calculations!CZ88</f>
        <v>-5.75</v>
      </c>
      <c r="E87" s="20">
        <f t="shared" si="6"/>
        <v>33.603871622994937</v>
      </c>
      <c r="F87" s="20">
        <f t="shared" si="6"/>
        <v>53.817370576237735</v>
      </c>
      <c r="G87" s="19">
        <f t="shared" si="4"/>
        <v>0.62440567540161895</v>
      </c>
      <c r="H87" s="21">
        <f>IF(OR(COUNT(Calculations!DC88:DL88)&lt;3,COUNT(Calculations!DO88:DX88)&lt;3),"N/A",IF(ISERROR(TTEST(Calculations!DO88:DX88,Calculations!DC88:DL88,2,2)),"N/A",TTEST(Calculations!DO88:DX88,Calculations!DC88:DL88,2,2)))</f>
        <v>3.1714885610630342E-3</v>
      </c>
      <c r="I87" s="19">
        <f t="shared" si="5"/>
        <v>-1.6015229191451503</v>
      </c>
      <c r="J87" s="22" t="str">
        <f>IF(AND('Test Sample Data'!O87&gt;=35,'Control Sample Data'!O87&gt;=35),"C",IF(AND('Test Sample Data'!O87&gt;=30,'Control Sample Data'!O87&gt;=30, OR(H87&gt;=0.05, H87="N/A")),"B",IF(OR(AND('Test Sample Data'!O87&gt;=30,'Control Sample Data'!O87&lt;=30), AND('Test Sample Data'!O87&lt;=30,'Control Sample Data'!O87&gt;=30)),"A","OKAY")))</f>
        <v>OKAY</v>
      </c>
    </row>
    <row r="88" spans="1:10" ht="15" customHeight="1" x14ac:dyDescent="0.25">
      <c r="A88" s="17" t="str">
        <f>'miRNA Table'!C88</f>
        <v>cel-miR-39-3p</v>
      </c>
      <c r="B88" s="18" t="s">
        <v>29</v>
      </c>
      <c r="C88" s="19">
        <f>Calculations!CY89</f>
        <v>-4.7938888888888904</v>
      </c>
      <c r="D88" s="19">
        <f>Calculations!CZ89</f>
        <v>-5.5</v>
      </c>
      <c r="E88" s="20">
        <f t="shared" si="6"/>
        <v>27.739865526911551</v>
      </c>
      <c r="F88" s="20">
        <f t="shared" si="6"/>
        <v>45.254833995939045</v>
      </c>
      <c r="G88" s="19">
        <f t="shared" si="4"/>
        <v>0.61297021947756558</v>
      </c>
      <c r="H88" s="21">
        <f>IF(OR(COUNT(Calculations!DC89:DL89)&lt;3,COUNT(Calculations!DO89:DX89)&lt;3),"N/A",IF(ISERROR(TTEST(Calculations!DO89:DX89,Calculations!DC89:DL89,2,2)),"N/A",TTEST(Calculations!DO89:DX89,Calculations!DC89:DL89,2,2)))</f>
        <v>6.2560696591677817E-2</v>
      </c>
      <c r="I88" s="19">
        <f t="shared" si="5"/>
        <v>-1.6314006263669707</v>
      </c>
      <c r="J88" s="22" t="str">
        <f>IF(AND('Test Sample Data'!O88&gt;=35,'Control Sample Data'!O88&gt;=35),"C",IF(AND('Test Sample Data'!O88&gt;=30,'Control Sample Data'!O88&gt;=30, OR(H88&gt;=0.05, H88="N/A")),"B",IF(OR(AND('Test Sample Data'!O88&gt;=30,'Control Sample Data'!O88&lt;=30), AND('Test Sample Data'!O88&lt;=30,'Control Sample Data'!O88&gt;=30)),"A","OKAY")))</f>
        <v>OKAY</v>
      </c>
    </row>
    <row r="89" spans="1:10" ht="15" customHeight="1" x14ac:dyDescent="0.25">
      <c r="A89" s="17" t="str">
        <f>'miRNA Table'!C89</f>
        <v>SNORD61</v>
      </c>
      <c r="B89" s="25" t="s">
        <v>30</v>
      </c>
      <c r="C89" s="19">
        <f>Calculations!CY90</f>
        <v>-0.67055555555555557</v>
      </c>
      <c r="D89" s="19">
        <f>Calculations!CZ90</f>
        <v>-1.2766666666666673</v>
      </c>
      <c r="E89" s="20">
        <f t="shared" si="6"/>
        <v>1.5916857786831886</v>
      </c>
      <c r="F89" s="20">
        <f t="shared" si="6"/>
        <v>2.4227854738801446</v>
      </c>
      <c r="G89" s="19">
        <f t="shared" si="4"/>
        <v>0.65696521456110124</v>
      </c>
      <c r="H89" s="21">
        <f>IF(OR(COUNT(Calculations!DC90:DL90)&lt;3,COUNT(Calculations!DO90:DX90)&lt;3),"N/A",IF(ISERROR(TTEST(Calculations!DO90:DX90,Calculations!DC90:DL90,2,2)),"N/A",TTEST(Calculations!DO90:DX90,Calculations!DC90:DL90,2,2)))</f>
        <v>2.014132668622761E-3</v>
      </c>
      <c r="I89" s="19">
        <f t="shared" si="5"/>
        <v>-1.5221506068141979</v>
      </c>
      <c r="J89" s="22" t="str">
        <f>IF(AND('Test Sample Data'!O89&gt;=35,'Control Sample Data'!O89&gt;=35),"C",IF(AND('Test Sample Data'!O89&gt;=30,'Control Sample Data'!O89&gt;=30, OR(H89&gt;=0.05, H89="N/A")),"B",IF(OR(AND('Test Sample Data'!O89&gt;=30,'Control Sample Data'!O89&lt;=30), AND('Test Sample Data'!O89&lt;=30,'Control Sample Data'!O89&gt;=30)),"A","OKAY")))</f>
        <v>OKAY</v>
      </c>
    </row>
    <row r="90" spans="1:10" ht="15" customHeight="1" x14ac:dyDescent="0.25">
      <c r="A90" s="17" t="str">
        <f>'miRNA Table'!C90</f>
        <v>SNORD68</v>
      </c>
      <c r="B90" s="18" t="s">
        <v>31</v>
      </c>
      <c r="C90" s="19">
        <f>Calculations!CY91</f>
        <v>-1.3438888888888911</v>
      </c>
      <c r="D90" s="19">
        <f>Calculations!CZ91</f>
        <v>-1.9366666666666663</v>
      </c>
      <c r="E90" s="20">
        <f t="shared" si="6"/>
        <v>2.5383462703378994</v>
      </c>
      <c r="F90" s="20">
        <f t="shared" si="6"/>
        <v>3.8282012282956037</v>
      </c>
      <c r="G90" s="19">
        <f t="shared" si="4"/>
        <v>0.66306500598141882</v>
      </c>
      <c r="H90" s="21">
        <f>IF(OR(COUNT(Calculations!DC91:DL91)&lt;3,COUNT(Calculations!DO91:DX91)&lt;3),"N/A",IF(ISERROR(TTEST(Calculations!DO91:DX91,Calculations!DC91:DL91,2,2)),"N/A",TTEST(Calculations!DO91:DX91,Calculations!DC91:DL91,2,2)))</f>
        <v>7.3416824394346709E-5</v>
      </c>
      <c r="I90" s="19">
        <f t="shared" si="5"/>
        <v>-1.5081477547135449</v>
      </c>
      <c r="J90" s="22" t="str">
        <f>IF(AND('Test Sample Data'!O90&gt;=35,'Control Sample Data'!O90&gt;=35),"C",IF(AND('Test Sample Data'!O90&gt;=30,'Control Sample Data'!O90&gt;=30, OR(H90&gt;=0.05, H90="N/A")),"B",IF(OR(AND('Test Sample Data'!O90&gt;=30,'Control Sample Data'!O90&lt;=30), AND('Test Sample Data'!O90&lt;=30,'Control Sample Data'!O90&gt;=30)),"A","OKAY")))</f>
        <v>OKAY</v>
      </c>
    </row>
    <row r="91" spans="1:10" ht="15" customHeight="1" x14ac:dyDescent="0.25">
      <c r="A91" s="17" t="str">
        <f>'miRNA Table'!C91</f>
        <v>SNORD72</v>
      </c>
      <c r="B91" s="18" t="s">
        <v>32</v>
      </c>
      <c r="C91" s="19">
        <f>Calculations!CY92</f>
        <v>-2.3772222222222239</v>
      </c>
      <c r="D91" s="19">
        <f>Calculations!CZ92</f>
        <v>-2.5233333333333334</v>
      </c>
      <c r="E91" s="20">
        <f t="shared" si="6"/>
        <v>5.1953546038223859</v>
      </c>
      <c r="F91" s="20">
        <f t="shared" si="6"/>
        <v>5.7490888743156852</v>
      </c>
      <c r="G91" s="19">
        <f t="shared" si="4"/>
        <v>0.90368312569194531</v>
      </c>
      <c r="H91" s="21">
        <f>IF(OR(COUNT(Calculations!DC92:DL92)&lt;3,COUNT(Calculations!DO92:DX92)&lt;3),"N/A",IF(ISERROR(TTEST(Calculations!DO92:DX92,Calculations!DC92:DL92,2,2)),"N/A",TTEST(Calculations!DO92:DX92,Calculations!DC92:DL92,2,2)))</f>
        <v>0.10829926736993997</v>
      </c>
      <c r="I91" s="19">
        <f t="shared" si="5"/>
        <v>-1.1065825747651372</v>
      </c>
      <c r="J91" s="22" t="str">
        <f>IF(AND('Test Sample Data'!O91&gt;=35,'Control Sample Data'!O91&gt;=35),"C",IF(AND('Test Sample Data'!O91&gt;=30,'Control Sample Data'!O91&gt;=30, OR(H91&gt;=0.05, H91="N/A")),"B",IF(OR(AND('Test Sample Data'!O91&gt;=30,'Control Sample Data'!O91&lt;=30), AND('Test Sample Data'!O91&lt;=30,'Control Sample Data'!O91&gt;=30)),"A","OKAY")))</f>
        <v>OKAY</v>
      </c>
    </row>
    <row r="92" spans="1:10" ht="15" customHeight="1" x14ac:dyDescent="0.25">
      <c r="A92" s="26"/>
      <c r="B92" s="27"/>
      <c r="G92" s="29"/>
      <c r="I92" s="29"/>
    </row>
    <row r="93" spans="1:10" ht="15" customHeight="1" x14ac:dyDescent="0.25">
      <c r="A93" s="26"/>
      <c r="B93" s="27"/>
      <c r="G93" s="29"/>
      <c r="I93" s="29"/>
    </row>
    <row r="94" spans="1:10" ht="15" customHeight="1" x14ac:dyDescent="0.25">
      <c r="A94" s="26"/>
      <c r="B94" s="27"/>
      <c r="G94" s="29"/>
      <c r="I94" s="29"/>
    </row>
    <row r="95" spans="1:10" ht="15" customHeight="1" x14ac:dyDescent="0.25">
      <c r="A95" s="26"/>
      <c r="B95" s="27"/>
      <c r="G95" s="29"/>
      <c r="I95" s="29"/>
    </row>
    <row r="96" spans="1:10" ht="15" customHeight="1" x14ac:dyDescent="0.25">
      <c r="A96" s="26"/>
      <c r="B96" s="27"/>
      <c r="C96" s="29"/>
      <c r="D96" s="29"/>
      <c r="E96" s="29"/>
      <c r="F96" s="29"/>
      <c r="G96" s="29"/>
      <c r="I96" s="29"/>
    </row>
    <row r="97" spans="1:9" ht="15" customHeight="1" x14ac:dyDescent="0.25">
      <c r="A97" s="2"/>
      <c r="B97" s="27"/>
      <c r="C97" s="30"/>
      <c r="D97" s="30"/>
      <c r="E97" s="30"/>
      <c r="F97" s="30"/>
      <c r="G97" s="31"/>
      <c r="I97" s="31"/>
    </row>
    <row r="98" spans="1:9" ht="15" customHeight="1" x14ac:dyDescent="0.25">
      <c r="G98" s="31"/>
      <c r="I98" s="31"/>
    </row>
    <row r="99" spans="1:9" ht="15" customHeight="1" x14ac:dyDescent="0.25">
      <c r="A99" s="32"/>
    </row>
    <row r="100" spans="1:9" ht="15" customHeight="1" x14ac:dyDescent="0.25">
      <c r="A100" s="32"/>
    </row>
    <row r="101" spans="1:9" ht="15" customHeight="1" x14ac:dyDescent="0.25">
      <c r="A101" s="33"/>
    </row>
    <row r="102" spans="1:9" ht="15" customHeight="1" x14ac:dyDescent="0.25">
      <c r="A102" s="33"/>
    </row>
    <row r="103" spans="1:9" ht="15" customHeight="1" x14ac:dyDescent="0.25">
      <c r="A103" s="32"/>
    </row>
    <row r="104" spans="1:9" ht="15" customHeight="1" x14ac:dyDescent="0.25">
      <c r="A104" s="32"/>
    </row>
    <row r="105" spans="1:9" ht="15" customHeight="1" x14ac:dyDescent="0.25">
      <c r="A105" s="32"/>
    </row>
    <row r="106" spans="1:9" ht="15" customHeight="1" x14ac:dyDescent="0.25">
      <c r="A106" s="32"/>
      <c r="G106" s="34"/>
      <c r="I106" s="34"/>
    </row>
    <row r="107" spans="1:9" ht="15" customHeight="1" x14ac:dyDescent="0.25">
      <c r="A107" s="33"/>
    </row>
    <row r="108" spans="1:9" ht="15" customHeight="1" x14ac:dyDescent="0.25">
      <c r="A108" s="33"/>
    </row>
    <row r="109" spans="1:9" ht="15" customHeight="1" x14ac:dyDescent="0.25">
      <c r="A109" s="32"/>
    </row>
    <row r="111" spans="1:9" ht="15" customHeight="1" x14ac:dyDescent="0.25">
      <c r="G111" s="35"/>
      <c r="I111" s="35"/>
    </row>
    <row r="112" spans="1:9" ht="15" customHeight="1" x14ac:dyDescent="0.25">
      <c r="G112" s="35"/>
      <c r="I112" s="35"/>
    </row>
    <row r="113" spans="7:9" ht="15" customHeight="1" x14ac:dyDescent="0.25">
      <c r="G113" s="35"/>
      <c r="I113" s="35"/>
    </row>
  </sheetData>
  <mergeCells count="3">
    <mergeCell ref="C1:D1"/>
    <mergeCell ref="E1:F1"/>
    <mergeCell ref="J1:J2"/>
  </mergeCells>
  <conditionalFormatting sqref="I92:I96 G92:G96">
    <cfRule type="cellIs" dxfId="6" priority="1" stopIfTrue="1" operator="greaterThan">
      <formula>4</formula>
    </cfRule>
    <cfRule type="cellIs" dxfId="5" priority="2" stopIfTrue="1" operator="lessThan">
      <formula>0.25</formula>
    </cfRule>
  </conditionalFormatting>
  <conditionalFormatting sqref="H3:H91">
    <cfRule type="cellIs" dxfId="4" priority="3" stopIfTrue="1" operator="lessThanOrEqual">
      <formula>0.05</formula>
    </cfRule>
  </conditionalFormatting>
  <conditionalFormatting sqref="G3:G91">
    <cfRule type="cellIs" dxfId="3" priority="4" stopIfTrue="1" operator="greaterThan">
      <formula>2</formula>
    </cfRule>
    <cfRule type="cellIs" dxfId="2" priority="5" stopIfTrue="1" operator="lessThan">
      <formula>0.5</formula>
    </cfRule>
  </conditionalFormatting>
  <conditionalFormatting sqref="I3:I91">
    <cfRule type="cellIs" dxfId="1" priority="6" stopIfTrue="1" operator="greaterThan">
      <formula>2</formula>
    </cfRule>
    <cfRule type="cellIs" dxfId="0" priority="7"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5"/>
  <sheetViews>
    <sheetView zoomScaleNormal="100" workbookViewId="0"/>
  </sheetViews>
  <sheetFormatPr defaultColWidth="6.59765625" defaultRowHeight="15" customHeight="1" x14ac:dyDescent="0.25"/>
  <cols>
    <col min="1" max="8" width="10.59765625" customWidth="1"/>
    <col min="10" max="10" width="6.59765625" customWidth="1"/>
    <col min="11" max="11" width="30.59765625" customWidth="1"/>
    <col min="12" max="13" width="15.59765625" customWidth="1"/>
  </cols>
  <sheetData>
    <row r="1" spans="1:256" s="1" customFormat="1" ht="15" customHeight="1" x14ac:dyDescent="0.3">
      <c r="A1" s="101">
        <v>3</v>
      </c>
      <c r="B1" s="286" t="s">
        <v>249</v>
      </c>
      <c r="C1" s="287"/>
      <c r="D1" s="287"/>
      <c r="E1" s="288"/>
      <c r="F1"/>
      <c r="G1" s="36"/>
      <c r="H1" s="36"/>
      <c r="IS1"/>
      <c r="IT1"/>
      <c r="IU1"/>
      <c r="IV1"/>
    </row>
    <row r="2" spans="1:256" ht="30" customHeight="1" x14ac:dyDescent="0.25">
      <c r="A2" s="292" t="s">
        <v>244</v>
      </c>
      <c r="B2" s="293"/>
      <c r="C2" s="293"/>
      <c r="D2" s="293"/>
      <c r="E2" s="293"/>
      <c r="F2" s="293"/>
      <c r="G2" s="293"/>
      <c r="H2" s="294"/>
    </row>
    <row r="3" spans="1:256" ht="30" customHeight="1" x14ac:dyDescent="0.25">
      <c r="A3" s="292" t="s">
        <v>245</v>
      </c>
      <c r="B3" s="293"/>
      <c r="C3" s="293"/>
      <c r="D3" s="293"/>
      <c r="E3" s="293"/>
      <c r="F3" s="293"/>
      <c r="G3" s="293"/>
      <c r="H3" s="294"/>
    </row>
    <row r="4" spans="1:256" ht="15" customHeight="1" x14ac:dyDescent="0.25">
      <c r="J4" s="196" t="s">
        <v>246</v>
      </c>
      <c r="K4" s="199"/>
      <c r="L4" s="199"/>
      <c r="M4" s="200"/>
      <c r="IS4" s="196" t="s">
        <v>246</v>
      </c>
      <c r="IT4" s="199"/>
      <c r="IU4" s="199"/>
      <c r="IV4" s="200"/>
    </row>
    <row r="5" spans="1:256" ht="15" customHeight="1" x14ac:dyDescent="0.25">
      <c r="J5" s="289" t="s">
        <v>20</v>
      </c>
      <c r="K5" s="289" t="s">
        <v>288</v>
      </c>
      <c r="L5" s="271" t="s">
        <v>247</v>
      </c>
      <c r="M5" s="291"/>
      <c r="IS5" s="289" t="s">
        <v>20</v>
      </c>
      <c r="IT5" s="289" t="s">
        <v>8</v>
      </c>
      <c r="IU5" s="271" t="s">
        <v>248</v>
      </c>
      <c r="IV5" s="291"/>
    </row>
    <row r="6" spans="1:256" ht="15" customHeight="1" x14ac:dyDescent="0.25">
      <c r="J6" s="290"/>
      <c r="K6" s="290"/>
      <c r="L6" s="7" t="str">
        <f>Results!C2</f>
        <v>Test Group</v>
      </c>
      <c r="M6" s="7" t="str">
        <f>Results!D2</f>
        <v>Control Group</v>
      </c>
      <c r="IS6" s="290"/>
      <c r="IT6" s="290"/>
      <c r="IU6" s="7" t="str">
        <f>Results!$C2</f>
        <v>Test Group</v>
      </c>
      <c r="IV6" s="7" t="str">
        <f>Results!$D2</f>
        <v>Control Group</v>
      </c>
    </row>
    <row r="7" spans="1:256" ht="15" customHeight="1" x14ac:dyDescent="0.25">
      <c r="J7" s="3" t="str">
        <f>'miRNA Table'!A3</f>
        <v>A01</v>
      </c>
      <c r="K7" s="3" t="str">
        <f>'miRNA Table'!C3</f>
        <v>hsa-let-7a-5p</v>
      </c>
      <c r="L7" s="37">
        <f>IF(ISNUMBER(Results!E3),Results!E3,NA())</f>
        <v>9.0941235344901112E-4</v>
      </c>
      <c r="M7" s="37">
        <f>IF(ISNUMBER(Results!F3),Results!F3,NA())</f>
        <v>1.5901001320423858E-3</v>
      </c>
      <c r="IS7" s="3" t="str">
        <f>'miRNA Table'!$A3</f>
        <v>A01</v>
      </c>
      <c r="IT7" s="3" t="str">
        <f>'miRNA Table'!$C3</f>
        <v>hsa-let-7a-5p</v>
      </c>
      <c r="IU7" s="37">
        <f>IF(ISNUMBER(L7),L7,"")</f>
        <v>9.0941235344901112E-4</v>
      </c>
      <c r="IV7" s="37">
        <f>IF(ISNUMBER(M7),M7,"")</f>
        <v>1.5901001320423858E-3</v>
      </c>
    </row>
    <row r="8" spans="1:256" ht="15" customHeight="1" x14ac:dyDescent="0.25">
      <c r="J8" s="3" t="str">
        <f>'miRNA Table'!A4</f>
        <v>A02</v>
      </c>
      <c r="K8" s="3" t="str">
        <f>'miRNA Table'!C4</f>
        <v>hsa-miR-133b</v>
      </c>
      <c r="L8" s="37">
        <f>IF(ISNUMBER(Results!E4),Results!E4,NA())</f>
        <v>3.5103168761798097E-4</v>
      </c>
      <c r="M8" s="37">
        <f>IF(ISNUMBER(Results!F4),Results!F4,NA())</f>
        <v>2.1106865998727129E-4</v>
      </c>
      <c r="IS8" s="3" t="str">
        <f>'miRNA Table'!$A4</f>
        <v>A02</v>
      </c>
      <c r="IT8" s="3" t="str">
        <f>'miRNA Table'!$C4</f>
        <v>hsa-miR-133b</v>
      </c>
      <c r="IU8" s="37">
        <f t="shared" ref="IU8:IV23" si="0">IF(ISNUMBER(L8),L8,"")</f>
        <v>3.5103168761798097E-4</v>
      </c>
      <c r="IV8" s="37">
        <f t="shared" si="0"/>
        <v>2.1106865998727129E-4</v>
      </c>
    </row>
    <row r="9" spans="1:256" ht="15" customHeight="1" x14ac:dyDescent="0.25">
      <c r="J9" s="3" t="str">
        <f>'miRNA Table'!A5</f>
        <v>A03</v>
      </c>
      <c r="K9" s="3" t="str">
        <f>'miRNA Table'!C5</f>
        <v>hsa-miR-122-5p</v>
      </c>
      <c r="L9" s="37">
        <f>IF(ISNUMBER(Results!E5),Results!E5,NA())</f>
        <v>2.6726444701135889E-4</v>
      </c>
      <c r="M9" s="37">
        <f>IF(ISNUMBER(Results!F5),Results!F5,NA())</f>
        <v>6.6023234013678418E-5</v>
      </c>
      <c r="IS9" s="3" t="str">
        <f>'miRNA Table'!$A5</f>
        <v>A03</v>
      </c>
      <c r="IT9" s="3" t="str">
        <f>'miRNA Table'!$C5</f>
        <v>hsa-miR-122-5p</v>
      </c>
      <c r="IU9" s="37">
        <f t="shared" si="0"/>
        <v>2.6726444701135889E-4</v>
      </c>
      <c r="IV9" s="37">
        <f t="shared" si="0"/>
        <v>6.6023234013678418E-5</v>
      </c>
    </row>
    <row r="10" spans="1:256" ht="15" customHeight="1" x14ac:dyDescent="0.25">
      <c r="J10" s="3" t="str">
        <f>'miRNA Table'!A6</f>
        <v>A04</v>
      </c>
      <c r="K10" s="3" t="str">
        <f>'miRNA Table'!C6</f>
        <v>hsa-miR-20b-5p</v>
      </c>
      <c r="L10" s="37">
        <f>IF(ISNUMBER(Results!E6),Results!E6,NA())</f>
        <v>1.6875550926453661E-4</v>
      </c>
      <c r="M10" s="37">
        <f>IF(ISNUMBER(Results!F6),Results!F6,NA())</f>
        <v>8.8743439777851045E-5</v>
      </c>
      <c r="IS10" s="3" t="str">
        <f>'miRNA Table'!$A6</f>
        <v>A04</v>
      </c>
      <c r="IT10" s="3" t="str">
        <f>'miRNA Table'!$C6</f>
        <v>hsa-miR-20b-5p</v>
      </c>
      <c r="IU10" s="37">
        <f t="shared" si="0"/>
        <v>1.6875550926453661E-4</v>
      </c>
      <c r="IV10" s="37">
        <f t="shared" si="0"/>
        <v>8.8743439777851045E-5</v>
      </c>
    </row>
    <row r="11" spans="1:256" ht="15" customHeight="1" x14ac:dyDescent="0.25">
      <c r="J11" s="3" t="str">
        <f>'miRNA Table'!A7</f>
        <v>A05</v>
      </c>
      <c r="K11" s="3" t="str">
        <f>'miRNA Table'!C7</f>
        <v>hsa-miR-335-5p</v>
      </c>
      <c r="L11" s="37">
        <f>IF(ISNUMBER(Results!E7),Results!E7,NA())</f>
        <v>2.2818374613544894E-5</v>
      </c>
      <c r="M11" s="37">
        <f>IF(ISNUMBER(Results!F7),Results!F7,NA())</f>
        <v>2.7062725499364956E-5</v>
      </c>
      <c r="IS11" s="3" t="str">
        <f>'miRNA Table'!$A7</f>
        <v>A05</v>
      </c>
      <c r="IT11" s="3" t="str">
        <f>'miRNA Table'!$C7</f>
        <v>hsa-miR-335-5p</v>
      </c>
      <c r="IU11" s="37">
        <f t="shared" si="0"/>
        <v>2.2818374613544894E-5</v>
      </c>
      <c r="IV11" s="37">
        <f t="shared" si="0"/>
        <v>2.7062725499364956E-5</v>
      </c>
    </row>
    <row r="12" spans="1:256" ht="15" customHeight="1" x14ac:dyDescent="0.25">
      <c r="B12" s="38">
        <f>IF(MIN(IU7:IV95)&gt;1,10^(2+INT(LOG(MIN(IU7:IV95)))),10^(INT(LOG(MIN(IU7:IV95)))))</f>
        <v>1.0000000000000001E-5</v>
      </c>
      <c r="C12" s="39">
        <f>B12*A1</f>
        <v>3.0000000000000004E-5</v>
      </c>
      <c r="D12" s="39">
        <f>C12</f>
        <v>3.0000000000000004E-5</v>
      </c>
      <c r="E12" s="39">
        <f>B12</f>
        <v>1.0000000000000001E-5</v>
      </c>
      <c r="F12" s="40">
        <f>B12</f>
        <v>1.0000000000000001E-5</v>
      </c>
      <c r="J12" s="3" t="str">
        <f>'miRNA Table'!A8</f>
        <v>A06</v>
      </c>
      <c r="K12" s="3" t="str">
        <f>'miRNA Table'!C8</f>
        <v>hsa-miR-196a-5p</v>
      </c>
      <c r="L12" s="37">
        <f>IF(ISNUMBER(Results!E8),Results!E8,NA())</f>
        <v>9.061018177372147E-3</v>
      </c>
      <c r="M12" s="37">
        <f>IF(ISNUMBER(Results!F8),Results!F8,NA())</f>
        <v>2.0034006278008172E-3</v>
      </c>
      <c r="IS12" s="3" t="str">
        <f>'miRNA Table'!$A8</f>
        <v>A06</v>
      </c>
      <c r="IT12" s="3" t="str">
        <f>'miRNA Table'!$C8</f>
        <v>hsa-miR-196a-5p</v>
      </c>
      <c r="IU12" s="37">
        <f t="shared" si="0"/>
        <v>9.061018177372147E-3</v>
      </c>
      <c r="IV12" s="37">
        <f t="shared" si="0"/>
        <v>2.0034006278008172E-3</v>
      </c>
    </row>
    <row r="13" spans="1:256" ht="15" customHeight="1" x14ac:dyDescent="0.25">
      <c r="B13" s="41">
        <f>IF(MAX(IU7:IV95)&gt;1,10^(2+INT(LOG(MAX(IU7:IV95)))),10^(INT(LOG(MAX(IU7:IV95)))+1))</f>
        <v>1000</v>
      </c>
      <c r="C13" s="42">
        <f>B13*A1</f>
        <v>3000</v>
      </c>
      <c r="D13" s="42">
        <f>C13</f>
        <v>3000</v>
      </c>
      <c r="E13" s="42">
        <f>B13</f>
        <v>1000</v>
      </c>
      <c r="F13" s="43">
        <f>B13</f>
        <v>1000</v>
      </c>
      <c r="J13" s="3" t="str">
        <f>'miRNA Table'!A9</f>
        <v>A07</v>
      </c>
      <c r="K13" s="3" t="str">
        <f>'miRNA Table'!C9</f>
        <v>hsa-miR-125a-5p</v>
      </c>
      <c r="L13" s="37">
        <f>IF(ISNUMBER(Results!E9),Results!E9,NA())</f>
        <v>2.2818374613544894E-5</v>
      </c>
      <c r="M13" s="37">
        <f>IF(ISNUMBER(Results!F9),Results!F9,NA())</f>
        <v>2.7062725499364956E-5</v>
      </c>
      <c r="IS13" s="3" t="str">
        <f>'miRNA Table'!$A9</f>
        <v>A07</v>
      </c>
      <c r="IT13" s="3" t="str">
        <f>'miRNA Table'!$C9</f>
        <v>hsa-miR-125a-5p</v>
      </c>
      <c r="IU13" s="37">
        <f t="shared" si="0"/>
        <v>2.2818374613544894E-5</v>
      </c>
      <c r="IV13" s="37">
        <f t="shared" si="0"/>
        <v>2.7062725499364956E-5</v>
      </c>
    </row>
    <row r="14" spans="1:256" ht="15" customHeight="1" x14ac:dyDescent="0.25">
      <c r="J14" s="3" t="str">
        <f>'miRNA Table'!A10</f>
        <v>A08</v>
      </c>
      <c r="K14" s="3" t="str">
        <f>'miRNA Table'!C10</f>
        <v>hsa-miR-142-5p</v>
      </c>
      <c r="L14" s="37">
        <f>IF(ISNUMBER(Results!E10),Results!E10,NA())</f>
        <v>1.1405053178587144E-3</v>
      </c>
      <c r="M14" s="37">
        <f>IF(ISNUMBER(Results!F10),Results!F10,NA())</f>
        <v>5.8257789080092904E-3</v>
      </c>
      <c r="IS14" s="3" t="str">
        <f>'miRNA Table'!$A10</f>
        <v>A08</v>
      </c>
      <c r="IT14" s="3" t="str">
        <f>'miRNA Table'!$C10</f>
        <v>hsa-miR-142-5p</v>
      </c>
      <c r="IU14" s="37">
        <f t="shared" si="0"/>
        <v>1.1405053178587144E-3</v>
      </c>
      <c r="IV14" s="37">
        <f t="shared" si="0"/>
        <v>5.8257789080092904E-3</v>
      </c>
    </row>
    <row r="15" spans="1:256" ht="15" customHeight="1" x14ac:dyDescent="0.25">
      <c r="J15" s="3" t="str">
        <f>'miRNA Table'!A11</f>
        <v>A09</v>
      </c>
      <c r="K15" s="3" t="str">
        <f>'miRNA Table'!C11</f>
        <v>hsa-miR-96-5p</v>
      </c>
      <c r="L15" s="37">
        <f>IF(ISNUMBER(Results!E11),Results!E11,NA())</f>
        <v>0.31004629517482069</v>
      </c>
      <c r="M15" s="37">
        <f>IF(ISNUMBER(Results!F11),Results!F11,NA())</f>
        <v>1.7742256704232469E-2</v>
      </c>
      <c r="IS15" s="3" t="str">
        <f>'miRNA Table'!$A11</f>
        <v>A09</v>
      </c>
      <c r="IT15" s="3" t="str">
        <f>'miRNA Table'!$C11</f>
        <v>hsa-miR-96-5p</v>
      </c>
      <c r="IU15" s="37">
        <f t="shared" si="0"/>
        <v>0.31004629517482069</v>
      </c>
      <c r="IV15" s="37">
        <f t="shared" si="0"/>
        <v>1.7742256704232469E-2</v>
      </c>
    </row>
    <row r="16" spans="1:256" ht="15" customHeight="1" x14ac:dyDescent="0.25">
      <c r="J16" s="3" t="str">
        <f>'miRNA Table'!A12</f>
        <v>A10</v>
      </c>
      <c r="K16" s="3" t="str">
        <f>'miRNA Table'!C12</f>
        <v>hsa-miR-222-3p</v>
      </c>
      <c r="L16" s="37">
        <f>IF(ISNUMBER(Results!E12),Results!E12,NA())</f>
        <v>6.8711689439897414</v>
      </c>
      <c r="M16" s="37">
        <f>IF(ISNUMBER(Results!F12),Results!F12,NA())</f>
        <v>6.2439152322080168E-3</v>
      </c>
      <c r="IS16" s="3" t="str">
        <f>'miRNA Table'!$A12</f>
        <v>A10</v>
      </c>
      <c r="IT16" s="3" t="str">
        <f>'miRNA Table'!$C12</f>
        <v>hsa-miR-222-3p</v>
      </c>
      <c r="IU16" s="37">
        <f t="shared" si="0"/>
        <v>6.8711689439897414</v>
      </c>
      <c r="IV16" s="37">
        <f t="shared" si="0"/>
        <v>6.2439152322080168E-3</v>
      </c>
    </row>
    <row r="17" spans="10:256" ht="15" customHeight="1" x14ac:dyDescent="0.25">
      <c r="J17" s="3" t="str">
        <f>'miRNA Table'!A13</f>
        <v>A11</v>
      </c>
      <c r="K17" s="3" t="str">
        <f>'miRNA Table'!C13</f>
        <v>hsa-miR-148b-3p</v>
      </c>
      <c r="L17" s="37">
        <f>IF(ISNUMBER(Results!E13),Results!E13,NA())</f>
        <v>4.5531427665993088E-5</v>
      </c>
      <c r="M17" s="37">
        <f>IF(ISNUMBER(Results!F13),Results!F13,NA())</f>
        <v>2.7062725499364956E-5</v>
      </c>
      <c r="IS17" s="3" t="str">
        <f>'miRNA Table'!$A13</f>
        <v>A11</v>
      </c>
      <c r="IT17" s="3" t="str">
        <f>'miRNA Table'!$C13</f>
        <v>hsa-miR-148b-3p</v>
      </c>
      <c r="IU17" s="37">
        <f t="shared" si="0"/>
        <v>4.5531427665993088E-5</v>
      </c>
      <c r="IV17" s="37">
        <f t="shared" si="0"/>
        <v>2.7062725499364956E-5</v>
      </c>
    </row>
    <row r="18" spans="10:256" ht="15" customHeight="1" x14ac:dyDescent="0.25">
      <c r="J18" s="3" t="str">
        <f>'miRNA Table'!A14</f>
        <v>A12</v>
      </c>
      <c r="K18" s="3" t="str">
        <f>'miRNA Table'!C14</f>
        <v>hsa-miR-92a-3p</v>
      </c>
      <c r="L18" s="37">
        <f>IF(ISNUMBER(Results!E14),Results!E14,NA())</f>
        <v>0.39976448724010738</v>
      </c>
      <c r="M18" s="37">
        <f>IF(ISNUMBER(Results!F14),Results!F14,NA())</f>
        <v>9.944206046936481E-2</v>
      </c>
      <c r="IS18" s="3" t="str">
        <f>'miRNA Table'!$A14</f>
        <v>A12</v>
      </c>
      <c r="IT18" s="3" t="str">
        <f>'miRNA Table'!$C14</f>
        <v>hsa-miR-92a-3p</v>
      </c>
      <c r="IU18" s="37">
        <f t="shared" si="0"/>
        <v>0.39976448724010738</v>
      </c>
      <c r="IV18" s="37">
        <f t="shared" si="0"/>
        <v>9.944206046936481E-2</v>
      </c>
    </row>
    <row r="19" spans="10:256" ht="15" customHeight="1" x14ac:dyDescent="0.25">
      <c r="J19" s="3" t="str">
        <f>'miRNA Table'!A15</f>
        <v>B01</v>
      </c>
      <c r="K19" s="3" t="str">
        <f>'miRNA Table'!C15</f>
        <v>hsa-miR-184</v>
      </c>
      <c r="L19" s="37">
        <f>IF(ISNUMBER(Results!E15),Results!E15,NA())</f>
        <v>2.5970300306526327E-5</v>
      </c>
      <c r="M19" s="37">
        <f>IF(ISNUMBER(Results!F15),Results!F15,NA())</f>
        <v>6.246178540019369E-5</v>
      </c>
      <c r="IS19" s="3" t="str">
        <f>'miRNA Table'!$A15</f>
        <v>B01</v>
      </c>
      <c r="IT19" s="3" t="str">
        <f>'miRNA Table'!$C15</f>
        <v>hsa-miR-184</v>
      </c>
      <c r="IU19" s="37">
        <f t="shared" si="0"/>
        <v>2.5970300306526327E-5</v>
      </c>
      <c r="IV19" s="37">
        <f t="shared" si="0"/>
        <v>6.246178540019369E-5</v>
      </c>
    </row>
    <row r="20" spans="10:256" ht="15" customHeight="1" x14ac:dyDescent="0.25">
      <c r="J20" s="3" t="str">
        <f>'miRNA Table'!A16</f>
        <v>B02</v>
      </c>
      <c r="K20" s="3" t="str">
        <f>'miRNA Table'!C16</f>
        <v>hsa-miR-214-3p</v>
      </c>
      <c r="L20" s="37">
        <f>IF(ISNUMBER(Results!E16),Results!E16,NA())</f>
        <v>8.437775463226829E-5</v>
      </c>
      <c r="M20" s="37">
        <f>IF(ISNUMBER(Results!F16),Results!F16,NA())</f>
        <v>5.1324244095075355E-5</v>
      </c>
      <c r="IS20" s="3" t="str">
        <f>'miRNA Table'!$A16</f>
        <v>B02</v>
      </c>
      <c r="IT20" s="3" t="str">
        <f>'miRNA Table'!$C16</f>
        <v>hsa-miR-214-3p</v>
      </c>
      <c r="IU20" s="37">
        <f t="shared" si="0"/>
        <v>8.437775463226829E-5</v>
      </c>
      <c r="IV20" s="37">
        <f t="shared" si="0"/>
        <v>5.1324244095075355E-5</v>
      </c>
    </row>
    <row r="21" spans="10:256" ht="15" customHeight="1" x14ac:dyDescent="0.25">
      <c r="J21" s="3" t="str">
        <f>'miRNA Table'!A17</f>
        <v>B03</v>
      </c>
      <c r="K21" s="3" t="str">
        <f>'miRNA Table'!C17</f>
        <v>hsa-miR-15a-5p</v>
      </c>
      <c r="L21" s="37">
        <f>IF(ISNUMBER(Results!E17),Results!E17,NA())</f>
        <v>2.3856985261423099E-2</v>
      </c>
      <c r="M21" s="37">
        <f>IF(ISNUMBER(Results!F17),Results!F17,NA())</f>
        <v>2.2199433423890257E-2</v>
      </c>
      <c r="IS21" s="3" t="str">
        <f>'miRNA Table'!$A17</f>
        <v>B03</v>
      </c>
      <c r="IT21" s="3" t="str">
        <f>'miRNA Table'!$C17</f>
        <v>hsa-miR-15a-5p</v>
      </c>
      <c r="IU21" s="37">
        <f t="shared" si="0"/>
        <v>2.3856985261423099E-2</v>
      </c>
      <c r="IV21" s="37">
        <f t="shared" si="0"/>
        <v>2.2199433423890257E-2</v>
      </c>
    </row>
    <row r="22" spans="10:256" ht="15" customHeight="1" x14ac:dyDescent="0.25">
      <c r="J22" s="3" t="str">
        <f>'miRNA Table'!A18</f>
        <v>B04</v>
      </c>
      <c r="K22" s="3" t="str">
        <f>'miRNA Table'!C18</f>
        <v>hsa-miR-378a-3p</v>
      </c>
      <c r="L22" s="37">
        <f>IF(ISNUMBER(Results!E18),Results!E18,NA())</f>
        <v>2.2818374613544894E-5</v>
      </c>
      <c r="M22" s="37">
        <f>IF(ISNUMBER(Results!F18),Results!F18,NA())</f>
        <v>2.7062725499364956E-5</v>
      </c>
      <c r="IS22" s="3" t="str">
        <f>'miRNA Table'!$A18</f>
        <v>B04</v>
      </c>
      <c r="IT22" s="3" t="str">
        <f>'miRNA Table'!$C18</f>
        <v>hsa-miR-378a-3p</v>
      </c>
      <c r="IU22" s="37">
        <f t="shared" si="0"/>
        <v>2.2818374613544894E-5</v>
      </c>
      <c r="IV22" s="37">
        <f t="shared" si="0"/>
        <v>2.7062725499364956E-5</v>
      </c>
    </row>
    <row r="23" spans="10:256" ht="15" customHeight="1" x14ac:dyDescent="0.25">
      <c r="J23" s="3" t="str">
        <f>'miRNA Table'!A19</f>
        <v>B05</v>
      </c>
      <c r="K23" s="3" t="str">
        <f>'miRNA Table'!C19</f>
        <v>hsa-let-7b-5p</v>
      </c>
      <c r="L23" s="37">
        <f>IF(ISNUMBER(Results!E19),Results!E19,NA())</f>
        <v>2.2818374613544894E-5</v>
      </c>
      <c r="M23" s="37">
        <f>IF(ISNUMBER(Results!F19),Results!F19,NA())</f>
        <v>2.7062725499364956E-5</v>
      </c>
      <c r="IS23" s="3" t="str">
        <f>'miRNA Table'!$A19</f>
        <v>B05</v>
      </c>
      <c r="IT23" s="3" t="str">
        <f>'miRNA Table'!$C19</f>
        <v>hsa-let-7b-5p</v>
      </c>
      <c r="IU23" s="37">
        <f t="shared" si="0"/>
        <v>2.2818374613544894E-5</v>
      </c>
      <c r="IV23" s="37">
        <f t="shared" si="0"/>
        <v>2.7062725499364956E-5</v>
      </c>
    </row>
    <row r="24" spans="10:256" ht="15" customHeight="1" x14ac:dyDescent="0.25">
      <c r="J24" s="3" t="str">
        <f>'miRNA Table'!A20</f>
        <v>B06</v>
      </c>
      <c r="K24" s="3" t="str">
        <f>'miRNA Table'!C20</f>
        <v>hsa-miR-205-5p</v>
      </c>
      <c r="L24" s="37">
        <f>IF(ISNUMBER(Results!E20),Results!E20,NA())</f>
        <v>2.2818374613544894E-5</v>
      </c>
      <c r="M24" s="37">
        <f>IF(ISNUMBER(Results!F20),Results!F20,NA())</f>
        <v>2.7062725499364956E-5</v>
      </c>
      <c r="IS24" s="3" t="str">
        <f>'miRNA Table'!$A20</f>
        <v>B06</v>
      </c>
      <c r="IT24" s="3" t="str">
        <f>'miRNA Table'!$C20</f>
        <v>hsa-miR-205-5p</v>
      </c>
      <c r="IU24" s="37">
        <f t="shared" ref="IU24:IV87" si="1">IF(ISNUMBER(L24),L24,"")</f>
        <v>2.2818374613544894E-5</v>
      </c>
      <c r="IV24" s="37">
        <f t="shared" si="1"/>
        <v>2.7062725499364956E-5</v>
      </c>
    </row>
    <row r="25" spans="10:256" ht="15" customHeight="1" x14ac:dyDescent="0.25">
      <c r="J25" s="3" t="str">
        <f>'miRNA Table'!A21</f>
        <v>B07</v>
      </c>
      <c r="K25" s="3" t="str">
        <f>'miRNA Table'!C21</f>
        <v>hsa-miR-181a-5p</v>
      </c>
      <c r="L25" s="37">
        <f>IF(ISNUMBER(Results!E21),Results!E21,NA())</f>
        <v>2.2818374613544894E-5</v>
      </c>
      <c r="M25" s="37">
        <f>IF(ISNUMBER(Results!F21),Results!F21,NA())</f>
        <v>4.1784671904028101E-5</v>
      </c>
      <c r="IS25" s="3" t="str">
        <f>'miRNA Table'!$A21</f>
        <v>B07</v>
      </c>
      <c r="IT25" s="3" t="str">
        <f>'miRNA Table'!$C21</f>
        <v>hsa-miR-181a-5p</v>
      </c>
      <c r="IU25" s="37">
        <f t="shared" si="1"/>
        <v>2.2818374613544894E-5</v>
      </c>
      <c r="IV25" s="37">
        <f t="shared" si="1"/>
        <v>4.1784671904028101E-5</v>
      </c>
    </row>
    <row r="26" spans="10:256" ht="15" customHeight="1" x14ac:dyDescent="0.25">
      <c r="J26" s="3" t="str">
        <f>'miRNA Table'!A22</f>
        <v>B08</v>
      </c>
      <c r="K26" s="3" t="str">
        <f>'miRNA Table'!C22</f>
        <v>hsa-miR-130a-3p</v>
      </c>
      <c r="L26" s="37">
        <f>IF(ISNUMBER(Results!E22),Results!E22,NA())</f>
        <v>1.9655520954199455E-4</v>
      </c>
      <c r="M26" s="37">
        <f>IF(ISNUMBER(Results!F22),Results!F22,NA())</f>
        <v>1.2348870120873094E-4</v>
      </c>
      <c r="IS26" s="3" t="str">
        <f>'miRNA Table'!$A22</f>
        <v>B08</v>
      </c>
      <c r="IT26" s="3" t="str">
        <f>'miRNA Table'!$C22</f>
        <v>hsa-miR-130a-3p</v>
      </c>
      <c r="IU26" s="37">
        <f t="shared" si="1"/>
        <v>1.9655520954199455E-4</v>
      </c>
      <c r="IV26" s="37">
        <f t="shared" si="1"/>
        <v>1.2348870120873094E-4</v>
      </c>
    </row>
    <row r="27" spans="10:256" ht="15" customHeight="1" x14ac:dyDescent="0.25">
      <c r="J27" s="3" t="str">
        <f>'miRNA Table'!A23</f>
        <v>B09</v>
      </c>
      <c r="K27" s="3" t="str">
        <f>'miRNA Table'!C23</f>
        <v>hsa-miR-140-5p</v>
      </c>
      <c r="L27" s="37">
        <f>IF(ISNUMBER(Results!E23),Results!E23,NA())</f>
        <v>2.8353549696034575E-5</v>
      </c>
      <c r="M27" s="37">
        <f>IF(ISNUMBER(Results!F23),Results!F23,NA())</f>
        <v>2.7062725499364956E-5</v>
      </c>
      <c r="IS27" s="3" t="str">
        <f>'miRNA Table'!$A23</f>
        <v>B09</v>
      </c>
      <c r="IT27" s="3" t="str">
        <f>'miRNA Table'!$C23</f>
        <v>hsa-miR-140-5p</v>
      </c>
      <c r="IU27" s="37">
        <f t="shared" si="1"/>
        <v>2.8353549696034575E-5</v>
      </c>
      <c r="IV27" s="37">
        <f t="shared" si="1"/>
        <v>2.7062725499364956E-5</v>
      </c>
    </row>
    <row r="28" spans="10:256" ht="15" customHeight="1" x14ac:dyDescent="0.25">
      <c r="J28" s="3" t="str">
        <f>'miRNA Table'!A24</f>
        <v>B10</v>
      </c>
      <c r="K28" s="3" t="str">
        <f>'miRNA Table'!C24</f>
        <v>hsa-miR-20a-5p</v>
      </c>
      <c r="L28" s="37">
        <f>IF(ISNUMBER(Results!E24),Results!E24,NA())</f>
        <v>3.189940165656957E-5</v>
      </c>
      <c r="M28" s="37">
        <f>IF(ISNUMBER(Results!F24),Results!F24,NA())</f>
        <v>2.7062725499364956E-5</v>
      </c>
      <c r="IS28" s="3" t="str">
        <f>'miRNA Table'!$A24</f>
        <v>B10</v>
      </c>
      <c r="IT28" s="3" t="str">
        <f>'miRNA Table'!$C24</f>
        <v>hsa-miR-20a-5p</v>
      </c>
      <c r="IU28" s="37">
        <f t="shared" si="1"/>
        <v>3.189940165656957E-5</v>
      </c>
      <c r="IV28" s="37">
        <f t="shared" si="1"/>
        <v>2.7062725499364956E-5</v>
      </c>
    </row>
    <row r="29" spans="10:256" ht="15" customHeight="1" x14ac:dyDescent="0.25">
      <c r="J29" s="3" t="str">
        <f>'miRNA Table'!A25</f>
        <v>B11</v>
      </c>
      <c r="K29" s="3" t="str">
        <f>'miRNA Table'!C25</f>
        <v>hsa-miR-146b-5p</v>
      </c>
      <c r="L29" s="37">
        <f>IF(ISNUMBER(Results!E25),Results!E25,NA())</f>
        <v>2.6211429382285075E-5</v>
      </c>
      <c r="M29" s="37">
        <f>IF(ISNUMBER(Results!F25),Results!F25,NA())</f>
        <v>2.814685649371154E-5</v>
      </c>
      <c r="IS29" s="3" t="str">
        <f>'miRNA Table'!$A25</f>
        <v>B11</v>
      </c>
      <c r="IT29" s="3" t="str">
        <f>'miRNA Table'!$C25</f>
        <v>hsa-miR-146b-5p</v>
      </c>
      <c r="IU29" s="37">
        <f t="shared" si="1"/>
        <v>2.6211429382285075E-5</v>
      </c>
      <c r="IV29" s="37">
        <f t="shared" si="1"/>
        <v>2.814685649371154E-5</v>
      </c>
    </row>
    <row r="30" spans="10:256" ht="15" customHeight="1" x14ac:dyDescent="0.25">
      <c r="J30" s="3" t="str">
        <f>'miRNA Table'!A26</f>
        <v>B12</v>
      </c>
      <c r="K30" s="3" t="str">
        <f>'miRNA Table'!C26</f>
        <v>hsa-miR-132-3p</v>
      </c>
      <c r="L30" s="37">
        <f>IF(ISNUMBER(Results!E26),Results!E26,NA())</f>
        <v>6.3211893448245836E-5</v>
      </c>
      <c r="M30" s="37">
        <f>IF(ISNUMBER(Results!F26),Results!F26,NA())</f>
        <v>1.1063319192341798E-3</v>
      </c>
      <c r="IS30" s="3" t="str">
        <f>'miRNA Table'!$A26</f>
        <v>B12</v>
      </c>
      <c r="IT30" s="3" t="str">
        <f>'miRNA Table'!$C26</f>
        <v>hsa-miR-132-3p</v>
      </c>
      <c r="IU30" s="37">
        <f t="shared" si="1"/>
        <v>6.3211893448245836E-5</v>
      </c>
      <c r="IV30" s="37">
        <f t="shared" si="1"/>
        <v>1.1063319192341798E-3</v>
      </c>
    </row>
    <row r="31" spans="10:256" ht="15" customHeight="1" x14ac:dyDescent="0.25">
      <c r="J31" s="3" t="str">
        <f>'miRNA Table'!A27</f>
        <v>C01</v>
      </c>
      <c r="K31" s="3" t="str">
        <f>'miRNA Table'!C27</f>
        <v>hsa-miR-193b-3p</v>
      </c>
      <c r="L31" s="37">
        <f>IF(ISNUMBER(Results!E27),Results!E27,NA())</f>
        <v>2.2818374613544894E-5</v>
      </c>
      <c r="M31" s="37">
        <f>IF(ISNUMBER(Results!F27),Results!F27,NA())</f>
        <v>2.7062725499364956E-5</v>
      </c>
      <c r="IS31" s="3" t="str">
        <f>'miRNA Table'!$A27</f>
        <v>C01</v>
      </c>
      <c r="IT31" s="3" t="str">
        <f>'miRNA Table'!$C27</f>
        <v>hsa-miR-193b-3p</v>
      </c>
      <c r="IU31" s="37">
        <f t="shared" si="1"/>
        <v>2.2818374613544894E-5</v>
      </c>
      <c r="IV31" s="37">
        <f t="shared" si="1"/>
        <v>2.7062725499364956E-5</v>
      </c>
    </row>
    <row r="32" spans="10:256" ht="15" customHeight="1" x14ac:dyDescent="0.25">
      <c r="J32" s="3" t="str">
        <f>'miRNA Table'!A28</f>
        <v>C02</v>
      </c>
      <c r="K32" s="3" t="str">
        <f>'miRNA Table'!C28</f>
        <v>hsa-miR-183-5p</v>
      </c>
      <c r="L32" s="37">
        <f>IF(ISNUMBER(Results!E28),Results!E28,NA())</f>
        <v>3.3907425967400498E-4</v>
      </c>
      <c r="M32" s="37">
        <f>IF(ISNUMBER(Results!F28),Results!F28,NA())</f>
        <v>1.6499827610449687E-3</v>
      </c>
      <c r="IS32" s="3" t="str">
        <f>'miRNA Table'!$A28</f>
        <v>C02</v>
      </c>
      <c r="IT32" s="3" t="str">
        <f>'miRNA Table'!$C28</f>
        <v>hsa-miR-183-5p</v>
      </c>
      <c r="IU32" s="37">
        <f t="shared" si="1"/>
        <v>3.3907425967400498E-4</v>
      </c>
      <c r="IV32" s="37">
        <f t="shared" si="1"/>
        <v>1.6499827610449687E-3</v>
      </c>
    </row>
    <row r="33" spans="10:256" ht="15" customHeight="1" x14ac:dyDescent="0.25">
      <c r="J33" s="3" t="str">
        <f>'miRNA Table'!A29</f>
        <v>C03</v>
      </c>
      <c r="K33" s="3" t="str">
        <f>'miRNA Table'!C29</f>
        <v>hsa-miR-34c-5p</v>
      </c>
      <c r="L33" s="37">
        <f>IF(ISNUMBER(Results!E29),Results!E29,NA())</f>
        <v>64.469976636703009</v>
      </c>
      <c r="M33" s="37">
        <f>IF(ISNUMBER(Results!F29),Results!F29,NA())</f>
        <v>0.16646990992773958</v>
      </c>
      <c r="IS33" s="3" t="str">
        <f>'miRNA Table'!$A29</f>
        <v>C03</v>
      </c>
      <c r="IT33" s="3" t="str">
        <f>'miRNA Table'!$C29</f>
        <v>hsa-miR-34c-5p</v>
      </c>
      <c r="IU33" s="37">
        <f t="shared" si="1"/>
        <v>64.469976636703009</v>
      </c>
      <c r="IV33" s="37">
        <f t="shared" si="1"/>
        <v>0.16646990992773958</v>
      </c>
    </row>
    <row r="34" spans="10:256" ht="15" customHeight="1" x14ac:dyDescent="0.25">
      <c r="J34" s="3" t="str">
        <f>'miRNA Table'!A30</f>
        <v>C04</v>
      </c>
      <c r="K34" s="3" t="str">
        <f>'miRNA Table'!C30</f>
        <v>hsa-miR-30c-5p</v>
      </c>
      <c r="L34" s="37">
        <f>IF(ISNUMBER(Results!E30),Results!E30,NA())</f>
        <v>1.2083232931918242E-3</v>
      </c>
      <c r="M34" s="37">
        <f>IF(ISNUMBER(Results!F30),Results!F30,NA())</f>
        <v>2.6252429679558963E-3</v>
      </c>
      <c r="IS34" s="3" t="str">
        <f>'miRNA Table'!$A30</f>
        <v>C04</v>
      </c>
      <c r="IT34" s="3" t="str">
        <f>'miRNA Table'!$C30</f>
        <v>hsa-miR-30c-5p</v>
      </c>
      <c r="IU34" s="37">
        <f t="shared" si="1"/>
        <v>1.2083232931918242E-3</v>
      </c>
      <c r="IV34" s="37">
        <f t="shared" si="1"/>
        <v>2.6252429679558963E-3</v>
      </c>
    </row>
    <row r="35" spans="10:256" ht="15" customHeight="1" x14ac:dyDescent="0.25">
      <c r="J35" s="3" t="str">
        <f>'miRNA Table'!A31</f>
        <v>C05</v>
      </c>
      <c r="K35" s="3" t="str">
        <f>'miRNA Table'!C31</f>
        <v>hsa-miR-148a-3p</v>
      </c>
      <c r="L35" s="37">
        <f>IF(ISNUMBER(Results!E31),Results!E31,NA())</f>
        <v>0.27749920732979888</v>
      </c>
      <c r="M35" s="37">
        <f>IF(ISNUMBER(Results!F31),Results!F31,NA())</f>
        <v>6.0034186769063035E-3</v>
      </c>
      <c r="IS35" s="3" t="str">
        <f>'miRNA Table'!$A31</f>
        <v>C05</v>
      </c>
      <c r="IT35" s="3" t="str">
        <f>'miRNA Table'!$C31</f>
        <v>hsa-miR-148a-3p</v>
      </c>
      <c r="IU35" s="37">
        <f t="shared" si="1"/>
        <v>0.27749920732979888</v>
      </c>
      <c r="IV35" s="37">
        <f t="shared" si="1"/>
        <v>6.0034186769063035E-3</v>
      </c>
    </row>
    <row r="36" spans="10:256" ht="15" customHeight="1" x14ac:dyDescent="0.25">
      <c r="J36" s="3" t="str">
        <f>'miRNA Table'!A32</f>
        <v>C06</v>
      </c>
      <c r="K36" s="3" t="str">
        <f>'miRNA Table'!C32</f>
        <v>hsa-miR-134-5p</v>
      </c>
      <c r="L36" s="37">
        <f>IF(ISNUMBER(Results!E32),Results!E32,NA())</f>
        <v>4.0029911107263887E-2</v>
      </c>
      <c r="M36" s="37">
        <f>IF(ISNUMBER(Results!F32),Results!F32,NA())</f>
        <v>3.9752503301059569E-4</v>
      </c>
      <c r="IS36" s="3" t="str">
        <f>'miRNA Table'!$A32</f>
        <v>C06</v>
      </c>
      <c r="IT36" s="3" t="str">
        <f>'miRNA Table'!$C32</f>
        <v>hsa-miR-134-5p</v>
      </c>
      <c r="IU36" s="37">
        <f t="shared" si="1"/>
        <v>4.0029911107263887E-2</v>
      </c>
      <c r="IV36" s="37">
        <f t="shared" si="1"/>
        <v>3.9752503301059569E-4</v>
      </c>
    </row>
    <row r="37" spans="10:256" ht="15" customHeight="1" x14ac:dyDescent="0.25">
      <c r="J37" s="3" t="str">
        <f>'miRNA Table'!A33</f>
        <v>C07</v>
      </c>
      <c r="K37" s="3" t="str">
        <f>'miRNA Table'!C33</f>
        <v>hsa-let-7g-5p</v>
      </c>
      <c r="L37" s="37">
        <f>IF(ISNUMBER(Results!E33),Results!E33,NA())</f>
        <v>5.1088780789371882E-3</v>
      </c>
      <c r="M37" s="37">
        <f>IF(ISNUMBER(Results!F33),Results!F33,NA())</f>
        <v>6.0731750418300612E-3</v>
      </c>
      <c r="IS37" s="3" t="str">
        <f>'miRNA Table'!$A33</f>
        <v>C07</v>
      </c>
      <c r="IT37" s="3" t="str">
        <f>'miRNA Table'!$C33</f>
        <v>hsa-let-7g-5p</v>
      </c>
      <c r="IU37" s="37">
        <f t="shared" si="1"/>
        <v>5.1088780789371882E-3</v>
      </c>
      <c r="IV37" s="37">
        <f t="shared" si="1"/>
        <v>6.0731750418300612E-3</v>
      </c>
    </row>
    <row r="38" spans="10:256" ht="15" customHeight="1" x14ac:dyDescent="0.25">
      <c r="J38" s="3" t="str">
        <f>'miRNA Table'!A34</f>
        <v>C08</v>
      </c>
      <c r="K38" s="3" t="str">
        <f>'miRNA Table'!C34</f>
        <v>hsa-miR-138-5p</v>
      </c>
      <c r="L38" s="37">
        <f>IF(ISNUMBER(Results!E34),Results!E34,NA())</f>
        <v>2.2818374613544894E-5</v>
      </c>
      <c r="M38" s="37">
        <f>IF(ISNUMBER(Results!F34),Results!F34,NA())</f>
        <v>1.3174172808891923E-4</v>
      </c>
      <c r="IS38" s="3" t="str">
        <f>'miRNA Table'!$A34</f>
        <v>C08</v>
      </c>
      <c r="IT38" s="3" t="str">
        <f>'miRNA Table'!$C34</f>
        <v>hsa-miR-138-5p</v>
      </c>
      <c r="IU38" s="37">
        <f t="shared" si="1"/>
        <v>2.2818374613544894E-5</v>
      </c>
      <c r="IV38" s="37">
        <f t="shared" si="1"/>
        <v>1.3174172808891923E-4</v>
      </c>
    </row>
    <row r="39" spans="10:256" ht="15" customHeight="1" x14ac:dyDescent="0.25">
      <c r="J39" s="3" t="str">
        <f>'miRNA Table'!A35</f>
        <v>C09</v>
      </c>
      <c r="K39" s="3" t="str">
        <f>'miRNA Table'!C35</f>
        <v>hsa-miR-373-3p</v>
      </c>
      <c r="L39" s="37">
        <f>IF(ISNUMBER(Results!E35),Results!E35,NA())</f>
        <v>0.36195666543892679</v>
      </c>
      <c r="M39" s="37">
        <f>IF(ISNUMBER(Results!F35),Results!F35,NA())</f>
        <v>1.2406066066506224E-4</v>
      </c>
      <c r="IS39" s="3" t="str">
        <f>'miRNA Table'!$A35</f>
        <v>C09</v>
      </c>
      <c r="IT39" s="3" t="str">
        <f>'miRNA Table'!$C35</f>
        <v>hsa-miR-373-3p</v>
      </c>
      <c r="IU39" s="37">
        <f t="shared" si="1"/>
        <v>0.36195666543892679</v>
      </c>
      <c r="IV39" s="37">
        <f t="shared" si="1"/>
        <v>1.2406066066506224E-4</v>
      </c>
    </row>
    <row r="40" spans="10:256" ht="15" customHeight="1" x14ac:dyDescent="0.25">
      <c r="J40" s="3" t="str">
        <f>'miRNA Table'!A36</f>
        <v>C10</v>
      </c>
      <c r="K40" s="3" t="str">
        <f>'miRNA Table'!C36</f>
        <v>hsa-let-7c-5p</v>
      </c>
      <c r="L40" s="37">
        <f>IF(ISNUMBER(Results!E36),Results!E36,NA())</f>
        <v>6.2524072245029996E-2</v>
      </c>
      <c r="M40" s="37">
        <f>IF(ISNUMBER(Results!F36),Results!F36,NA())</f>
        <v>8.3042863381032006E-2</v>
      </c>
      <c r="IS40" s="3" t="str">
        <f>'miRNA Table'!$A36</f>
        <v>C10</v>
      </c>
      <c r="IT40" s="3" t="str">
        <f>'miRNA Table'!$C36</f>
        <v>hsa-let-7c-5p</v>
      </c>
      <c r="IU40" s="37">
        <f t="shared" si="1"/>
        <v>6.2524072245029996E-2</v>
      </c>
      <c r="IV40" s="37">
        <f t="shared" si="1"/>
        <v>8.3042863381032006E-2</v>
      </c>
    </row>
    <row r="41" spans="10:256" ht="15" customHeight="1" x14ac:dyDescent="0.25">
      <c r="J41" s="3" t="str">
        <f>'miRNA Table'!A37</f>
        <v>C11</v>
      </c>
      <c r="K41" s="3" t="str">
        <f>'miRNA Table'!C37</f>
        <v>hsa-let-7e-5p</v>
      </c>
      <c r="L41" s="37">
        <f>IF(ISNUMBER(Results!E37),Results!E37,NA())</f>
        <v>1.0616732664964386E-3</v>
      </c>
      <c r="M41" s="37">
        <f>IF(ISNUMBER(Results!F37),Results!F37,NA())</f>
        <v>4.7320028786721592E-3</v>
      </c>
      <c r="IS41" s="3" t="str">
        <f>'miRNA Table'!$A37</f>
        <v>C11</v>
      </c>
      <c r="IT41" s="3" t="str">
        <f>'miRNA Table'!$C37</f>
        <v>hsa-let-7e-5p</v>
      </c>
      <c r="IU41" s="37">
        <f t="shared" si="1"/>
        <v>1.0616732664964386E-3</v>
      </c>
      <c r="IV41" s="37">
        <f t="shared" si="1"/>
        <v>4.7320028786721592E-3</v>
      </c>
    </row>
    <row r="42" spans="10:256" ht="15" customHeight="1" x14ac:dyDescent="0.25">
      <c r="J42" s="3" t="str">
        <f>'miRNA Table'!A38</f>
        <v>C12</v>
      </c>
      <c r="K42" s="3" t="str">
        <f>'miRNA Table'!C38</f>
        <v>hsa-miR-218-5p</v>
      </c>
      <c r="L42" s="37">
        <f>IF(ISNUMBER(Results!E38),Results!E38,NA())</f>
        <v>6.5028782445604338E-2</v>
      </c>
      <c r="M42" s="37">
        <f>IF(ISNUMBER(Results!F38),Results!F38,NA())</f>
        <v>0.18642492505629715</v>
      </c>
      <c r="IS42" s="3" t="str">
        <f>'miRNA Table'!$A38</f>
        <v>C12</v>
      </c>
      <c r="IT42" s="3" t="str">
        <f>'miRNA Table'!$C38</f>
        <v>hsa-miR-218-5p</v>
      </c>
      <c r="IU42" s="37">
        <f t="shared" si="1"/>
        <v>6.5028782445604338E-2</v>
      </c>
      <c r="IV42" s="37">
        <f t="shared" si="1"/>
        <v>0.18642492505629715</v>
      </c>
    </row>
    <row r="43" spans="10:256" ht="15" customHeight="1" x14ac:dyDescent="0.25">
      <c r="J43" s="3" t="str">
        <f>'miRNA Table'!A39</f>
        <v>D01</v>
      </c>
      <c r="K43" s="3" t="str">
        <f>'miRNA Table'!C39</f>
        <v>hsa-miR-29b-3p</v>
      </c>
      <c r="L43" s="37">
        <f>IF(ISNUMBER(Results!E39),Results!E39,NA())</f>
        <v>0.26253024705464789</v>
      </c>
      <c r="M43" s="37">
        <f>IF(ISNUMBER(Results!F39),Results!F39,NA())</f>
        <v>4.6901708413330422E-5</v>
      </c>
      <c r="IS43" s="3" t="str">
        <f>'miRNA Table'!$A39</f>
        <v>D01</v>
      </c>
      <c r="IT43" s="3" t="str">
        <f>'miRNA Table'!$C39</f>
        <v>hsa-miR-29b-3p</v>
      </c>
      <c r="IU43" s="37">
        <f t="shared" si="1"/>
        <v>0.26253024705464789</v>
      </c>
      <c r="IV43" s="37">
        <f t="shared" si="1"/>
        <v>4.6901708413330422E-5</v>
      </c>
    </row>
    <row r="44" spans="10:256" ht="15" customHeight="1" x14ac:dyDescent="0.25">
      <c r="J44" s="3" t="str">
        <f>'miRNA Table'!A40</f>
        <v>D02</v>
      </c>
      <c r="K44" s="3" t="str">
        <f>'miRNA Table'!C40</f>
        <v>hsa-miR-146a-5p</v>
      </c>
      <c r="L44" s="37">
        <f>IF(ISNUMBER(Results!E40),Results!E40,NA())</f>
        <v>2.2818374613544894E-5</v>
      </c>
      <c r="M44" s="37">
        <f>IF(ISNUMBER(Results!F40),Results!F40,NA())</f>
        <v>2.7062725499364956E-5</v>
      </c>
      <c r="IS44" s="3" t="str">
        <f>'miRNA Table'!$A40</f>
        <v>D02</v>
      </c>
      <c r="IT44" s="3" t="str">
        <f>'miRNA Table'!$C40</f>
        <v>hsa-miR-146a-5p</v>
      </c>
      <c r="IU44" s="37">
        <f t="shared" si="1"/>
        <v>2.2818374613544894E-5</v>
      </c>
      <c r="IV44" s="37">
        <f t="shared" si="1"/>
        <v>2.7062725499364956E-5</v>
      </c>
    </row>
    <row r="45" spans="10:256" ht="15" customHeight="1" x14ac:dyDescent="0.25">
      <c r="J45" s="3" t="str">
        <f>'miRNA Table'!A41</f>
        <v>D03</v>
      </c>
      <c r="K45" s="3" t="str">
        <f>'miRNA Table'!C41</f>
        <v>hsa-miR-135b-5p</v>
      </c>
      <c r="L45" s="37">
        <f>IF(ISNUMBER(Results!E41),Results!E41,NA())</f>
        <v>1.6970234573581173E-3</v>
      </c>
      <c r="M45" s="37">
        <f>IF(ISNUMBER(Results!F41),Results!F41,NA())</f>
        <v>3.5779112901181587E-3</v>
      </c>
      <c r="IS45" s="3" t="str">
        <f>'miRNA Table'!$A41</f>
        <v>D03</v>
      </c>
      <c r="IT45" s="3" t="str">
        <f>'miRNA Table'!$C41</f>
        <v>hsa-miR-135b-5p</v>
      </c>
      <c r="IU45" s="37">
        <f t="shared" si="1"/>
        <v>1.6970234573581173E-3</v>
      </c>
      <c r="IV45" s="37">
        <f t="shared" si="1"/>
        <v>3.5779112901181587E-3</v>
      </c>
    </row>
    <row r="46" spans="10:256" ht="15" customHeight="1" x14ac:dyDescent="0.25">
      <c r="J46" s="3" t="str">
        <f>'miRNA Table'!A42</f>
        <v>D04</v>
      </c>
      <c r="K46" s="3" t="str">
        <f>'miRNA Table'!C42</f>
        <v>hsa-miR-206</v>
      </c>
      <c r="L46" s="37">
        <f>IF(ISNUMBER(Results!E42),Results!E42,NA())</f>
        <v>2.2818374613544894E-5</v>
      </c>
      <c r="M46" s="37">
        <f>IF(ISNUMBER(Results!F42),Results!F42,NA())</f>
        <v>2.7062725499364956E-5</v>
      </c>
      <c r="IS46" s="3" t="str">
        <f>'miRNA Table'!$A42</f>
        <v>D04</v>
      </c>
      <c r="IT46" s="3" t="str">
        <f>'miRNA Table'!$C42</f>
        <v>hsa-miR-206</v>
      </c>
      <c r="IU46" s="37">
        <f t="shared" si="1"/>
        <v>2.2818374613544894E-5</v>
      </c>
      <c r="IV46" s="37">
        <f t="shared" si="1"/>
        <v>2.7062725499364956E-5</v>
      </c>
    </row>
    <row r="47" spans="10:256" ht="15" customHeight="1" x14ac:dyDescent="0.25">
      <c r="J47" s="3" t="str">
        <f>'miRNA Table'!A43</f>
        <v>D05</v>
      </c>
      <c r="K47" s="3" t="str">
        <f>'miRNA Table'!C43</f>
        <v>hsa-miR-124-3p</v>
      </c>
      <c r="L47" s="37">
        <f>IF(ISNUMBER(Results!E43),Results!E43,NA())</f>
        <v>1.3283848492559262E-3</v>
      </c>
      <c r="M47" s="37">
        <f>IF(ISNUMBER(Results!F43),Results!F43,NA())</f>
        <v>2.3990295886116724E-3</v>
      </c>
      <c r="IS47" s="3" t="str">
        <f>'miRNA Table'!$A43</f>
        <v>D05</v>
      </c>
      <c r="IT47" s="3" t="str">
        <f>'miRNA Table'!$C43</f>
        <v>hsa-miR-124-3p</v>
      </c>
      <c r="IU47" s="37">
        <f t="shared" si="1"/>
        <v>1.3283848492559262E-3</v>
      </c>
      <c r="IV47" s="37">
        <f t="shared" si="1"/>
        <v>2.3990295886116724E-3</v>
      </c>
    </row>
    <row r="48" spans="10:256" ht="15" customHeight="1" x14ac:dyDescent="0.25">
      <c r="J48" s="3" t="str">
        <f>'miRNA Table'!A44</f>
        <v>D06</v>
      </c>
      <c r="K48" s="3" t="str">
        <f>'miRNA Table'!C44</f>
        <v>hsa-miR-21-5p</v>
      </c>
      <c r="L48" s="37">
        <f>IF(ISNUMBER(Results!E44),Results!E44,NA())</f>
        <v>3.1605946724122972E-5</v>
      </c>
      <c r="M48" s="37">
        <f>IF(ISNUMBER(Results!F44),Results!F44,NA())</f>
        <v>1.9154885202557413E-4</v>
      </c>
      <c r="IS48" s="3" t="str">
        <f>'miRNA Table'!$A44</f>
        <v>D06</v>
      </c>
      <c r="IT48" s="3" t="str">
        <f>'miRNA Table'!$C44</f>
        <v>hsa-miR-21-5p</v>
      </c>
      <c r="IU48" s="37">
        <f t="shared" si="1"/>
        <v>3.1605946724122972E-5</v>
      </c>
      <c r="IV48" s="37">
        <f t="shared" si="1"/>
        <v>1.9154885202557413E-4</v>
      </c>
    </row>
    <row r="49" spans="10:256" ht="15" customHeight="1" x14ac:dyDescent="0.25">
      <c r="J49" s="3" t="str">
        <f>'miRNA Table'!A45</f>
        <v>D07</v>
      </c>
      <c r="K49" s="3" t="str">
        <f>'miRNA Table'!C45</f>
        <v>hsa-miR-181d-5p</v>
      </c>
      <c r="L49" s="37">
        <f>IF(ISNUMBER(Results!E45),Results!E45,NA())</f>
        <v>3.8845435304265777E-2</v>
      </c>
      <c r="M49" s="37">
        <f>IF(ISNUMBER(Results!F45),Results!F45,NA())</f>
        <v>0.87660572131603509</v>
      </c>
      <c r="IS49" s="3" t="str">
        <f>'miRNA Table'!$A45</f>
        <v>D07</v>
      </c>
      <c r="IT49" s="3" t="str">
        <f>'miRNA Table'!$C45</f>
        <v>hsa-miR-181d-5p</v>
      </c>
      <c r="IU49" s="37">
        <f t="shared" si="1"/>
        <v>3.8845435304265777E-2</v>
      </c>
      <c r="IV49" s="37">
        <f t="shared" si="1"/>
        <v>0.87660572131603509</v>
      </c>
    </row>
    <row r="50" spans="10:256" ht="15" customHeight="1" x14ac:dyDescent="0.25">
      <c r="J50" s="3" t="str">
        <f>'miRNA Table'!A46</f>
        <v>D08</v>
      </c>
      <c r="K50" s="3" t="str">
        <f>'miRNA Table'!C46</f>
        <v>hsa-miR-301a-3p</v>
      </c>
      <c r="L50" s="37">
        <f>IF(ISNUMBER(Results!E46),Results!E46,NA())</f>
        <v>1.888475702922825</v>
      </c>
      <c r="M50" s="37">
        <f>IF(ISNUMBER(Results!F46),Results!F46,NA())</f>
        <v>18.252219453894782</v>
      </c>
      <c r="IS50" s="3" t="str">
        <f>'miRNA Table'!$A46</f>
        <v>D08</v>
      </c>
      <c r="IT50" s="3" t="str">
        <f>'miRNA Table'!$C46</f>
        <v>hsa-miR-301a-3p</v>
      </c>
      <c r="IU50" s="37">
        <f t="shared" si="1"/>
        <v>1.888475702922825</v>
      </c>
      <c r="IV50" s="37">
        <f t="shared" si="1"/>
        <v>18.252219453894782</v>
      </c>
    </row>
    <row r="51" spans="10:256" ht="15" customHeight="1" x14ac:dyDescent="0.25">
      <c r="J51" s="3" t="str">
        <f>'miRNA Table'!A47</f>
        <v>D09</v>
      </c>
      <c r="K51" s="3" t="str">
        <f>'miRNA Table'!C47</f>
        <v>hsa-miR-200c-3p</v>
      </c>
      <c r="L51" s="37">
        <f>IF(ISNUMBER(Results!E47),Results!E47,NA())</f>
        <v>2.2818374613544894E-5</v>
      </c>
      <c r="M51" s="37">
        <f>IF(ISNUMBER(Results!F47),Results!F47,NA())</f>
        <v>2.7062725499364956E-5</v>
      </c>
      <c r="IS51" s="3" t="str">
        <f>'miRNA Table'!$A47</f>
        <v>D09</v>
      </c>
      <c r="IT51" s="3" t="str">
        <f>'miRNA Table'!$C47</f>
        <v>hsa-miR-200c-3p</v>
      </c>
      <c r="IU51" s="37">
        <f t="shared" si="1"/>
        <v>2.2818374613544894E-5</v>
      </c>
      <c r="IV51" s="37">
        <f t="shared" si="1"/>
        <v>2.7062725499364956E-5</v>
      </c>
    </row>
    <row r="52" spans="10:256" ht="15" customHeight="1" x14ac:dyDescent="0.25">
      <c r="J52" s="3" t="str">
        <f>'miRNA Table'!A48</f>
        <v>D10</v>
      </c>
      <c r="K52" s="3" t="str">
        <f>'miRNA Table'!C48</f>
        <v>hsa-miR-100-5p</v>
      </c>
      <c r="L52" s="37">
        <f>IF(ISNUMBER(Results!E48),Results!E48,NA())</f>
        <v>3.2633185878306967E-3</v>
      </c>
      <c r="M52" s="37">
        <f>IF(ISNUMBER(Results!F48),Results!F48,NA())</f>
        <v>1.8953324833858199E-3</v>
      </c>
      <c r="IS52" s="3" t="str">
        <f>'miRNA Table'!$A48</f>
        <v>D10</v>
      </c>
      <c r="IT52" s="3" t="str">
        <f>'miRNA Table'!$C48</f>
        <v>hsa-miR-100-5p</v>
      </c>
      <c r="IU52" s="37">
        <f t="shared" si="1"/>
        <v>3.2633185878306967E-3</v>
      </c>
      <c r="IV52" s="37">
        <f t="shared" si="1"/>
        <v>1.8953324833858199E-3</v>
      </c>
    </row>
    <row r="53" spans="10:256" ht="15" customHeight="1" x14ac:dyDescent="0.25">
      <c r="J53" s="3" t="str">
        <f>'miRNA Table'!A49</f>
        <v>D11</v>
      </c>
      <c r="K53" s="3" t="str">
        <f>'miRNA Table'!C49</f>
        <v>hsa-miR-10b-5p</v>
      </c>
      <c r="L53" s="37">
        <f>IF(ISNUMBER(Results!E49),Results!E49,NA())</f>
        <v>5.9998839726528228E-4</v>
      </c>
      <c r="M53" s="37">
        <f>IF(ISNUMBER(Results!F49),Results!F49,NA())</f>
        <v>1.0490748515754749E-3</v>
      </c>
      <c r="IS53" s="3" t="str">
        <f>'miRNA Table'!$A49</f>
        <v>D11</v>
      </c>
      <c r="IT53" s="3" t="str">
        <f>'miRNA Table'!$C49</f>
        <v>hsa-miR-10b-5p</v>
      </c>
      <c r="IU53" s="37">
        <f t="shared" si="1"/>
        <v>5.9998839726528228E-4</v>
      </c>
      <c r="IV53" s="37">
        <f t="shared" si="1"/>
        <v>1.0490748515754749E-3</v>
      </c>
    </row>
    <row r="54" spans="10:256" ht="15" customHeight="1" x14ac:dyDescent="0.25">
      <c r="J54" s="3" t="str">
        <f>'miRNA Table'!A50</f>
        <v>D12</v>
      </c>
      <c r="K54" s="3" t="str">
        <f>'miRNA Table'!C50</f>
        <v>hsa-miR-155-5p</v>
      </c>
      <c r="L54" s="37">
        <f>IF(ISNUMBER(Results!E50),Results!E50,NA())</f>
        <v>3.1825783468652579E-5</v>
      </c>
      <c r="M54" s="37">
        <f>IF(ISNUMBER(Results!F50),Results!F50,NA())</f>
        <v>4.8378936194591273E-4</v>
      </c>
      <c r="IS54" s="3" t="str">
        <f>'miRNA Table'!$A50</f>
        <v>D12</v>
      </c>
      <c r="IT54" s="3" t="str">
        <f>'miRNA Table'!$C50</f>
        <v>hsa-miR-155-5p</v>
      </c>
      <c r="IU54" s="37">
        <f t="shared" si="1"/>
        <v>3.1825783468652579E-5</v>
      </c>
      <c r="IV54" s="37">
        <f t="shared" si="1"/>
        <v>4.8378936194591273E-4</v>
      </c>
    </row>
    <row r="55" spans="10:256" ht="15" customHeight="1" x14ac:dyDescent="0.25">
      <c r="J55" s="3" t="str">
        <f>'miRNA Table'!A51</f>
        <v>E01</v>
      </c>
      <c r="K55" s="3" t="str">
        <f>'miRNA Table'!C51</f>
        <v>hsa-miR-1-3p</v>
      </c>
      <c r="L55" s="37">
        <f>IF(ISNUMBER(Results!E51),Results!E51,NA())</f>
        <v>8.6349991155973277E-5</v>
      </c>
      <c r="M55" s="37">
        <f>IF(ISNUMBER(Results!F51),Results!F51,NA())</f>
        <v>6.4217825207563224E-5</v>
      </c>
      <c r="IS55" s="3" t="str">
        <f>'miRNA Table'!$A51</f>
        <v>E01</v>
      </c>
      <c r="IT55" s="3" t="str">
        <f>'miRNA Table'!$C51</f>
        <v>hsa-miR-1-3p</v>
      </c>
      <c r="IU55" s="37">
        <f t="shared" si="1"/>
        <v>8.6349991155973277E-5</v>
      </c>
      <c r="IV55" s="37">
        <f t="shared" si="1"/>
        <v>6.4217825207563224E-5</v>
      </c>
    </row>
    <row r="56" spans="10:256" ht="15" customHeight="1" x14ac:dyDescent="0.25">
      <c r="J56" s="3" t="str">
        <f>'miRNA Table'!A52</f>
        <v>E02</v>
      </c>
      <c r="K56" s="3" t="str">
        <f>'miRNA Table'!C52</f>
        <v>hsa-miR-150-5p</v>
      </c>
      <c r="L56" s="37">
        <f>IF(ISNUMBER(Results!E52),Results!E52,NA())</f>
        <v>9.0521967067212306E-4</v>
      </c>
      <c r="M56" s="37">
        <f>IF(ISNUMBER(Results!F52),Results!F52,NA())</f>
        <v>3.2999655220899405E-3</v>
      </c>
      <c r="IS56" s="3" t="str">
        <f>'miRNA Table'!$A52</f>
        <v>E02</v>
      </c>
      <c r="IT56" s="3" t="str">
        <f>'miRNA Table'!$C52</f>
        <v>hsa-miR-150-5p</v>
      </c>
      <c r="IU56" s="37">
        <f t="shared" si="1"/>
        <v>9.0521967067212306E-4</v>
      </c>
      <c r="IV56" s="37">
        <f t="shared" si="1"/>
        <v>3.2999655220899405E-3</v>
      </c>
    </row>
    <row r="57" spans="10:256" ht="15" customHeight="1" x14ac:dyDescent="0.25">
      <c r="J57" s="3" t="str">
        <f>'miRNA Table'!A53</f>
        <v>E03</v>
      </c>
      <c r="K57" s="3" t="str">
        <f>'miRNA Table'!C53</f>
        <v>hsa-let-7i-5p</v>
      </c>
      <c r="L57" s="37">
        <f>IF(ISNUMBER(Results!E53),Results!E53,NA())</f>
        <v>30.708274738564079</v>
      </c>
      <c r="M57" s="37">
        <f>IF(ISNUMBER(Results!F53),Results!F53,NA())</f>
        <v>8.7203077251990556E-4</v>
      </c>
      <c r="IS57" s="3" t="str">
        <f>'miRNA Table'!$A53</f>
        <v>E03</v>
      </c>
      <c r="IT57" s="3" t="str">
        <f>'miRNA Table'!$C53</f>
        <v>hsa-let-7i-5p</v>
      </c>
      <c r="IU57" s="37">
        <f t="shared" si="1"/>
        <v>30.708274738564079</v>
      </c>
      <c r="IV57" s="37">
        <f t="shared" si="1"/>
        <v>8.7203077251990556E-4</v>
      </c>
    </row>
    <row r="58" spans="10:256" ht="15" customHeight="1" x14ac:dyDescent="0.25">
      <c r="J58" s="3" t="str">
        <f>'miRNA Table'!A54</f>
        <v>E04</v>
      </c>
      <c r="K58" s="3" t="str">
        <f>'miRNA Table'!C54</f>
        <v>hsa-miR-27b-3p</v>
      </c>
      <c r="L58" s="37">
        <f>IF(ISNUMBER(Results!E54),Results!E54,NA())</f>
        <v>2.1708618754580022E-4</v>
      </c>
      <c r="M58" s="37">
        <f>IF(ISNUMBER(Results!F54),Results!F54,NA())</f>
        <v>1.4719333834115753E-4</v>
      </c>
      <c r="IS58" s="3" t="str">
        <f>'miRNA Table'!$A54</f>
        <v>E04</v>
      </c>
      <c r="IT58" s="3" t="str">
        <f>'miRNA Table'!$C54</f>
        <v>hsa-miR-27b-3p</v>
      </c>
      <c r="IU58" s="37">
        <f t="shared" si="1"/>
        <v>2.1708618754580022E-4</v>
      </c>
      <c r="IV58" s="37">
        <f t="shared" si="1"/>
        <v>1.4719333834115753E-4</v>
      </c>
    </row>
    <row r="59" spans="10:256" ht="15" customHeight="1" x14ac:dyDescent="0.25">
      <c r="J59" s="3" t="str">
        <f>'miRNA Table'!A55</f>
        <v>E05</v>
      </c>
      <c r="K59" s="3" t="str">
        <f>'miRNA Table'!C55</f>
        <v>hsa-miR-7-5p</v>
      </c>
      <c r="L59" s="37">
        <f>IF(ISNUMBER(Results!E55),Results!E55,NA())</f>
        <v>0.88508559588948865</v>
      </c>
      <c r="M59" s="37">
        <f>IF(ISNUMBER(Results!F55),Results!F55,NA())</f>
        <v>7.8955825406236565E-4</v>
      </c>
      <c r="IS59" s="3" t="str">
        <f>'miRNA Table'!$A55</f>
        <v>E05</v>
      </c>
      <c r="IT59" s="3" t="str">
        <f>'miRNA Table'!$C55</f>
        <v>hsa-miR-7-5p</v>
      </c>
      <c r="IU59" s="37">
        <f t="shared" si="1"/>
        <v>0.88508559588948865</v>
      </c>
      <c r="IV59" s="37">
        <f t="shared" si="1"/>
        <v>7.8955825406236565E-4</v>
      </c>
    </row>
    <row r="60" spans="10:256" ht="15" customHeight="1" x14ac:dyDescent="0.25">
      <c r="J60" s="3" t="str">
        <f>'miRNA Table'!A56</f>
        <v>E06</v>
      </c>
      <c r="K60" s="3" t="str">
        <f>'miRNA Table'!C56</f>
        <v>hsa-miR-127-5p</v>
      </c>
      <c r="L60" s="37">
        <f>IF(ISNUMBER(Results!E56),Results!E56,NA())</f>
        <v>0.35450770497776546</v>
      </c>
      <c r="M60" s="37">
        <f>IF(ISNUMBER(Results!F56),Results!F56,NA())</f>
        <v>4.9006523551231419E-5</v>
      </c>
      <c r="IS60" s="3" t="str">
        <f>'miRNA Table'!$A56</f>
        <v>E06</v>
      </c>
      <c r="IT60" s="3" t="str">
        <f>'miRNA Table'!$C56</f>
        <v>hsa-miR-127-5p</v>
      </c>
      <c r="IU60" s="37">
        <f t="shared" si="1"/>
        <v>0.35450770497776546</v>
      </c>
      <c r="IV60" s="37">
        <f t="shared" si="1"/>
        <v>4.9006523551231419E-5</v>
      </c>
    </row>
    <row r="61" spans="10:256" ht="15" customHeight="1" x14ac:dyDescent="0.25">
      <c r="J61" s="3" t="str">
        <f>'miRNA Table'!A57</f>
        <v>E07</v>
      </c>
      <c r="K61" s="3" t="str">
        <f>'miRNA Table'!C57</f>
        <v>hsa-miR-29a-3p</v>
      </c>
      <c r="L61" s="37">
        <f>IF(ISNUMBER(Results!E57),Results!E57,NA())</f>
        <v>2.3912170329399105E-2</v>
      </c>
      <c r="M61" s="37">
        <f>IF(ISNUMBER(Results!F57),Results!F57,NA())</f>
        <v>2.670647419577812E-2</v>
      </c>
      <c r="IS61" s="3" t="str">
        <f>'miRNA Table'!$A57</f>
        <v>E07</v>
      </c>
      <c r="IT61" s="3" t="str">
        <f>'miRNA Table'!$C57</f>
        <v>hsa-miR-29a-3p</v>
      </c>
      <c r="IU61" s="37">
        <f t="shared" si="1"/>
        <v>2.3912170329399105E-2</v>
      </c>
      <c r="IV61" s="37">
        <f t="shared" si="1"/>
        <v>2.670647419577812E-2</v>
      </c>
    </row>
    <row r="62" spans="10:256" ht="15" customHeight="1" x14ac:dyDescent="0.25">
      <c r="J62" s="3" t="str">
        <f>'miRNA Table'!A58</f>
        <v>E08</v>
      </c>
      <c r="K62" s="3" t="str">
        <f>'miRNA Table'!C58</f>
        <v>hsa-miR-191-5p</v>
      </c>
      <c r="L62" s="37">
        <f>IF(ISNUMBER(Results!E58),Results!E58,NA())</f>
        <v>1.0356636622560615</v>
      </c>
      <c r="M62" s="37">
        <f>IF(ISNUMBER(Results!F58),Results!F58,NA())</f>
        <v>3.6798334585289375E-5</v>
      </c>
      <c r="IS62" s="3" t="str">
        <f>'miRNA Table'!$A58</f>
        <v>E08</v>
      </c>
      <c r="IT62" s="3" t="str">
        <f>'miRNA Table'!$C58</f>
        <v>hsa-miR-191-5p</v>
      </c>
      <c r="IU62" s="37">
        <f t="shared" si="1"/>
        <v>1.0356636622560615</v>
      </c>
      <c r="IV62" s="37">
        <f t="shared" si="1"/>
        <v>3.6798334585289375E-5</v>
      </c>
    </row>
    <row r="63" spans="10:256" ht="15" customHeight="1" x14ac:dyDescent="0.25">
      <c r="J63" s="3" t="str">
        <f>'miRNA Table'!A59</f>
        <v>E09</v>
      </c>
      <c r="K63" s="3" t="str">
        <f>'miRNA Table'!C59</f>
        <v>hsa-let-7d-5p</v>
      </c>
      <c r="L63" s="37">
        <f>IF(ISNUMBER(Results!E59),Results!E59,NA())</f>
        <v>1.8296925765601081E-4</v>
      </c>
      <c r="M63" s="37">
        <f>IF(ISNUMBER(Results!F59),Results!F59,NA())</f>
        <v>1.7504336523630742E-4</v>
      </c>
      <c r="IS63" s="3" t="str">
        <f>'miRNA Table'!$A59</f>
        <v>E09</v>
      </c>
      <c r="IT63" s="3" t="str">
        <f>'miRNA Table'!$C59</f>
        <v>hsa-let-7d-5p</v>
      </c>
      <c r="IU63" s="37">
        <f t="shared" si="1"/>
        <v>1.8296925765601081E-4</v>
      </c>
      <c r="IV63" s="37">
        <f t="shared" si="1"/>
        <v>1.7504336523630742E-4</v>
      </c>
    </row>
    <row r="64" spans="10:256" ht="15" customHeight="1" x14ac:dyDescent="0.25">
      <c r="J64" s="3" t="str">
        <f>'miRNA Table'!A60</f>
        <v>E10</v>
      </c>
      <c r="K64" s="3" t="str">
        <f>'miRNA Table'!C60</f>
        <v>hsa-miR-9-5p</v>
      </c>
      <c r="L64" s="37">
        <f>IF(ISNUMBER(Results!E60),Results!E60,NA())</f>
        <v>0.20220476341721114</v>
      </c>
      <c r="M64" s="37">
        <f>IF(ISNUMBER(Results!F60),Results!F60,NA())</f>
        <v>1.3156577899079006E-3</v>
      </c>
      <c r="IS64" s="3" t="str">
        <f>'miRNA Table'!$A60</f>
        <v>E10</v>
      </c>
      <c r="IT64" s="3" t="str">
        <f>'miRNA Table'!$C60</f>
        <v>hsa-miR-9-5p</v>
      </c>
      <c r="IU64" s="37">
        <f t="shared" si="1"/>
        <v>0.20220476341721114</v>
      </c>
      <c r="IV64" s="37">
        <f t="shared" si="1"/>
        <v>1.3156577899079006E-3</v>
      </c>
    </row>
    <row r="65" spans="10:256" ht="15" customHeight="1" x14ac:dyDescent="0.25">
      <c r="J65" s="3" t="str">
        <f>'miRNA Table'!A61</f>
        <v>E11</v>
      </c>
      <c r="K65" s="3" t="str">
        <f>'miRNA Table'!C61</f>
        <v>hsa-let-7f-5p</v>
      </c>
      <c r="L65" s="37">
        <f>IF(ISNUMBER(Results!E61),Results!E61,NA())</f>
        <v>1.7538867023990543</v>
      </c>
      <c r="M65" s="37">
        <f>IF(ISNUMBER(Results!F61),Results!F61,NA())</f>
        <v>0.96593632892484593</v>
      </c>
      <c r="IS65" s="3" t="str">
        <f>'miRNA Table'!$A61</f>
        <v>E11</v>
      </c>
      <c r="IT65" s="3" t="str">
        <f>'miRNA Table'!$C61</f>
        <v>hsa-let-7f-5p</v>
      </c>
      <c r="IU65" s="37">
        <f t="shared" si="1"/>
        <v>1.7538867023990543</v>
      </c>
      <c r="IV65" s="37">
        <f t="shared" si="1"/>
        <v>0.96593632892484593</v>
      </c>
    </row>
    <row r="66" spans="10:256" ht="15" customHeight="1" x14ac:dyDescent="0.25">
      <c r="J66" s="3" t="str">
        <f>'miRNA Table'!A62</f>
        <v>E12</v>
      </c>
      <c r="K66" s="3" t="str">
        <f>'miRNA Table'!C62</f>
        <v>hsa-miR-10a-5p</v>
      </c>
      <c r="L66" s="37">
        <f>IF(ISNUMBER(Results!E62),Results!E62,NA())</f>
        <v>4.849194357569616E-2</v>
      </c>
      <c r="M66" s="37">
        <f>IF(ISNUMBER(Results!F62),Results!F62,NA())</f>
        <v>4.2886478451368143E-2</v>
      </c>
      <c r="IS66" s="3" t="str">
        <f>'miRNA Table'!$A62</f>
        <v>E12</v>
      </c>
      <c r="IT66" s="3" t="str">
        <f>'miRNA Table'!$C62</f>
        <v>hsa-miR-10a-5p</v>
      </c>
      <c r="IU66" s="37">
        <f t="shared" si="1"/>
        <v>4.849194357569616E-2</v>
      </c>
      <c r="IV66" s="37">
        <f t="shared" si="1"/>
        <v>4.2886478451368143E-2</v>
      </c>
    </row>
    <row r="67" spans="10:256" ht="15" customHeight="1" x14ac:dyDescent="0.25">
      <c r="J67" s="3" t="str">
        <f>'miRNA Table'!A63</f>
        <v>F01</v>
      </c>
      <c r="K67" s="3" t="str">
        <f>'miRNA Table'!C63</f>
        <v>hsa-miR-181b-5p</v>
      </c>
      <c r="L67" s="37">
        <f>IF(ISNUMBER(Results!E63),Results!E63,NA())</f>
        <v>27.548252279208405</v>
      </c>
      <c r="M67" s="37">
        <f>IF(ISNUMBER(Results!F63),Results!F63,NA())</f>
        <v>29.650817980491858</v>
      </c>
      <c r="IS67" s="3" t="str">
        <f>'miRNA Table'!$A63</f>
        <v>F01</v>
      </c>
      <c r="IT67" s="3" t="str">
        <f>'miRNA Table'!$C63</f>
        <v>hsa-miR-181b-5p</v>
      </c>
      <c r="IU67" s="37">
        <f t="shared" si="1"/>
        <v>27.548252279208405</v>
      </c>
      <c r="IV67" s="37">
        <f t="shared" si="1"/>
        <v>29.650817980491858</v>
      </c>
    </row>
    <row r="68" spans="10:256" ht="15" customHeight="1" x14ac:dyDescent="0.25">
      <c r="J68" s="3" t="str">
        <f>'miRNA Table'!A64</f>
        <v>F02</v>
      </c>
      <c r="K68" s="3" t="str">
        <f>'miRNA Table'!C64</f>
        <v>hsa-miR-15b-5p</v>
      </c>
      <c r="L68" s="37">
        <f>IF(ISNUMBER(Results!E64),Results!E64,NA())</f>
        <v>6.6548758183169618E-2</v>
      </c>
      <c r="M68" s="37">
        <f>IF(ISNUMBER(Results!F64),Results!F64,NA())</f>
        <v>2.7062725499364956E-5</v>
      </c>
      <c r="IS68" s="3" t="str">
        <f>'miRNA Table'!$A64</f>
        <v>F02</v>
      </c>
      <c r="IT68" s="3" t="str">
        <f>'miRNA Table'!$C64</f>
        <v>hsa-miR-15b-5p</v>
      </c>
      <c r="IU68" s="37">
        <f t="shared" si="1"/>
        <v>6.6548758183169618E-2</v>
      </c>
      <c r="IV68" s="37">
        <f t="shared" si="1"/>
        <v>2.7062725499364956E-5</v>
      </c>
    </row>
    <row r="69" spans="10:256" ht="15" customHeight="1" x14ac:dyDescent="0.25">
      <c r="J69" s="3" t="str">
        <f>'miRNA Table'!A65</f>
        <v>F03</v>
      </c>
      <c r="K69" s="3" t="str">
        <f>'miRNA Table'!C65</f>
        <v>hsa-miR-16-5p</v>
      </c>
      <c r="L69" s="37">
        <f>IF(ISNUMBER(Results!E65),Results!E65,NA())</f>
        <v>2.2818374613544894E-5</v>
      </c>
      <c r="M69" s="37">
        <f>IF(ISNUMBER(Results!F65),Results!F65,NA())</f>
        <v>2.7062725499364956E-5</v>
      </c>
      <c r="IS69" s="3" t="str">
        <f>'miRNA Table'!$A65</f>
        <v>F03</v>
      </c>
      <c r="IT69" s="3" t="str">
        <f>'miRNA Table'!$C65</f>
        <v>hsa-miR-16-5p</v>
      </c>
      <c r="IU69" s="37">
        <f t="shared" si="1"/>
        <v>2.2818374613544894E-5</v>
      </c>
      <c r="IV69" s="37">
        <f t="shared" si="1"/>
        <v>2.7062725499364956E-5</v>
      </c>
    </row>
    <row r="70" spans="10:256" ht="15" customHeight="1" x14ac:dyDescent="0.25">
      <c r="J70" s="3" t="str">
        <f>'miRNA Table'!A66</f>
        <v>F04</v>
      </c>
      <c r="K70" s="3" t="str">
        <f>'miRNA Table'!C66</f>
        <v>hsa-miR-210-3p</v>
      </c>
      <c r="L70" s="37">
        <f>IF(ISNUMBER(Results!E66),Results!E66,NA())</f>
        <v>0.2443840818453363</v>
      </c>
      <c r="M70" s="37">
        <f>IF(ISNUMBER(Results!F66),Results!F66,NA())</f>
        <v>9.7170800669280924E-2</v>
      </c>
      <c r="IS70" s="3" t="str">
        <f>'miRNA Table'!$A66</f>
        <v>F04</v>
      </c>
      <c r="IT70" s="3" t="str">
        <f>'miRNA Table'!$C66</f>
        <v>hsa-miR-210-3p</v>
      </c>
      <c r="IU70" s="37">
        <f t="shared" si="1"/>
        <v>0.2443840818453363</v>
      </c>
      <c r="IV70" s="37">
        <f t="shared" si="1"/>
        <v>9.7170800669280924E-2</v>
      </c>
    </row>
    <row r="71" spans="10:256" ht="15" customHeight="1" x14ac:dyDescent="0.25">
      <c r="J71" s="3" t="str">
        <f>'miRNA Table'!A67</f>
        <v>F05</v>
      </c>
      <c r="K71" s="3" t="str">
        <f>'miRNA Table'!C67</f>
        <v>hsa-miR-106a-5p hsa-miR-17-5p</v>
      </c>
      <c r="L71" s="37">
        <f>IF(ISNUMBER(Results!E67),Results!E67,NA())</f>
        <v>2.2818374613544894E-5</v>
      </c>
      <c r="M71" s="37">
        <f>IF(ISNUMBER(Results!F67),Results!F67,NA())</f>
        <v>2.7062725499364956E-5</v>
      </c>
      <c r="IS71" s="3" t="str">
        <f>'miRNA Table'!$A67</f>
        <v>F05</v>
      </c>
      <c r="IT71" s="3" t="str">
        <f>'miRNA Table'!$C67</f>
        <v>hsa-miR-106a-5p hsa-miR-17-5p</v>
      </c>
      <c r="IU71" s="37">
        <f t="shared" si="1"/>
        <v>2.2818374613544894E-5</v>
      </c>
      <c r="IV71" s="37">
        <f t="shared" si="1"/>
        <v>2.7062725499364956E-5</v>
      </c>
    </row>
    <row r="72" spans="10:256" ht="15" customHeight="1" x14ac:dyDescent="0.25">
      <c r="J72" s="3" t="str">
        <f>'miRNA Table'!A68</f>
        <v>F06</v>
      </c>
      <c r="K72" s="3" t="str">
        <f>'miRNA Table'!C68</f>
        <v>hsa-miR-98-5p</v>
      </c>
      <c r="L72" s="37">
        <f>IF(ISNUMBER(Results!E68),Results!E68,NA())</f>
        <v>0.16424130364027562</v>
      </c>
      <c r="M72" s="37">
        <f>IF(ISNUMBER(Results!F68),Results!F68,NA())</f>
        <v>2.6583348779714251E-2</v>
      </c>
      <c r="IS72" s="3" t="str">
        <f>'miRNA Table'!$A68</f>
        <v>F06</v>
      </c>
      <c r="IT72" s="3" t="str">
        <f>'miRNA Table'!$C68</f>
        <v>hsa-miR-98-5p</v>
      </c>
      <c r="IU72" s="37">
        <f t="shared" si="1"/>
        <v>0.16424130364027562</v>
      </c>
      <c r="IV72" s="37">
        <f t="shared" si="1"/>
        <v>2.6583348779714251E-2</v>
      </c>
    </row>
    <row r="73" spans="10:256" ht="15" customHeight="1" x14ac:dyDescent="0.25">
      <c r="J73" s="3" t="str">
        <f>'miRNA Table'!A69</f>
        <v>F07</v>
      </c>
      <c r="K73" s="3" t="str">
        <f>'miRNA Table'!C69</f>
        <v>hsa-miR-34a-5p</v>
      </c>
      <c r="L73" s="37">
        <f>IF(ISNUMBER(Results!E69),Results!E69,NA())</f>
        <v>0.16011964442905557</v>
      </c>
      <c r="M73" s="37">
        <f>IF(ISNUMBER(Results!F69),Results!F69,NA())</f>
        <v>0.32085647439072618</v>
      </c>
      <c r="IS73" s="3" t="str">
        <f>'miRNA Table'!$A69</f>
        <v>F07</v>
      </c>
      <c r="IT73" s="3" t="str">
        <f>'miRNA Table'!$C69</f>
        <v>hsa-miR-34a-5p</v>
      </c>
      <c r="IU73" s="37">
        <f t="shared" si="1"/>
        <v>0.16011964442905557</v>
      </c>
      <c r="IV73" s="37">
        <f t="shared" si="1"/>
        <v>0.32085647439072618</v>
      </c>
    </row>
    <row r="74" spans="10:256" ht="15" customHeight="1" x14ac:dyDescent="0.25">
      <c r="J74" s="3" t="str">
        <f>'miRNA Table'!A70</f>
        <v>F08</v>
      </c>
      <c r="K74" s="3" t="str">
        <f>'miRNA Table'!C70</f>
        <v>hsa-miR-25-3p</v>
      </c>
      <c r="L74" s="37">
        <f>IF(ISNUMBER(Results!E70),Results!E70,NA())</f>
        <v>2.2818374613544894E-5</v>
      </c>
      <c r="M74" s="37">
        <f>IF(ISNUMBER(Results!F70),Results!F70,NA())</f>
        <v>2.7062725499364956E-5</v>
      </c>
      <c r="IS74" s="3" t="str">
        <f>'miRNA Table'!$A70</f>
        <v>F08</v>
      </c>
      <c r="IT74" s="3" t="str">
        <f>'miRNA Table'!$C70</f>
        <v>hsa-miR-25-3p</v>
      </c>
      <c r="IU74" s="37">
        <f t="shared" si="1"/>
        <v>2.2818374613544894E-5</v>
      </c>
      <c r="IV74" s="37">
        <f t="shared" si="1"/>
        <v>2.7062725499364956E-5</v>
      </c>
    </row>
    <row r="75" spans="10:256" ht="15" customHeight="1" x14ac:dyDescent="0.25">
      <c r="J75" s="3" t="str">
        <f>'miRNA Table'!A71</f>
        <v>F09</v>
      </c>
      <c r="K75" s="3" t="str">
        <f>'miRNA Table'!C71</f>
        <v>hsa-miR-144-3p</v>
      </c>
      <c r="L75" s="37">
        <f>IF(ISNUMBER(Results!E71),Results!E71,NA())</f>
        <v>4.1537423915758438E-2</v>
      </c>
      <c r="M75" s="37">
        <f>IF(ISNUMBER(Results!F71),Results!F71,NA())</f>
        <v>1.9306914460017522E-3</v>
      </c>
      <c r="IS75" s="3" t="str">
        <f>'miRNA Table'!$A71</f>
        <v>F09</v>
      </c>
      <c r="IT75" s="3" t="str">
        <f>'miRNA Table'!$C71</f>
        <v>hsa-miR-144-3p</v>
      </c>
      <c r="IU75" s="37">
        <f t="shared" si="1"/>
        <v>4.1537423915758438E-2</v>
      </c>
      <c r="IV75" s="37">
        <f t="shared" si="1"/>
        <v>1.9306914460017522E-3</v>
      </c>
    </row>
    <row r="76" spans="10:256" ht="15" customHeight="1" x14ac:dyDescent="0.25">
      <c r="J76" s="3" t="str">
        <f>'miRNA Table'!A72</f>
        <v>F10</v>
      </c>
      <c r="K76" s="3" t="str">
        <f>'miRNA Table'!C72</f>
        <v>hsa-miR-128-3p</v>
      </c>
      <c r="L76" s="37">
        <f>IF(ISNUMBER(Results!E72),Results!E72,NA())</f>
        <v>1.1972074599171209E-3</v>
      </c>
      <c r="M76" s="37">
        <f>IF(ISNUMBER(Results!F72),Results!F72,NA())</f>
        <v>7.3061816238306149E-3</v>
      </c>
      <c r="IS76" s="3" t="str">
        <f>'miRNA Table'!$A72</f>
        <v>F10</v>
      </c>
      <c r="IT76" s="3" t="str">
        <f>'miRNA Table'!$C72</f>
        <v>hsa-miR-128-3p</v>
      </c>
      <c r="IU76" s="37">
        <f t="shared" si="1"/>
        <v>1.1972074599171209E-3</v>
      </c>
      <c r="IV76" s="37">
        <f t="shared" si="1"/>
        <v>7.3061816238306149E-3</v>
      </c>
    </row>
    <row r="77" spans="10:256" ht="15" customHeight="1" x14ac:dyDescent="0.25">
      <c r="J77" s="3" t="str">
        <f>'miRNA Table'!A73</f>
        <v>F11</v>
      </c>
      <c r="K77" s="3" t="str">
        <f>'miRNA Table'!C73</f>
        <v>hsa-miR-143-3p</v>
      </c>
      <c r="L77" s="37">
        <f>IF(ISNUMBER(Results!E73),Results!E73,NA())</f>
        <v>2.5442178760726635</v>
      </c>
      <c r="M77" s="37">
        <f>IF(ISNUMBER(Results!F73),Results!F73,NA())</f>
        <v>2.3894302703120385</v>
      </c>
      <c r="IS77" s="3" t="str">
        <f>'miRNA Table'!$A73</f>
        <v>F11</v>
      </c>
      <c r="IT77" s="3" t="str">
        <f>'miRNA Table'!$C73</f>
        <v>hsa-miR-143-3p</v>
      </c>
      <c r="IU77" s="37">
        <f t="shared" si="1"/>
        <v>2.5442178760726635</v>
      </c>
      <c r="IV77" s="37">
        <f t="shared" si="1"/>
        <v>2.3894302703120385</v>
      </c>
    </row>
    <row r="78" spans="10:256" ht="15" customHeight="1" x14ac:dyDescent="0.25">
      <c r="J78" s="3" t="str">
        <f>'miRNA Table'!A74</f>
        <v>F12</v>
      </c>
      <c r="K78" s="3" t="str">
        <f>'miRNA Table'!C74</f>
        <v>hsa-miR-215-5p</v>
      </c>
      <c r="L78" s="37">
        <f>IF(ISNUMBER(Results!E74),Results!E74,NA())</f>
        <v>1.4773447267298462E-3</v>
      </c>
      <c r="M78" s="37">
        <f>IF(ISNUMBER(Results!F74),Results!F74,NA())</f>
        <v>3.6919398443355125E-4</v>
      </c>
      <c r="IS78" s="3" t="str">
        <f>'miRNA Table'!$A74</f>
        <v>F12</v>
      </c>
      <c r="IT78" s="3" t="str">
        <f>'miRNA Table'!$C74</f>
        <v>hsa-miR-215-5p</v>
      </c>
      <c r="IU78" s="37">
        <f t="shared" si="1"/>
        <v>1.4773447267298462E-3</v>
      </c>
      <c r="IV78" s="37">
        <f t="shared" si="1"/>
        <v>3.6919398443355125E-4</v>
      </c>
    </row>
    <row r="79" spans="10:256" ht="15" customHeight="1" x14ac:dyDescent="0.25">
      <c r="J79" s="3" t="str">
        <f>'miRNA Table'!A75</f>
        <v>G01</v>
      </c>
      <c r="K79" s="3" t="str">
        <f>'miRNA Table'!C75</f>
        <v>hsa-miR-19a-3p</v>
      </c>
      <c r="L79" s="37">
        <f>IF(ISNUMBER(Results!E75),Results!E75,NA())</f>
        <v>2.1086795071274759E-3</v>
      </c>
      <c r="M79" s="37">
        <f>IF(ISNUMBER(Results!F75),Results!F75,NA())</f>
        <v>3.2097277913507431E-3</v>
      </c>
      <c r="IS79" s="3" t="str">
        <f>'miRNA Table'!$A75</f>
        <v>G01</v>
      </c>
      <c r="IT79" s="3" t="str">
        <f>'miRNA Table'!$C75</f>
        <v>hsa-miR-19a-3p</v>
      </c>
      <c r="IU79" s="37">
        <f t="shared" si="1"/>
        <v>2.1086795071274759E-3</v>
      </c>
      <c r="IV79" s="37">
        <f t="shared" si="1"/>
        <v>3.2097277913507431E-3</v>
      </c>
    </row>
    <row r="80" spans="10:256" ht="15" customHeight="1" x14ac:dyDescent="0.25">
      <c r="J80" s="3" t="str">
        <f>'miRNA Table'!A76</f>
        <v>G02</v>
      </c>
      <c r="K80" s="3" t="str">
        <f>'miRNA Table'!C76</f>
        <v>hsa-miR-193a-5p</v>
      </c>
      <c r="L80" s="37">
        <f>IF(ISNUMBER(Results!E76),Results!E76,NA())</f>
        <v>3.183371557366379</v>
      </c>
      <c r="M80" s="37">
        <f>IF(ISNUMBER(Results!F76),Results!F76,NA())</f>
        <v>0.10806715391348319</v>
      </c>
      <c r="IS80" s="3" t="str">
        <f>'miRNA Table'!$A76</f>
        <v>G02</v>
      </c>
      <c r="IT80" s="3" t="str">
        <f>'miRNA Table'!$C76</f>
        <v>hsa-miR-193a-5p</v>
      </c>
      <c r="IU80" s="37">
        <f t="shared" si="1"/>
        <v>3.183371557366379</v>
      </c>
      <c r="IV80" s="37">
        <f t="shared" si="1"/>
        <v>0.10806715391348319</v>
      </c>
    </row>
    <row r="81" spans="10:256" ht="15" customHeight="1" x14ac:dyDescent="0.25">
      <c r="J81" s="3" t="str">
        <f>'miRNA Table'!A77</f>
        <v>G03</v>
      </c>
      <c r="K81" s="3" t="str">
        <f>'miRNA Table'!C77</f>
        <v>hsa-miR-18a-5p</v>
      </c>
      <c r="L81" s="37">
        <f>IF(ISNUMBER(Results!E77),Results!E77,NA())</f>
        <v>5.5722807019895515E-4</v>
      </c>
      <c r="M81" s="37">
        <f>IF(ISNUMBER(Results!F77),Results!F77,NA())</f>
        <v>4.5513897718822628E-5</v>
      </c>
      <c r="IS81" s="3" t="str">
        <f>'miRNA Table'!$A77</f>
        <v>G03</v>
      </c>
      <c r="IT81" s="3" t="str">
        <f>'miRNA Table'!$C77</f>
        <v>hsa-miR-18a-5p</v>
      </c>
      <c r="IU81" s="37">
        <f t="shared" si="1"/>
        <v>5.5722807019895515E-4</v>
      </c>
      <c r="IV81" s="37">
        <f t="shared" si="1"/>
        <v>4.5513897718822628E-5</v>
      </c>
    </row>
    <row r="82" spans="10:256" ht="15" customHeight="1" x14ac:dyDescent="0.25">
      <c r="J82" s="3" t="str">
        <f>'miRNA Table'!A78</f>
        <v>G04</v>
      </c>
      <c r="K82" s="3" t="str">
        <f>'miRNA Table'!C78</f>
        <v>hsa-miR-125b-5p</v>
      </c>
      <c r="L82" s="37">
        <f>IF(ISNUMBER(Results!E78),Results!E78,NA())</f>
        <v>1.04807726599174E-2</v>
      </c>
      <c r="M82" s="37">
        <f>IF(ISNUMBER(Results!F78),Results!F78,NA())</f>
        <v>0.27357342531518491</v>
      </c>
      <c r="IS82" s="3" t="str">
        <f>'miRNA Table'!$A78</f>
        <v>G04</v>
      </c>
      <c r="IT82" s="3" t="str">
        <f>'miRNA Table'!$C78</f>
        <v>hsa-miR-125b-5p</v>
      </c>
      <c r="IU82" s="37">
        <f t="shared" si="1"/>
        <v>1.04807726599174E-2</v>
      </c>
      <c r="IV82" s="37">
        <f t="shared" si="1"/>
        <v>0.27357342531518491</v>
      </c>
    </row>
    <row r="83" spans="10:256" ht="15" customHeight="1" x14ac:dyDescent="0.25">
      <c r="J83" s="3" t="str">
        <f>'miRNA Table'!A79</f>
        <v>G05</v>
      </c>
      <c r="K83" s="3" t="str">
        <f>'miRNA Table'!C79</f>
        <v>hsa-miR-126-3p</v>
      </c>
      <c r="L83" s="37">
        <f>IF(ISNUMBER(Results!E79),Results!E79,NA())</f>
        <v>7.6370025576667526E-3</v>
      </c>
      <c r="M83" s="37">
        <f>IF(ISNUMBER(Results!F79),Results!F79,NA())</f>
        <v>1.6197647379188329E-3</v>
      </c>
      <c r="IS83" s="3" t="str">
        <f>'miRNA Table'!$A79</f>
        <v>G05</v>
      </c>
      <c r="IT83" s="3" t="str">
        <f>'miRNA Table'!$C79</f>
        <v>hsa-miR-126-3p</v>
      </c>
      <c r="IU83" s="37">
        <f t="shared" si="1"/>
        <v>7.6370025576667526E-3</v>
      </c>
      <c r="IV83" s="37">
        <f t="shared" si="1"/>
        <v>1.6197647379188329E-3</v>
      </c>
    </row>
    <row r="84" spans="10:256" ht="15" customHeight="1" x14ac:dyDescent="0.25">
      <c r="J84" s="3" t="str">
        <f>'miRNA Table'!A80</f>
        <v>G06</v>
      </c>
      <c r="K84" s="3" t="str">
        <f>'miRNA Table'!C80</f>
        <v>hsa-miR-27a-3p</v>
      </c>
      <c r="L84" s="37">
        <f>IF(ISNUMBER(Results!E80),Results!E80,NA())</f>
        <v>1.1311145794966462E-2</v>
      </c>
      <c r="M84" s="37">
        <f>IF(ISNUMBER(Results!F80),Results!F80,NA())</f>
        <v>1.1678509754960464E-2</v>
      </c>
      <c r="IS84" s="3" t="str">
        <f>'miRNA Table'!$A80</f>
        <v>G06</v>
      </c>
      <c r="IT84" s="3" t="str">
        <f>'miRNA Table'!$C80</f>
        <v>hsa-miR-27a-3p</v>
      </c>
      <c r="IU84" s="37">
        <f t="shared" si="1"/>
        <v>1.1311145794966462E-2</v>
      </c>
      <c r="IV84" s="37">
        <f t="shared" si="1"/>
        <v>1.1678509754960464E-2</v>
      </c>
    </row>
    <row r="85" spans="10:256" ht="15" customHeight="1" x14ac:dyDescent="0.25">
      <c r="J85" s="3" t="str">
        <f>'miRNA Table'!A81</f>
        <v>G07</v>
      </c>
      <c r="K85" s="3" t="str">
        <f>'miRNA Table'!C81</f>
        <v>hsa-miR-372-3p</v>
      </c>
      <c r="L85" s="37">
        <f>IF(ISNUMBER(Results!E81),Results!E81,NA())</f>
        <v>1.2713311278927026E-3</v>
      </c>
      <c r="M85" s="37">
        <f>IF(ISNUMBER(Results!F81),Results!F81,NA())</f>
        <v>6.639367054750246E-4</v>
      </c>
      <c r="IS85" s="3" t="str">
        <f>'miRNA Table'!$A81</f>
        <v>G07</v>
      </c>
      <c r="IT85" s="3" t="str">
        <f>'miRNA Table'!$C81</f>
        <v>hsa-miR-372-3p</v>
      </c>
      <c r="IU85" s="37">
        <f t="shared" si="1"/>
        <v>1.2713311278927026E-3</v>
      </c>
      <c r="IV85" s="37">
        <f t="shared" si="1"/>
        <v>6.639367054750246E-4</v>
      </c>
    </row>
    <row r="86" spans="10:256" ht="15" customHeight="1" x14ac:dyDescent="0.25">
      <c r="J86" s="3" t="str">
        <f>'miRNA Table'!A82</f>
        <v>G08</v>
      </c>
      <c r="K86" s="3" t="str">
        <f>'miRNA Table'!C82</f>
        <v>hsa-miR-149-5p</v>
      </c>
      <c r="L86" s="37">
        <f>IF(ISNUMBER(Results!E82),Results!E82,NA())</f>
        <v>9.1362445536739205E-4</v>
      </c>
      <c r="M86" s="37">
        <f>IF(ISNUMBER(Results!F82),Results!F82,NA())</f>
        <v>3.3031813767543119E-2</v>
      </c>
      <c r="IS86" s="3" t="str">
        <f>'miRNA Table'!$A82</f>
        <v>G08</v>
      </c>
      <c r="IT86" s="3" t="str">
        <f>'miRNA Table'!$C82</f>
        <v>hsa-miR-149-5p</v>
      </c>
      <c r="IU86" s="37">
        <f t="shared" si="1"/>
        <v>9.1362445536739205E-4</v>
      </c>
      <c r="IV86" s="37">
        <f t="shared" si="1"/>
        <v>3.3031813767543119E-2</v>
      </c>
    </row>
    <row r="87" spans="10:256" ht="15" customHeight="1" x14ac:dyDescent="0.25">
      <c r="J87" s="3" t="str">
        <f>'miRNA Table'!A83</f>
        <v>G09</v>
      </c>
      <c r="K87" s="3" t="str">
        <f>'miRNA Table'!C83</f>
        <v>hsa-miR-23b-3p</v>
      </c>
      <c r="L87" s="37">
        <f>IF(ISNUMBER(Results!E83),Results!E83,NA())</f>
        <v>1.0704874892572369E-4</v>
      </c>
      <c r="M87" s="37">
        <f>IF(ISNUMBER(Results!F83),Results!F83,NA())</f>
        <v>2.7062725499364956E-5</v>
      </c>
      <c r="IS87" s="3" t="str">
        <f>'miRNA Table'!$A83</f>
        <v>G09</v>
      </c>
      <c r="IT87" s="3" t="str">
        <f>'miRNA Table'!$C83</f>
        <v>hsa-miR-23b-3p</v>
      </c>
      <c r="IU87" s="37">
        <f t="shared" si="1"/>
        <v>1.0704874892572369E-4</v>
      </c>
      <c r="IV87" s="37">
        <f t="shared" si="1"/>
        <v>2.7062725499364956E-5</v>
      </c>
    </row>
    <row r="88" spans="10:256" ht="15" customHeight="1" x14ac:dyDescent="0.25">
      <c r="J88" s="3" t="str">
        <f>'miRNA Table'!A84</f>
        <v>G10</v>
      </c>
      <c r="K88" s="3" t="str">
        <f>'miRNA Table'!C84</f>
        <v>hsa-miR-203a-3p</v>
      </c>
      <c r="L88" s="37">
        <f>IF(ISNUMBER(Results!E84),Results!E84,NA())</f>
        <v>2.1729774055267801E-3</v>
      </c>
      <c r="M88" s="37">
        <f>IF(ISNUMBER(Results!F84),Results!F84,NA())</f>
        <v>7.4942509322286311E-3</v>
      </c>
      <c r="IS88" s="3" t="str">
        <f>'miRNA Table'!$A84</f>
        <v>G10</v>
      </c>
      <c r="IT88" s="3" t="str">
        <f>'miRNA Table'!$C84</f>
        <v>hsa-miR-203a-3p</v>
      </c>
      <c r="IU88" s="37">
        <f t="shared" ref="IU88:IV95" si="2">IF(ISNUMBER(L88),L88,"")</f>
        <v>2.1729774055267801E-3</v>
      </c>
      <c r="IV88" s="37">
        <f t="shared" si="2"/>
        <v>7.4942509322286311E-3</v>
      </c>
    </row>
    <row r="89" spans="10:256" ht="15" customHeight="1" x14ac:dyDescent="0.25">
      <c r="J89" s="3" t="str">
        <f>'miRNA Table'!A85</f>
        <v>G11</v>
      </c>
      <c r="K89" s="3" t="str">
        <f>'miRNA Table'!C85</f>
        <v>hsa-miR-32-5p</v>
      </c>
      <c r="L89" s="37">
        <f>IF(ISNUMBER(Results!E85),Results!E85,NA())</f>
        <v>7.2417573653769862E-3</v>
      </c>
      <c r="M89" s="37">
        <f>IF(ISNUMBER(Results!F85),Results!F85,NA())</f>
        <v>1.1359160291564932E-2</v>
      </c>
      <c r="IS89" s="3" t="str">
        <f>'miRNA Table'!$A85</f>
        <v>G11</v>
      </c>
      <c r="IT89" s="3" t="str">
        <f>'miRNA Table'!$C85</f>
        <v>hsa-miR-32-5p</v>
      </c>
      <c r="IU89" s="37">
        <f t="shared" si="2"/>
        <v>7.2417573653769862E-3</v>
      </c>
      <c r="IV89" s="37">
        <f t="shared" si="2"/>
        <v>1.1359160291564932E-2</v>
      </c>
    </row>
    <row r="90" spans="10:256" ht="15" customHeight="1" x14ac:dyDescent="0.25">
      <c r="J90" s="3" t="str">
        <f>'miRNA Table'!A86</f>
        <v>G12</v>
      </c>
      <c r="K90" s="3" t="str">
        <f>'miRNA Table'!C86</f>
        <v>hsa-miR-181c-5p</v>
      </c>
      <c r="L90" s="37">
        <f>IF(ISNUMBER(Results!E86),Results!E86,NA())</f>
        <v>0.66767698782138074</v>
      </c>
      <c r="M90" s="37">
        <f>IF(ISNUMBER(Results!F86),Results!F86,NA())</f>
        <v>0.18428365216138767</v>
      </c>
      <c r="IS90" s="3" t="str">
        <f>'miRNA Table'!$A86</f>
        <v>G12</v>
      </c>
      <c r="IT90" s="3" t="str">
        <f>'miRNA Table'!$C86</f>
        <v>hsa-miR-181c-5p</v>
      </c>
      <c r="IU90" s="37">
        <f t="shared" si="2"/>
        <v>0.66767698782138074</v>
      </c>
      <c r="IV90" s="37">
        <f t="shared" si="2"/>
        <v>0.18428365216138767</v>
      </c>
    </row>
    <row r="91" spans="10:256" ht="15" customHeight="1" x14ac:dyDescent="0.25">
      <c r="J91" s="3" t="str">
        <f>'miRNA Table'!A87</f>
        <v>H01</v>
      </c>
      <c r="K91" s="3" t="str">
        <f>'miRNA Table'!C87</f>
        <v>cel-miR-39-3p</v>
      </c>
      <c r="L91" s="37">
        <f>IF(ISNUMBER(Results!E87),Results!E87,NA())</f>
        <v>33.603871622994937</v>
      </c>
      <c r="M91" s="37">
        <f>IF(ISNUMBER(Results!F87),Results!F87,NA())</f>
        <v>53.817370576237735</v>
      </c>
      <c r="IS91" s="3" t="str">
        <f>'miRNA Table'!$A87</f>
        <v>H01</v>
      </c>
      <c r="IT91" s="3" t="str">
        <f>'miRNA Table'!$C87</f>
        <v>cel-miR-39-3p</v>
      </c>
      <c r="IU91" s="37">
        <f t="shared" si="2"/>
        <v>33.603871622994937</v>
      </c>
      <c r="IV91" s="37">
        <f t="shared" si="2"/>
        <v>53.817370576237735</v>
      </c>
    </row>
    <row r="92" spans="10:256" ht="15" customHeight="1" x14ac:dyDescent="0.25">
      <c r="J92" s="3" t="str">
        <f>'miRNA Table'!A88</f>
        <v>H02</v>
      </c>
      <c r="K92" s="3" t="str">
        <f>'miRNA Table'!C88</f>
        <v>cel-miR-39-3p</v>
      </c>
      <c r="L92" s="37">
        <f>IF(ISNUMBER(Results!E88),Results!E88,NA())</f>
        <v>27.739865526911551</v>
      </c>
      <c r="M92" s="37">
        <f>IF(ISNUMBER(Results!F88),Results!F88,NA())</f>
        <v>45.254833995939045</v>
      </c>
      <c r="IS92" s="3" t="str">
        <f>'miRNA Table'!$A88</f>
        <v>H02</v>
      </c>
      <c r="IT92" s="3" t="str">
        <f>'miRNA Table'!$C88</f>
        <v>cel-miR-39-3p</v>
      </c>
      <c r="IU92" s="37">
        <f t="shared" si="2"/>
        <v>27.739865526911551</v>
      </c>
      <c r="IV92" s="37">
        <f t="shared" si="2"/>
        <v>45.254833995939045</v>
      </c>
    </row>
    <row r="93" spans="10:256" ht="15" customHeight="1" x14ac:dyDescent="0.25">
      <c r="J93" s="3" t="str">
        <f>'miRNA Table'!A89</f>
        <v>H03</v>
      </c>
      <c r="K93" s="3" t="str">
        <f>'miRNA Table'!C89</f>
        <v>SNORD61</v>
      </c>
      <c r="L93" s="37">
        <f>IF(ISNUMBER(Results!E89),Results!E89,NA())</f>
        <v>1.5916857786831886</v>
      </c>
      <c r="M93" s="37">
        <f>IF(ISNUMBER(Results!F89),Results!F89,NA())</f>
        <v>2.4227854738801446</v>
      </c>
      <c r="IS93" s="3" t="str">
        <f>'miRNA Table'!$A89</f>
        <v>H03</v>
      </c>
      <c r="IT93" s="3" t="str">
        <f>'miRNA Table'!$C89</f>
        <v>SNORD61</v>
      </c>
      <c r="IU93" s="37">
        <f t="shared" si="2"/>
        <v>1.5916857786831886</v>
      </c>
      <c r="IV93" s="37">
        <f t="shared" si="2"/>
        <v>2.4227854738801446</v>
      </c>
    </row>
    <row r="94" spans="10:256" ht="15" customHeight="1" x14ac:dyDescent="0.25">
      <c r="J94" s="3" t="str">
        <f>'miRNA Table'!A90</f>
        <v>H04</v>
      </c>
      <c r="K94" s="3" t="str">
        <f>'miRNA Table'!C90</f>
        <v>SNORD68</v>
      </c>
      <c r="L94" s="37">
        <f>IF(ISNUMBER(Results!E90),Results!E90,NA())</f>
        <v>2.5383462703378994</v>
      </c>
      <c r="M94" s="37">
        <f>IF(ISNUMBER(Results!F90),Results!F90,NA())</f>
        <v>3.8282012282956037</v>
      </c>
      <c r="IS94" s="3" t="str">
        <f>'miRNA Table'!$A90</f>
        <v>H04</v>
      </c>
      <c r="IT94" s="3" t="str">
        <f>'miRNA Table'!$C90</f>
        <v>SNORD68</v>
      </c>
      <c r="IU94" s="37">
        <f t="shared" si="2"/>
        <v>2.5383462703378994</v>
      </c>
      <c r="IV94" s="37">
        <f t="shared" si="2"/>
        <v>3.8282012282956037</v>
      </c>
    </row>
    <row r="95" spans="10:256" ht="15" customHeight="1" x14ac:dyDescent="0.25">
      <c r="J95" s="3" t="str">
        <f>'miRNA Table'!A91</f>
        <v>H05</v>
      </c>
      <c r="K95" s="3" t="str">
        <f>'miRNA Table'!C91</f>
        <v>SNORD72</v>
      </c>
      <c r="L95" s="37">
        <f>IF(ISNUMBER(Results!E91),Results!E91,NA())</f>
        <v>5.1953546038223859</v>
      </c>
      <c r="M95" s="37">
        <f>IF(ISNUMBER(Results!F91),Results!F91,NA())</f>
        <v>5.7490888743156852</v>
      </c>
      <c r="IS95" s="3" t="str">
        <f>'miRNA Table'!$A91</f>
        <v>H05</v>
      </c>
      <c r="IT95" s="3" t="str">
        <f>'miRNA Table'!$C91</f>
        <v>SNORD72</v>
      </c>
      <c r="IU95" s="37">
        <f t="shared" si="2"/>
        <v>5.1953546038223859</v>
      </c>
      <c r="IV95" s="37">
        <f t="shared" si="2"/>
        <v>5.7490888743156852</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Instructions</vt:lpstr>
      <vt:lpstr>miRNA Table</vt:lpstr>
      <vt:lpstr>Array Content</vt:lpstr>
      <vt:lpstr>Test Sample Data</vt:lpstr>
      <vt:lpstr>Control Sample Data</vt:lpstr>
      <vt:lpstr>Choose Reference miRNAs</vt:lpstr>
      <vt:lpstr>QC Report</vt:lpstr>
      <vt:lpstr>Results</vt:lpstr>
      <vt:lpstr>Scatter Plot</vt:lpstr>
      <vt:lpstr>Volcano Plot</vt:lpstr>
      <vt:lpstr>Calculations</vt:lpstr>
      <vt:lpstr>3D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2018-11-08T08:35:33Z</dcterms:modified>
</cp:coreProperties>
</file>